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nafae\Desktop\уник\Основы управления программными проектами (экзамен)\Лабы\"/>
    </mc:Choice>
  </mc:AlternateContent>
  <bookViews>
    <workbookView xWindow="0" yWindow="0" windowWidth="16230" windowHeight="10965" firstSheet="1" activeTab="3"/>
  </bookViews>
  <sheets>
    <sheet name="Экономическая эффективность" sheetId="1" r:id="rId1"/>
    <sheet name="PERT" sheetId="2" r:id="rId2"/>
    <sheet name="Метод функциональных точек" sheetId="3" r:id="rId3"/>
    <sheet name="COCOMO I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4" l="1"/>
  <c r="F5" i="4"/>
  <c r="C8" i="4" s="1"/>
  <c r="C9" i="4" s="1"/>
  <c r="C10" i="4" s="1"/>
  <c r="B10" i="3"/>
  <c r="B6" i="3"/>
  <c r="F22" i="2" l="1"/>
  <c r="F15" i="2"/>
  <c r="F16" i="2"/>
  <c r="F17" i="2"/>
  <c r="F18" i="2"/>
  <c r="F19" i="2"/>
  <c r="F20" i="2"/>
  <c r="F21" i="2"/>
  <c r="F14" i="2"/>
  <c r="J10" i="2"/>
  <c r="E4" i="2"/>
  <c r="E3" i="2"/>
  <c r="K11" i="2"/>
  <c r="F3" i="2"/>
  <c r="J3" i="2"/>
  <c r="D3" i="1"/>
  <c r="I4" i="1"/>
  <c r="B2" i="1"/>
  <c r="D2" i="1"/>
  <c r="D4" i="1"/>
  <c r="D5" i="1"/>
  <c r="D6" i="1"/>
  <c r="D7" i="1"/>
  <c r="G3" i="2" l="1"/>
  <c r="D4" i="2" s="1"/>
  <c r="D8" i="1"/>
  <c r="I2" i="1" s="1"/>
  <c r="F4" i="2" l="1"/>
  <c r="I3" i="2"/>
  <c r="G4" i="2" l="1"/>
  <c r="D5" i="2" s="1"/>
  <c r="E5" i="2" s="1"/>
  <c r="J4" i="2"/>
  <c r="I4" i="2" l="1"/>
  <c r="F5" i="2"/>
  <c r="J5" i="2" l="1"/>
  <c r="G5" i="2"/>
  <c r="D6" i="2" s="1"/>
  <c r="E6" i="2" s="1"/>
  <c r="F6" i="2" l="1"/>
  <c r="I5" i="2"/>
  <c r="J6" i="2" l="1"/>
  <c r="G6" i="2"/>
  <c r="D7" i="2" s="1"/>
  <c r="E7" i="2" s="1"/>
  <c r="I6" i="2" l="1"/>
  <c r="F7" i="2"/>
  <c r="J7" i="2" l="1"/>
  <c r="G7" i="2"/>
  <c r="D8" i="2" s="1"/>
  <c r="E8" i="2" s="1"/>
  <c r="I7" i="2" l="1"/>
  <c r="F8" i="2"/>
  <c r="J8" i="2" l="1"/>
  <c r="G8" i="2"/>
  <c r="D9" i="2" s="1"/>
  <c r="E9" i="2" s="1"/>
  <c r="I8" i="2" l="1"/>
  <c r="F9" i="2"/>
  <c r="J9" i="2" l="1"/>
  <c r="G9" i="2"/>
  <c r="D10" i="2" s="1"/>
  <c r="E10" i="2" s="1"/>
  <c r="F10" i="2" l="1"/>
  <c r="I9" i="2"/>
  <c r="G10" i="2" l="1"/>
</calcChain>
</file>

<file path=xl/sharedStrings.xml><?xml version="1.0" encoding="utf-8"?>
<sst xmlns="http://schemas.openxmlformats.org/spreadsheetml/2006/main" count="77" uniqueCount="65">
  <si>
    <t>Период (t), год</t>
  </si>
  <si>
    <t>Денежный поток (CF)</t>
  </si>
  <si>
    <t>Чиста приведённая стоимость</t>
  </si>
  <si>
    <t>Дисконт ( r)</t>
  </si>
  <si>
    <t>Длительность</t>
  </si>
  <si>
    <t xml:space="preserve">Чистый дисконтированный доход (NPV)м: </t>
  </si>
  <si>
    <t>Индекс доходности:</t>
  </si>
  <si>
    <t>Внутренняя норма доходности:</t>
  </si>
  <si>
    <t>Срок окупаемости:</t>
  </si>
  <si>
    <t>Допустим, в первый месяц 1500 человек за 100 рублей купят приложение. В каждом последующем месяце кол-во человек будет уменьшаться на 20%</t>
  </si>
  <si>
    <t>1 год и 2 месяца</t>
  </si>
  <si>
    <t>№</t>
  </si>
  <si>
    <t>Этап</t>
  </si>
  <si>
    <t>Предшествующий этап</t>
  </si>
  <si>
    <t>ES</t>
  </si>
  <si>
    <t>EF</t>
  </si>
  <si>
    <t>LS</t>
  </si>
  <si>
    <t>LF</t>
  </si>
  <si>
    <t>Общий резерв времени</t>
  </si>
  <si>
    <t>Свободный резерв времени</t>
  </si>
  <si>
    <t>Объем времени</t>
  </si>
  <si>
    <t>Старт</t>
  </si>
  <si>
    <t>Исследование предметной области</t>
  </si>
  <si>
    <t>Проектирование системы</t>
  </si>
  <si>
    <t>Создание плана работы</t>
  </si>
  <si>
    <t>Разработка</t>
  </si>
  <si>
    <t>Тестирование</t>
  </si>
  <si>
    <t>Анализ рынка</t>
  </si>
  <si>
    <t>Подготовка к запуску</t>
  </si>
  <si>
    <t>Запуск</t>
  </si>
  <si>
    <t>Задача</t>
  </si>
  <si>
    <t>Оптимистичное время</t>
  </si>
  <si>
    <t>Вероятное время</t>
  </si>
  <si>
    <t>Пессимистичное время</t>
  </si>
  <si>
    <t>Входные данные</t>
  </si>
  <si>
    <t>Выходные данные</t>
  </si>
  <si>
    <t>Запросы</t>
  </si>
  <si>
    <t>Внешние интерфейсы</t>
  </si>
  <si>
    <t>Внутренние логические файлы</t>
  </si>
  <si>
    <t>Всего</t>
  </si>
  <si>
    <t>Сложность проекта</t>
  </si>
  <si>
    <t>Время реализации</t>
  </si>
  <si>
    <t>дней</t>
  </si>
  <si>
    <t>Параметр</t>
  </si>
  <si>
    <t>Значение</t>
  </si>
  <si>
    <t>Описание</t>
  </si>
  <si>
    <t>Надежность (RELY)</t>
  </si>
  <si>
    <t>Приложение должно быть надежным и обеспечивать точность.</t>
  </si>
  <si>
    <t>Опыт команды (PERS)</t>
  </si>
  <si>
    <t>Инструменты (TOOL)</t>
  </si>
  <si>
    <t>Используются современные инструменты разработки.</t>
  </si>
  <si>
    <t>Сроки (SCED)</t>
  </si>
  <si>
    <t>Проект должен быть завершен в указанные сроки.</t>
  </si>
  <si>
    <t>Поправочный коэффициент</t>
  </si>
  <si>
    <t>Учитывает небольшие изменения в проекте.</t>
  </si>
  <si>
    <t>Команда имеет опыт в разработке приложений на Java.</t>
  </si>
  <si>
    <t>=</t>
  </si>
  <si>
    <t>A * (Size)^E</t>
  </si>
  <si>
    <t>A</t>
  </si>
  <si>
    <t>E</t>
  </si>
  <si>
    <t>Коэффициент трудоёмкости</t>
  </si>
  <si>
    <t>Человеко-часов</t>
  </si>
  <si>
    <t xml:space="preserve"> Size</t>
  </si>
  <si>
    <t xml:space="preserve">Effort = </t>
  </si>
  <si>
    <t>Человеко-дней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</si>
</sst>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₽&quot;"/>
    <numFmt numFmtId="171" formatCode="0.0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5FAF0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171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2" borderId="0" xfId="0" applyNumberFormat="1" applyFill="1" applyAlignment="1">
      <alignment horizontal="left"/>
    </xf>
    <xf numFmtId="1" fontId="0" fillId="2" borderId="0" xfId="0" applyNumberFormat="1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5FAF0"/>
      <color rgb="FFFDF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Чистая приведённая стоимость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flat" cmpd="sng" algn="ctr">
              <a:solidFill>
                <a:schemeClr val="accent2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" cap="flat" cmpd="sng" algn="ctr">
                <a:solidFill>
                  <a:schemeClr val="accent2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yVal>
            <c:numRef>
              <c:f>'Экономическая эффективность'!$D$2:$D$7</c:f>
              <c:numCache>
                <c:formatCode>#\ ##0.00\ "₽"</c:formatCode>
                <c:ptCount val="6"/>
                <c:pt idx="0">
                  <c:v>-2000000</c:v>
                </c:pt>
                <c:pt idx="1">
                  <c:v>1636363.6363636362</c:v>
                </c:pt>
                <c:pt idx="2">
                  <c:v>1190082.6446280989</c:v>
                </c:pt>
                <c:pt idx="3">
                  <c:v>865514.65063861734</c:v>
                </c:pt>
                <c:pt idx="4">
                  <c:v>629465.20046444901</c:v>
                </c:pt>
                <c:pt idx="5">
                  <c:v>457792.87306505378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0-436A-B914-2436255B4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170816"/>
        <c:axId val="421171144"/>
      </c:scatterChart>
      <c:valAx>
        <c:axId val="42117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171144"/>
        <c:crosses val="autoZero"/>
        <c:crossBetween val="midCat"/>
      </c:valAx>
      <c:valAx>
        <c:axId val="42117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₽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17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180975</xdr:rowOff>
    </xdr:from>
    <xdr:to>
      <xdr:col>4</xdr:col>
      <xdr:colOff>0</xdr:colOff>
      <xdr:row>26</xdr:row>
      <xdr:rowOff>9525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I2" sqref="I2"/>
    </sheetView>
  </sheetViews>
  <sheetFormatPr defaultRowHeight="15" x14ac:dyDescent="0.25"/>
  <cols>
    <col min="1" max="1" width="14.7109375" bestFit="1" customWidth="1"/>
    <col min="2" max="2" width="21" bestFit="1" customWidth="1"/>
    <col min="3" max="3" width="11.5703125" bestFit="1" customWidth="1"/>
    <col min="4" max="4" width="28.85546875" bestFit="1" customWidth="1"/>
    <col min="6" max="8" width="9.7109375" customWidth="1"/>
    <col min="9" max="9" width="16.42578125" customWidth="1"/>
  </cols>
  <sheetData>
    <row r="1" spans="1:9" x14ac:dyDescent="0.25">
      <c r="A1" s="37" t="s">
        <v>0</v>
      </c>
      <c r="B1" s="37" t="s">
        <v>1</v>
      </c>
      <c r="C1" s="37" t="s">
        <v>3</v>
      </c>
      <c r="D1" s="37" t="s">
        <v>2</v>
      </c>
    </row>
    <row r="2" spans="1:9" x14ac:dyDescent="0.25">
      <c r="A2" s="1">
        <v>0</v>
      </c>
      <c r="B2" s="2">
        <f>-2000000</f>
        <v>-2000000</v>
      </c>
      <c r="C2" s="4">
        <v>0.1</v>
      </c>
      <c r="D2" s="2">
        <f>B2/(1+C2)^A2</f>
        <v>-2000000</v>
      </c>
      <c r="F2" s="38" t="s">
        <v>6</v>
      </c>
      <c r="G2" s="38"/>
      <c r="H2" s="38"/>
      <c r="I2" s="5">
        <f>D8/(-1*D2)+1</f>
        <v>2.389609502579928</v>
      </c>
    </row>
    <row r="3" spans="1:9" x14ac:dyDescent="0.25">
      <c r="A3" s="1">
        <v>1</v>
      </c>
      <c r="B3" s="2">
        <v>1800000</v>
      </c>
      <c r="C3" s="4">
        <v>0.1</v>
      </c>
      <c r="D3" s="2">
        <f t="shared" ref="D3:D7" si="0">B3/(1+C3)^A3</f>
        <v>1636363.6363636362</v>
      </c>
      <c r="F3" s="1"/>
      <c r="G3" s="1"/>
      <c r="H3" s="1"/>
      <c r="I3" s="1"/>
    </row>
    <row r="4" spans="1:9" x14ac:dyDescent="0.25">
      <c r="A4" s="1">
        <v>2</v>
      </c>
      <c r="B4" s="2">
        <v>1440000</v>
      </c>
      <c r="C4" s="4">
        <v>0.1</v>
      </c>
      <c r="D4" s="2">
        <f t="shared" si="0"/>
        <v>1190082.6446280989</v>
      </c>
      <c r="F4" s="38" t="s">
        <v>7</v>
      </c>
      <c r="G4" s="38"/>
      <c r="H4" s="38"/>
      <c r="I4" s="6">
        <f>IRR(B2:B7)</f>
        <v>0.67781977755392231</v>
      </c>
    </row>
    <row r="5" spans="1:9" x14ac:dyDescent="0.25">
      <c r="A5" s="1">
        <v>3</v>
      </c>
      <c r="B5" s="2">
        <v>1152000</v>
      </c>
      <c r="C5" s="4">
        <v>0.1</v>
      </c>
      <c r="D5" s="2">
        <f t="shared" si="0"/>
        <v>865514.65063861734</v>
      </c>
      <c r="F5" s="1"/>
      <c r="G5" s="1"/>
      <c r="H5" s="1"/>
      <c r="I5" s="1"/>
    </row>
    <row r="6" spans="1:9" x14ac:dyDescent="0.25">
      <c r="A6" s="1">
        <v>4</v>
      </c>
      <c r="B6" s="2">
        <v>921600</v>
      </c>
      <c r="C6" s="4">
        <v>0.1</v>
      </c>
      <c r="D6" s="2">
        <f t="shared" si="0"/>
        <v>629465.20046444901</v>
      </c>
      <c r="F6" s="38" t="s">
        <v>8</v>
      </c>
      <c r="G6" s="38"/>
      <c r="H6" s="38"/>
      <c r="I6" s="7" t="s">
        <v>10</v>
      </c>
    </row>
    <row r="7" spans="1:9" x14ac:dyDescent="0.25">
      <c r="A7" s="1">
        <v>5</v>
      </c>
      <c r="B7" s="2">
        <v>737280</v>
      </c>
      <c r="C7" s="4">
        <v>0.1</v>
      </c>
      <c r="D7" s="2">
        <f t="shared" si="0"/>
        <v>457792.87306505378</v>
      </c>
    </row>
    <row r="8" spans="1:9" x14ac:dyDescent="0.25">
      <c r="A8" s="40" t="s">
        <v>5</v>
      </c>
      <c r="B8" s="40"/>
      <c r="C8" s="40"/>
      <c r="D8" s="5">
        <f>SUM(D2:D7)</f>
        <v>2779219.0051598554</v>
      </c>
    </row>
    <row r="9" spans="1:9" x14ac:dyDescent="0.25">
      <c r="A9" s="1"/>
      <c r="B9" s="1"/>
      <c r="C9" s="1"/>
      <c r="D9" s="1"/>
    </row>
    <row r="10" spans="1:9" x14ac:dyDescent="0.25">
      <c r="A10" s="1"/>
      <c r="B10" s="1"/>
      <c r="C10" s="1"/>
      <c r="D10" s="1"/>
    </row>
    <row r="11" spans="1:9" x14ac:dyDescent="0.25">
      <c r="A11" s="1"/>
      <c r="B11" s="1"/>
      <c r="C11" s="1"/>
      <c r="D11" s="1"/>
    </row>
    <row r="12" spans="1:9" x14ac:dyDescent="0.25">
      <c r="A12" s="1"/>
      <c r="B12" s="1"/>
      <c r="C12" s="1"/>
      <c r="D12" s="1"/>
    </row>
    <row r="28" spans="1:4" x14ac:dyDescent="0.25">
      <c r="A28" s="39" t="s">
        <v>9</v>
      </c>
      <c r="B28" s="39"/>
      <c r="C28" s="39"/>
      <c r="D28" s="39"/>
    </row>
    <row r="29" spans="1:4" x14ac:dyDescent="0.25">
      <c r="A29" s="39"/>
      <c r="B29" s="39"/>
      <c r="C29" s="39"/>
      <c r="D29" s="39"/>
    </row>
  </sheetData>
  <mergeCells count="5">
    <mergeCell ref="F4:H4"/>
    <mergeCell ref="F2:H2"/>
    <mergeCell ref="F6:H6"/>
    <mergeCell ref="A28:D29"/>
    <mergeCell ref="A8:C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C1" workbookViewId="0">
      <selection activeCell="F22" sqref="F22"/>
    </sheetView>
  </sheetViews>
  <sheetFormatPr defaultRowHeight="15" x14ac:dyDescent="0.25"/>
  <cols>
    <col min="1" max="1" width="7.140625" bestFit="1" customWidth="1"/>
    <col min="2" max="2" width="34.5703125" customWidth="1"/>
    <col min="3" max="3" width="17.7109375" customWidth="1"/>
    <col min="4" max="10" width="16.42578125" customWidth="1"/>
  </cols>
  <sheetData>
    <row r="1" spans="1:11" ht="30" customHeight="1" x14ac:dyDescent="0.25">
      <c r="A1" s="13" t="s">
        <v>11</v>
      </c>
      <c r="B1" s="14" t="s">
        <v>12</v>
      </c>
      <c r="C1" s="15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5" t="s">
        <v>18</v>
      </c>
      <c r="I1" s="15" t="s">
        <v>19</v>
      </c>
      <c r="J1" s="16" t="s">
        <v>20</v>
      </c>
      <c r="K1" s="24"/>
    </row>
    <row r="2" spans="1:11" x14ac:dyDescent="0.25">
      <c r="A2" s="17">
        <v>0</v>
      </c>
      <c r="B2" s="12" t="s">
        <v>21</v>
      </c>
      <c r="C2" s="3"/>
      <c r="D2" s="3"/>
      <c r="E2" s="3"/>
      <c r="F2" s="3"/>
      <c r="G2" s="3"/>
      <c r="H2" s="3"/>
      <c r="I2" s="3"/>
      <c r="J2" s="18"/>
      <c r="K2" s="24"/>
    </row>
    <row r="3" spans="1:11" x14ac:dyDescent="0.25">
      <c r="A3" s="17">
        <v>1</v>
      </c>
      <c r="B3" s="12" t="s">
        <v>22</v>
      </c>
      <c r="C3" s="3">
        <v>0</v>
      </c>
      <c r="D3" s="8">
        <v>46023</v>
      </c>
      <c r="E3" s="8">
        <f>D3+7*K3</f>
        <v>46065</v>
      </c>
      <c r="F3" s="8">
        <f>D3+H3</f>
        <v>46036</v>
      </c>
      <c r="G3" s="8">
        <f>E3+H3</f>
        <v>46078</v>
      </c>
      <c r="H3" s="3">
        <v>13</v>
      </c>
      <c r="I3" s="3">
        <f t="shared" ref="I3:I9" si="0">D4-E3</f>
        <v>18</v>
      </c>
      <c r="J3" s="18">
        <f>E3-D3</f>
        <v>42</v>
      </c>
      <c r="K3" s="25">
        <v>6</v>
      </c>
    </row>
    <row r="4" spans="1:11" x14ac:dyDescent="0.25">
      <c r="A4" s="17">
        <v>2</v>
      </c>
      <c r="B4" s="12" t="s">
        <v>23</v>
      </c>
      <c r="C4" s="3">
        <v>1</v>
      </c>
      <c r="D4" s="8">
        <f>G3+5</f>
        <v>46083</v>
      </c>
      <c r="E4" s="8">
        <f t="shared" ref="E4:E10" si="1">D4+7*K4</f>
        <v>46118</v>
      </c>
      <c r="F4" s="8">
        <f t="shared" ref="F4:F10" si="2">D4+H4</f>
        <v>46095</v>
      </c>
      <c r="G4" s="8">
        <f t="shared" ref="G4:G10" si="3">E4+H4</f>
        <v>46130</v>
      </c>
      <c r="H4" s="9">
        <v>12</v>
      </c>
      <c r="I4" s="3">
        <f t="shared" si="0"/>
        <v>19</v>
      </c>
      <c r="J4" s="18">
        <f t="shared" ref="J4:J9" si="4">E4-D4</f>
        <v>35</v>
      </c>
      <c r="K4" s="25">
        <v>5</v>
      </c>
    </row>
    <row r="5" spans="1:11" x14ac:dyDescent="0.25">
      <c r="A5" s="17">
        <v>3</v>
      </c>
      <c r="B5" s="12" t="s">
        <v>24</v>
      </c>
      <c r="C5" s="3">
        <v>2</v>
      </c>
      <c r="D5" s="8">
        <f>G4+7</f>
        <v>46137</v>
      </c>
      <c r="E5" s="8">
        <f t="shared" si="1"/>
        <v>46158</v>
      </c>
      <c r="F5" s="8">
        <f t="shared" si="2"/>
        <v>46145</v>
      </c>
      <c r="G5" s="8">
        <f t="shared" si="3"/>
        <v>46166</v>
      </c>
      <c r="H5" s="3">
        <v>8</v>
      </c>
      <c r="I5" s="3">
        <f t="shared" si="0"/>
        <v>13</v>
      </c>
      <c r="J5" s="18">
        <f t="shared" si="4"/>
        <v>21</v>
      </c>
      <c r="K5" s="25">
        <v>3</v>
      </c>
    </row>
    <row r="6" spans="1:11" x14ac:dyDescent="0.25">
      <c r="A6" s="17">
        <v>4</v>
      </c>
      <c r="B6" s="12" t="s">
        <v>25</v>
      </c>
      <c r="C6" s="3">
        <v>3</v>
      </c>
      <c r="D6" s="8">
        <f>G5+5</f>
        <v>46171</v>
      </c>
      <c r="E6" s="8">
        <f t="shared" si="1"/>
        <v>46199</v>
      </c>
      <c r="F6" s="8">
        <f t="shared" si="2"/>
        <v>46181</v>
      </c>
      <c r="G6" s="8">
        <f t="shared" si="3"/>
        <v>46209</v>
      </c>
      <c r="H6" s="3">
        <v>10</v>
      </c>
      <c r="I6" s="3">
        <f t="shared" si="0"/>
        <v>20</v>
      </c>
      <c r="J6" s="18">
        <f t="shared" si="4"/>
        <v>28</v>
      </c>
      <c r="K6" s="25">
        <v>4</v>
      </c>
    </row>
    <row r="7" spans="1:11" x14ac:dyDescent="0.25">
      <c r="A7" s="17">
        <v>5</v>
      </c>
      <c r="B7" s="12" t="s">
        <v>26</v>
      </c>
      <c r="C7" s="3">
        <v>4</v>
      </c>
      <c r="D7" s="8">
        <f>G6+10</f>
        <v>46219</v>
      </c>
      <c r="E7" s="8">
        <f t="shared" si="1"/>
        <v>46240</v>
      </c>
      <c r="F7" s="8">
        <f t="shared" si="2"/>
        <v>46224</v>
      </c>
      <c r="G7" s="8">
        <f t="shared" si="3"/>
        <v>46245</v>
      </c>
      <c r="H7" s="3">
        <v>5</v>
      </c>
      <c r="I7" s="3">
        <f t="shared" si="0"/>
        <v>13</v>
      </c>
      <c r="J7" s="18">
        <f t="shared" si="4"/>
        <v>21</v>
      </c>
      <c r="K7" s="25">
        <v>3</v>
      </c>
    </row>
    <row r="8" spans="1:11" x14ac:dyDescent="0.25">
      <c r="A8" s="17">
        <v>6</v>
      </c>
      <c r="B8" s="12" t="s">
        <v>27</v>
      </c>
      <c r="C8" s="3">
        <v>5</v>
      </c>
      <c r="D8" s="8">
        <f>G7+8</f>
        <v>46253</v>
      </c>
      <c r="E8" s="8">
        <f t="shared" si="1"/>
        <v>46260</v>
      </c>
      <c r="F8" s="8">
        <f t="shared" si="2"/>
        <v>46258</v>
      </c>
      <c r="G8" s="8">
        <f t="shared" si="3"/>
        <v>46265</v>
      </c>
      <c r="H8" s="3">
        <v>5</v>
      </c>
      <c r="I8" s="3">
        <f t="shared" si="0"/>
        <v>12</v>
      </c>
      <c r="J8" s="18">
        <f t="shared" si="4"/>
        <v>7</v>
      </c>
      <c r="K8" s="25">
        <v>1</v>
      </c>
    </row>
    <row r="9" spans="1:11" x14ac:dyDescent="0.25">
      <c r="A9" s="17">
        <v>7</v>
      </c>
      <c r="B9" s="12" t="s">
        <v>28</v>
      </c>
      <c r="C9" s="3">
        <v>6</v>
      </c>
      <c r="D9" s="8">
        <f>G8+7</f>
        <v>46272</v>
      </c>
      <c r="E9" s="8">
        <f t="shared" si="1"/>
        <v>46279</v>
      </c>
      <c r="F9" s="8">
        <f t="shared" si="2"/>
        <v>46275</v>
      </c>
      <c r="G9" s="8">
        <f t="shared" si="3"/>
        <v>46282</v>
      </c>
      <c r="H9" s="3">
        <v>3</v>
      </c>
      <c r="I9" s="3">
        <f t="shared" si="0"/>
        <v>6</v>
      </c>
      <c r="J9" s="18">
        <f t="shared" si="4"/>
        <v>7</v>
      </c>
      <c r="K9" s="25">
        <v>1</v>
      </c>
    </row>
    <row r="10" spans="1:11" ht="15.75" thickBot="1" x14ac:dyDescent="0.3">
      <c r="A10" s="19">
        <v>8</v>
      </c>
      <c r="B10" s="20" t="s">
        <v>29</v>
      </c>
      <c r="C10" s="21">
        <v>7</v>
      </c>
      <c r="D10" s="22">
        <f>G9+3</f>
        <v>46285</v>
      </c>
      <c r="E10" s="22">
        <f t="shared" si="1"/>
        <v>46292</v>
      </c>
      <c r="F10" s="22">
        <f t="shared" si="2"/>
        <v>46287</v>
      </c>
      <c r="G10" s="22">
        <f t="shared" si="3"/>
        <v>46294</v>
      </c>
      <c r="H10" s="21">
        <v>2</v>
      </c>
      <c r="I10" s="21">
        <v>0</v>
      </c>
      <c r="J10" s="23">
        <f>E10-D10</f>
        <v>7</v>
      </c>
      <c r="K10" s="25">
        <v>1</v>
      </c>
    </row>
    <row r="11" spans="1:11" x14ac:dyDescent="0.25">
      <c r="K11" s="10">
        <f>24-SUM(K3:K10)</f>
        <v>0</v>
      </c>
    </row>
    <row r="12" spans="1:11" ht="15.75" thickBot="1" x14ac:dyDescent="0.3">
      <c r="K12" s="11"/>
    </row>
    <row r="13" spans="1:11" ht="27.75" customHeight="1" x14ac:dyDescent="0.25">
      <c r="A13" s="26" t="s">
        <v>11</v>
      </c>
      <c r="B13" s="27" t="s">
        <v>30</v>
      </c>
      <c r="C13" s="27" t="s">
        <v>31</v>
      </c>
      <c r="D13" s="27" t="s">
        <v>32</v>
      </c>
      <c r="E13" s="27" t="s">
        <v>33</v>
      </c>
      <c r="F13" s="28" t="s">
        <v>4</v>
      </c>
    </row>
    <row r="14" spans="1:11" x14ac:dyDescent="0.25">
      <c r="A14" s="29">
        <v>1</v>
      </c>
      <c r="B14" s="12" t="s">
        <v>22</v>
      </c>
      <c r="C14" s="31">
        <v>20</v>
      </c>
      <c r="D14" s="31">
        <v>30</v>
      </c>
      <c r="E14" s="31">
        <v>50</v>
      </c>
      <c r="F14" s="33">
        <f>(C14+4*D14+E14)/6</f>
        <v>31.666666666666668</v>
      </c>
    </row>
    <row r="15" spans="1:11" x14ac:dyDescent="0.25">
      <c r="A15" s="29">
        <v>2</v>
      </c>
      <c r="B15" s="12" t="s">
        <v>23</v>
      </c>
      <c r="C15" s="31">
        <v>15</v>
      </c>
      <c r="D15" s="31">
        <v>25</v>
      </c>
      <c r="E15" s="31">
        <v>40</v>
      </c>
      <c r="F15" s="33">
        <f t="shared" ref="F15:F21" si="5">(C15+4*D15+E15)/6</f>
        <v>25.833333333333332</v>
      </c>
    </row>
    <row r="16" spans="1:11" x14ac:dyDescent="0.25">
      <c r="A16" s="29">
        <v>3</v>
      </c>
      <c r="B16" s="12" t="s">
        <v>24</v>
      </c>
      <c r="C16" s="31">
        <v>10</v>
      </c>
      <c r="D16" s="31">
        <v>15</v>
      </c>
      <c r="E16" s="31">
        <v>25</v>
      </c>
      <c r="F16" s="33">
        <f t="shared" si="5"/>
        <v>15.833333333333334</v>
      </c>
    </row>
    <row r="17" spans="1:6" x14ac:dyDescent="0.25">
      <c r="A17" s="29">
        <v>4</v>
      </c>
      <c r="B17" s="12" t="s">
        <v>25</v>
      </c>
      <c r="C17" s="31">
        <v>15</v>
      </c>
      <c r="D17" s="31">
        <v>25</v>
      </c>
      <c r="E17" s="31">
        <v>35</v>
      </c>
      <c r="F17" s="33">
        <f t="shared" si="5"/>
        <v>25</v>
      </c>
    </row>
    <row r="18" spans="1:6" x14ac:dyDescent="0.25">
      <c r="A18" s="29">
        <v>5</v>
      </c>
      <c r="B18" s="12" t="s">
        <v>26</v>
      </c>
      <c r="C18" s="31">
        <v>11</v>
      </c>
      <c r="D18" s="31">
        <v>16</v>
      </c>
      <c r="E18" s="31">
        <v>26</v>
      </c>
      <c r="F18" s="33">
        <f t="shared" si="5"/>
        <v>16.833333333333332</v>
      </c>
    </row>
    <row r="19" spans="1:6" x14ac:dyDescent="0.25">
      <c r="A19" s="29">
        <v>6</v>
      </c>
      <c r="B19" s="12" t="s">
        <v>27</v>
      </c>
      <c r="C19" s="31">
        <v>5</v>
      </c>
      <c r="D19" s="31">
        <v>6</v>
      </c>
      <c r="E19" s="31">
        <v>10</v>
      </c>
      <c r="F19" s="33">
        <f t="shared" si="5"/>
        <v>6.5</v>
      </c>
    </row>
    <row r="20" spans="1:6" x14ac:dyDescent="0.25">
      <c r="A20" s="29">
        <v>7</v>
      </c>
      <c r="B20" s="12" t="s">
        <v>28</v>
      </c>
      <c r="C20" s="31">
        <v>2</v>
      </c>
      <c r="D20" s="31">
        <v>3</v>
      </c>
      <c r="E20" s="31">
        <v>7</v>
      </c>
      <c r="F20" s="33">
        <f t="shared" si="5"/>
        <v>3.5</v>
      </c>
    </row>
    <row r="21" spans="1:6" ht="15.75" thickBot="1" x14ac:dyDescent="0.3">
      <c r="A21" s="30">
        <v>8</v>
      </c>
      <c r="B21" s="20" t="s">
        <v>29</v>
      </c>
      <c r="C21" s="32">
        <v>2</v>
      </c>
      <c r="D21" s="32">
        <v>3</v>
      </c>
      <c r="E21" s="32">
        <v>5</v>
      </c>
      <c r="F21" s="34">
        <f t="shared" si="5"/>
        <v>3.1666666666666665</v>
      </c>
    </row>
    <row r="22" spans="1:6" ht="15.75" thickBot="1" x14ac:dyDescent="0.3">
      <c r="F22" s="35">
        <f>SUM(F14:F21)</f>
        <v>128.33333333333331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5" x14ac:dyDescent="0.25"/>
  <cols>
    <col min="1" max="1" width="30" bestFit="1" customWidth="1"/>
  </cols>
  <sheetData>
    <row r="1" spans="1:3" x14ac:dyDescent="0.25">
      <c r="A1" t="s">
        <v>34</v>
      </c>
      <c r="B1" s="36">
        <v>10</v>
      </c>
    </row>
    <row r="2" spans="1:3" x14ac:dyDescent="0.25">
      <c r="A2" t="s">
        <v>35</v>
      </c>
      <c r="B2" s="36">
        <v>8</v>
      </c>
    </row>
    <row r="3" spans="1:3" x14ac:dyDescent="0.25">
      <c r="A3" t="s">
        <v>36</v>
      </c>
      <c r="B3" s="36">
        <v>5</v>
      </c>
    </row>
    <row r="4" spans="1:3" x14ac:dyDescent="0.25">
      <c r="A4" t="s">
        <v>37</v>
      </c>
      <c r="B4" s="36">
        <v>3</v>
      </c>
    </row>
    <row r="5" spans="1:3" x14ac:dyDescent="0.25">
      <c r="A5" t="s">
        <v>38</v>
      </c>
      <c r="B5" s="36">
        <v>4</v>
      </c>
    </row>
    <row r="6" spans="1:3" x14ac:dyDescent="0.25">
      <c r="A6" s="41" t="s">
        <v>39</v>
      </c>
      <c r="B6" s="7">
        <f>SUM(B1:B5)</f>
        <v>30</v>
      </c>
    </row>
    <row r="8" spans="1:3" x14ac:dyDescent="0.25">
      <c r="A8" s="41" t="s">
        <v>40</v>
      </c>
      <c r="B8" s="7">
        <v>4</v>
      </c>
    </row>
    <row r="9" spans="1:3" ht="15.75" thickBot="1" x14ac:dyDescent="0.3"/>
    <row r="10" spans="1:3" ht="15.75" thickBot="1" x14ac:dyDescent="0.3">
      <c r="A10" s="41" t="s">
        <v>41</v>
      </c>
      <c r="B10" s="42">
        <f>B6*B8*17/3/8</f>
        <v>85</v>
      </c>
      <c r="C10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11" sqref="A11:B23"/>
    </sheetView>
  </sheetViews>
  <sheetFormatPr defaultRowHeight="15" x14ac:dyDescent="0.25"/>
  <cols>
    <col min="1" max="1" width="30.5703125" bestFit="1" customWidth="1"/>
    <col min="2" max="2" width="9.7109375" bestFit="1" customWidth="1"/>
    <col min="3" max="3" width="60.85546875" bestFit="1" customWidth="1"/>
    <col min="6" max="7" width="11.140625" bestFit="1" customWidth="1"/>
  </cols>
  <sheetData>
    <row r="1" spans="1:6" x14ac:dyDescent="0.25">
      <c r="A1" s="37" t="s">
        <v>43</v>
      </c>
      <c r="B1" s="37" t="s">
        <v>44</v>
      </c>
      <c r="C1" s="37" t="s">
        <v>45</v>
      </c>
      <c r="E1" s="43" t="s">
        <v>62</v>
      </c>
      <c r="F1" s="36">
        <v>6</v>
      </c>
    </row>
    <row r="2" spans="1:6" x14ac:dyDescent="0.25">
      <c r="A2" t="s">
        <v>46</v>
      </c>
      <c r="B2" s="44">
        <v>1.2</v>
      </c>
      <c r="C2" t="s">
        <v>47</v>
      </c>
      <c r="E2" s="43" t="s">
        <v>59</v>
      </c>
      <c r="F2" s="44">
        <v>1.1200000000000001</v>
      </c>
    </row>
    <row r="3" spans="1:6" x14ac:dyDescent="0.25">
      <c r="A3" t="s">
        <v>48</v>
      </c>
      <c r="B3" s="44">
        <v>0.85</v>
      </c>
      <c r="C3" t="s">
        <v>55</v>
      </c>
      <c r="E3" s="43" t="s">
        <v>58</v>
      </c>
      <c r="F3" s="36">
        <v>2.94</v>
      </c>
    </row>
    <row r="4" spans="1:6" x14ac:dyDescent="0.25">
      <c r="A4" t="s">
        <v>49</v>
      </c>
      <c r="B4" s="44">
        <v>0.9</v>
      </c>
      <c r="C4" t="s">
        <v>50</v>
      </c>
      <c r="E4" s="43" t="s">
        <v>63</v>
      </c>
      <c r="F4" t="s">
        <v>57</v>
      </c>
    </row>
    <row r="5" spans="1:6" x14ac:dyDescent="0.25">
      <c r="A5" t="s">
        <v>51</v>
      </c>
      <c r="B5" s="44">
        <v>1</v>
      </c>
      <c r="C5" t="s">
        <v>52</v>
      </c>
      <c r="E5" s="43" t="s">
        <v>63</v>
      </c>
      <c r="F5" s="47">
        <f>F3*(F1)^F2</f>
        <v>21.871407427840779</v>
      </c>
    </row>
    <row r="6" spans="1:6" x14ac:dyDescent="0.25">
      <c r="A6" t="s">
        <v>53</v>
      </c>
      <c r="B6" s="45">
        <f>PRODUCT(B2:B5)</f>
        <v>0.91800000000000004</v>
      </c>
      <c r="C6" t="s">
        <v>54</v>
      </c>
    </row>
    <row r="7" spans="1:6" x14ac:dyDescent="0.25">
      <c r="B7" s="36"/>
    </row>
    <row r="8" spans="1:6" x14ac:dyDescent="0.25">
      <c r="A8" t="s">
        <v>60</v>
      </c>
      <c r="B8" s="48" t="s">
        <v>56</v>
      </c>
      <c r="C8" s="46">
        <f>B6*F5</f>
        <v>20.077952018757838</v>
      </c>
    </row>
    <row r="9" spans="1:6" x14ac:dyDescent="0.25">
      <c r="A9" t="s">
        <v>61</v>
      </c>
      <c r="B9" s="48" t="s">
        <v>56</v>
      </c>
      <c r="C9" s="51">
        <f>C8*152</f>
        <v>3051.8487068511913</v>
      </c>
    </row>
    <row r="10" spans="1:6" x14ac:dyDescent="0.25">
      <c r="A10" t="s">
        <v>64</v>
      </c>
      <c r="B10" s="48" t="s">
        <v>56</v>
      </c>
      <c r="C10" s="50">
        <f>C9/3/8</f>
        <v>127.1603627854663</v>
      </c>
    </row>
    <row r="11" spans="1:6" x14ac:dyDescent="0.25">
      <c r="A11" s="24"/>
      <c r="B11" s="49"/>
    </row>
    <row r="12" spans="1:6" x14ac:dyDescent="0.25">
      <c r="A12" s="24"/>
      <c r="B12" s="49"/>
    </row>
    <row r="13" spans="1:6" x14ac:dyDescent="0.25">
      <c r="A13" s="24"/>
      <c r="B13" s="49"/>
    </row>
    <row r="14" spans="1:6" x14ac:dyDescent="0.25">
      <c r="A14" s="24"/>
      <c r="B14" s="49"/>
    </row>
    <row r="15" spans="1:6" x14ac:dyDescent="0.25">
      <c r="A15" s="24"/>
      <c r="B15" s="49"/>
    </row>
    <row r="16" spans="1:6" x14ac:dyDescent="0.25">
      <c r="A16" s="24"/>
      <c r="B16" s="49"/>
    </row>
    <row r="17" spans="1:2" x14ac:dyDescent="0.25">
      <c r="A17" s="24"/>
      <c r="B17" s="49"/>
    </row>
    <row r="18" spans="1:2" x14ac:dyDescent="0.25">
      <c r="A18" s="24"/>
      <c r="B18" s="49"/>
    </row>
    <row r="19" spans="1:2" x14ac:dyDescent="0.25">
      <c r="A19" s="24"/>
      <c r="B19" s="49"/>
    </row>
    <row r="20" spans="1:2" x14ac:dyDescent="0.25">
      <c r="A20" s="24"/>
      <c r="B20" s="49"/>
    </row>
    <row r="21" spans="1:2" x14ac:dyDescent="0.25">
      <c r="A21" s="24"/>
      <c r="B21" s="24"/>
    </row>
    <row r="22" spans="1:2" x14ac:dyDescent="0.25">
      <c r="A22" s="24"/>
      <c r="B22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Экономическая эффективность</vt:lpstr>
      <vt:lpstr>PERT</vt:lpstr>
      <vt:lpstr>Метод функциональных точек</vt:lpstr>
      <vt:lpstr>COCOMO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Aunafae</dc:creator>
  <cp:lastModifiedBy>Aunafae</cp:lastModifiedBy>
  <dcterms:created xsi:type="dcterms:W3CDTF">2025-04-03T15:26:34Z</dcterms:created>
  <dcterms:modified xsi:type="dcterms:W3CDTF">2025-04-04T09:21:15Z</dcterms:modified>
</cp:coreProperties>
</file>