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Wc59T0dcjQmq7yr+ao6ZeJnhOOA=="/>
    </ext>
  </extLst>
</workbook>
</file>

<file path=xl/sharedStrings.xml><?xml version="1.0" encoding="utf-8"?>
<sst xmlns="http://schemas.openxmlformats.org/spreadsheetml/2006/main" count="7011" uniqueCount="2735">
  <si>
    <t>note</t>
  </si>
  <si>
    <t>auteur</t>
  </si>
  <si>
    <t>avis</t>
  </si>
  <si>
    <t>assureur</t>
  </si>
  <si>
    <t>produit</t>
  </si>
  <si>
    <t>type</t>
  </si>
  <si>
    <t>date_publication</t>
  </si>
  <si>
    <t>date_exp</t>
  </si>
  <si>
    <t>avis_en</t>
  </si>
  <si>
    <t>avis_cor</t>
  </si>
  <si>
    <t>avis_cor_en</t>
  </si>
  <si>
    <t>mapmart38-64896</t>
  </si>
  <si>
    <t>Explications claires</t>
  </si>
  <si>
    <t>Santiane</t>
  </si>
  <si>
    <t>sante</t>
  </si>
  <si>
    <t>train</t>
  </si>
  <si>
    <t>19/06/2018</t>
  </si>
  <si>
    <t>01/06/2018</t>
  </si>
  <si>
    <t>simonf-88824</t>
  </si>
  <si>
    <t>J'ai fait un devis sur le site, devis établis à 236e, après appel d'un conseillé pour vérifier, le prix passe à 471e, sans raison. J'ai vite raccrocher, un conseil: ne confiez pas vos vies a ce genres de personnes.</t>
  </si>
  <si>
    <t>L'olivier Assurance</t>
  </si>
  <si>
    <t>auto</t>
  </si>
  <si>
    <t>10/04/2020</t>
  </si>
  <si>
    <t>01/04/2020</t>
  </si>
  <si>
    <t>glaude-80469</t>
  </si>
  <si>
    <t>Il est impossible d'avoir un interlocuteur sérieux pour avoir la position des comptes. Les informations demandées par internet sont trop compliquées pour des personnes âgées; je déconseille swisslife aux personnes âgées.</t>
  </si>
  <si>
    <t>SwissLife</t>
  </si>
  <si>
    <t>vie</t>
  </si>
  <si>
    <t>28/10/2019</t>
  </si>
  <si>
    <t>01/10/2019</t>
  </si>
  <si>
    <t>cpijcke-55022</t>
  </si>
  <si>
    <t>Mon véhicule a été percuté sur une voie rapide.  accident 100% non responsable.  Un expert (Cabinet Isère expertise) a estimé le prix du véhicule.  On s'est rendu compte que le prix du véhicule a été sous-estimé.  Et là, impossible de recontacter l'expert pour lui en faire part.  Soi disant toujours en réunion ou en déplacement.
On va donc se résigner à accepter le montant indemniser, et notre seule option de contestation sera de changer d'assurances.</t>
  </si>
  <si>
    <t>MAIF</t>
  </si>
  <si>
    <t>31/05/2017</t>
  </si>
  <si>
    <t>01/05/2017</t>
  </si>
  <si>
    <t>malko-66219</t>
  </si>
  <si>
    <t>suite démarchage tél et après vérification de mes coordonnées par rapport à mon iban je viens de recevoir un certificat d'adhésion. je n'ai jamais reçu de proposition et signé de contrat chez eux.</t>
  </si>
  <si>
    <t>Néoliane Santé</t>
  </si>
  <si>
    <t>16/08/2018</t>
  </si>
  <si>
    <t>01/08/2018</t>
  </si>
  <si>
    <t>tetard-m-136574</t>
  </si>
  <si>
    <t xml:space="preserve">Je suis satisfait et les prix sont correcte rien de plus à rajouter merci pour la rapidité et le correct du personnel téléphonique très professionnel dans leur boulot </t>
  </si>
  <si>
    <t>08/10/2021</t>
  </si>
  <si>
    <t>01/10/2021</t>
  </si>
  <si>
    <t>agnesr-49998</t>
  </si>
  <si>
    <t xml:space="preserve">Je regrette tellement!!!! Demain je résilie tous mes contrats AVEC eux (auto, appart, mutuelle,...) en 2 mois assurance auto PLUS DE 200€ DE prélevé!! Une honte !! ET l'excuse est : oui mais vous ne payerais pas le mois suivant sauf que le mois suivant JE paye toujours un peu! DE PLUS ils endorment bien les gens au téléphone !!!!! Ne surtout pas prendre cette assurance !! D'ailleurs quelqu'un aurait une assurance à me conseiller ?? </t>
  </si>
  <si>
    <t>Allianz</t>
  </si>
  <si>
    <t>07/12/2016</t>
  </si>
  <si>
    <t>01/12/2016</t>
  </si>
  <si>
    <t>sghaier-t-133408</t>
  </si>
  <si>
    <t xml:space="preserve">Le Service client est de qualité : les conseillers sont vraiment à votre écoute et vous proposent les meilleurs tarifs (qui sont vraiment attractifs :) </t>
  </si>
  <si>
    <t>18/09/2021</t>
  </si>
  <si>
    <t>01/09/2021</t>
  </si>
  <si>
    <t>amecat-85328</t>
  </si>
  <si>
    <t>Assuance a triplee  en l'espace de deux ans car mon chien  est diabétique de 30euros j'arrive à 110 euros  par mois et je suis pas mieux prise en charge</t>
  </si>
  <si>
    <t>Assur O'Poil</t>
  </si>
  <si>
    <t>animaux</t>
  </si>
  <si>
    <t>29/12/2019</t>
  </si>
  <si>
    <t>01/12/2019</t>
  </si>
  <si>
    <t>francoise-dutois-52146</t>
  </si>
  <si>
    <t xml:space="preserve">je suis chez harmonie depuis quelques années ,depuis 5/12 mon conjoint à un employeur dont la mutuelle obligatoire est aussi harmonie,donc à la signature du nouveau contrat j'ai bien précisé que l'on avait déjà un contrat ,malgré cela ils m'ont débité sur mon compte les 3 mois du nouveau contrat plus 2 mois de l'ancien soit un total de 380.95  </t>
  </si>
  <si>
    <t>Harmonie Mutuelle</t>
  </si>
  <si>
    <t>07/02/2017</t>
  </si>
  <si>
    <t>01/02/2017</t>
  </si>
  <si>
    <t>fuduche-j-127583</t>
  </si>
  <si>
    <t>Je suis satisfait du service.
Rapide simple et efficace.
Avec des prix très attractifs par rapport à mon ancienne assurance, ce qui n'est pas negligeable.</t>
  </si>
  <si>
    <t>11/08/2021</t>
  </si>
  <si>
    <t>01/08/2021</t>
  </si>
  <si>
    <t>farid-h-133686</t>
  </si>
  <si>
    <t xml:space="preserve">Satisfait après l’appel que j’ai eu samedi j’ai eu une personne très compétente fine à dire. Elle  a su m’expliquer et prendre son temp avec moi l’agréé que j’arrivais pas à payer </t>
  </si>
  <si>
    <t>Direct Assurance</t>
  </si>
  <si>
    <t>20/09/2021</t>
  </si>
  <si>
    <t>32rja--112632</t>
  </si>
  <si>
    <t>Contrat madelin souscrit par un intermédiaire: 
apres15 ans de cotisations  difficultés majeures pour percevoir la rente qui n'est encore pas versée : l'assurance met toujours en avant différents obstacles à  la Liquidation.impossible d'avoir un interlocuteur au téléphone et aucune réponse aux mails
A ÉVITER</t>
  </si>
  <si>
    <t>Generali</t>
  </si>
  <si>
    <t>prevoyance</t>
  </si>
  <si>
    <t>04/05/2021</t>
  </si>
  <si>
    <t>01/05/2021</t>
  </si>
  <si>
    <t>sherik-72490</t>
  </si>
  <si>
    <t>Attention! En cas de pépin ils n'assurent pas grand chose.</t>
  </si>
  <si>
    <t>Matmut</t>
  </si>
  <si>
    <t>habitation</t>
  </si>
  <si>
    <t>26/03/2019</t>
  </si>
  <si>
    <t>01/03/2019</t>
  </si>
  <si>
    <t>alexia-p-133161</t>
  </si>
  <si>
    <t xml:space="preserve">Je suis satisfaite dû tarifs proposer ainsi que de la réactivité du service client peut importe le degrés d’importance 
Quelque défaillance au niveau paperasserie </t>
  </si>
  <si>
    <t>17/09/2021</t>
  </si>
  <si>
    <t>phil-85891</t>
  </si>
  <si>
    <t>Sinistre degat des eaux en aout 2019 pour un appartement sous compromis de vente. Cinq moi apres le canard est toujours vivant
conseiller à l'étranger, arrogance, pas de réponse à mes demandes, remboursement partiel sur le compte de ma soeur décédée en décembre 2016....
si vous n'avez besoin de rien choisissez AXA
ma vente est compromise et impossible d'avoir des informations sur le traitement de mon dossier</t>
  </si>
  <si>
    <t>AXA</t>
  </si>
  <si>
    <t>14/01/2020</t>
  </si>
  <si>
    <t>01/01/2020</t>
  </si>
  <si>
    <t>claire-f-123748</t>
  </si>
  <si>
    <t xml:space="preserve">merci pour votre rapidité sur le site, 
je suis satisfaite du prix et espère pouvoir vous faire confiance
dans l'attente du contrat pour signé mon bail
</t>
  </si>
  <si>
    <t>18/07/2021</t>
  </si>
  <si>
    <t>01/07/2021</t>
  </si>
  <si>
    <t>maxleb-63654</t>
  </si>
  <si>
    <t xml:space="preserve">Je suis assuré chez le courtier "Assur Bon Plan" et je n'ai eu que des problèmes. 
Il leurs a fallu 2 mois pour envoyer un expert expertiser mon véhicule. 6 mois après l'accident je suis toujours en attente du verdict final. 
Je déconseille fortement, impossible d'obtenir des renseigner ou même un interlocuteur malgré des mails et appels répétitifs. </t>
  </si>
  <si>
    <t>moto</t>
  </si>
  <si>
    <t>29/04/2018</t>
  </si>
  <si>
    <t>01/04/2018</t>
  </si>
  <si>
    <t>laurent-m-108883</t>
  </si>
  <si>
    <t xml:space="preserve">Je suis satisfait du service...
Le tarif est à la hauteur de mes attentes. 
Maintenant à voir pour les conditions en cas de sinistre même non responsable </t>
  </si>
  <si>
    <t>APRIL Moto</t>
  </si>
  <si>
    <t>01/04/2021</t>
  </si>
  <si>
    <t>jcl-55224</t>
  </si>
  <si>
    <t>vous connaissez d'autres mutuelles qui vont jusqu’à décompter  le jour du décès d'un adhérent des prestations journalières ?</t>
  </si>
  <si>
    <t>Mgen</t>
  </si>
  <si>
    <t>08/06/2017</t>
  </si>
  <si>
    <t>01/06/2017</t>
  </si>
  <si>
    <t>bea-96452</t>
  </si>
  <si>
    <t xml:space="preserve">si vous n' avez pas besoin d un assureur ,juste payer . MATMUT sait encaisser votre cotisation mais c est tout . Ne leur demandez rien  !
Nous avons eu un sinistre sur notre auto , nous avons rempli nous méme le constat sur le site internet MATMUT . Le lendemain , nous avons voulu apporter une nouvelle piéce sur ce site , ce fut impossible de récrire quoi que ce soit .Nous avons voulu appeler l agence la plus proche (PAU) , ce fut 30 Minutes d attente sans résultat a entendre le téléphone sonner . j ai appelé le siége ,encore 20 MINUTES D ATTENTE pour entendre qu 'on ne pouvait rien pour moi et retransfert téléphonique vers une deuxiéme agence  (Billiére)ou la encore personne n a daigné décrocher le téléphone .La carrosserie n ayant pas reçu toutes les piéces pour réparer notre auto ,la remise en état va demander 5 semaines .Rien dans les formules matmut ne prévoit ce cas spécial . Nous habitons la campagne et nous allons rester sans voiture puisque rien n est prévu à cet effet ; Je n ai méme pas pu le dire ni l écrire .Comme ça , c est mieux pour eux ! ils le savent pas ! ils sont pas tracassés  !
Demerde toi tout seul et paye ... 
Bien sur , je vais changer prochainement d assurance , la MATMUT C EST FINI ! </t>
  </si>
  <si>
    <t>19/08/2020</t>
  </si>
  <si>
    <t>01/08/2020</t>
  </si>
  <si>
    <t>toonbi-63172</t>
  </si>
  <si>
    <t>Après un accident dont je ne suis pas responsable, mon véhicule hors d'usage, valeur de leur expert inadaptée, après une expertise non contradictoire et une incitation à la vente illicite, je suis ce jour à une évaluation de mon préjudice à plus de 6000 € (hors la valeur de mon véhicule) et toujours impossible de joindre les personnes compétentes de ALLIANZ-ALLSECUR CALYPSO, pour autant qu'il y en ait...</t>
  </si>
  <si>
    <t>11/04/2018</t>
  </si>
  <si>
    <t>rayan-c-126245</t>
  </si>
  <si>
    <t>Très satisfait réponse ok devis super 
Très satisfait du service et du résultat
Paiement sécurisé facile 
Réponse rapide et professionnel du service souscription</t>
  </si>
  <si>
    <t>03/08/2021</t>
  </si>
  <si>
    <t>arthman--138999</t>
  </si>
  <si>
    <t xml:space="preserve">Attitude déplorable au téléphone , vous renvoie de service au service quant il s agit de vous rembourser !
Si certains sont aigris par leur travail d autres seront sûrement intéressés pour prendre leur place ! 
Je tiens à dire quand même que j ai trouvé durant mon expérience des personnes compétentes pour lesquelles j ai envoyé un mail de satisfaction à leurs responsables ! </t>
  </si>
  <si>
    <t>05/11/2021</t>
  </si>
  <si>
    <t>01/12/2020</t>
  </si>
  <si>
    <t>laetitia-i-131172</t>
  </si>
  <si>
    <t xml:space="preserve">Je suis satisfaite du service. Les prix sont plutôt attractifs. De plus je n’ai pas de marches à effectuer auprès de mon assurance actuelle, vous vous occupez de tout. </t>
  </si>
  <si>
    <t>03/09/2021</t>
  </si>
  <si>
    <t>meryem-97100</t>
  </si>
  <si>
    <t xml:space="preserve">Pour un premier appel avec le service client, je suis complètement satisfaite. J'ai eu des explications par rapport à mes différentes demandes.          </t>
  </si>
  <si>
    <t>Génération</t>
  </si>
  <si>
    <t>07/09/2020</t>
  </si>
  <si>
    <t>01/09/2020</t>
  </si>
  <si>
    <t>cecile-d-124065</t>
  </si>
  <si>
    <t>Trop cher et mal remboursé suite à un sinistre habitation. Malgré la validation de l'expert. C'est un scandale ! Devis concurrent en cours pour vous quitter malgré 30 ans de fidélité.</t>
  </si>
  <si>
    <t>GMF</t>
  </si>
  <si>
    <t>21/07/2021</t>
  </si>
  <si>
    <t>captur-67070</t>
  </si>
  <si>
    <t>Malheureusement cette assurance en formule tout risque sur un véhicule neuf est réellement à fuire
Je suis malheureusement très déçu de cette assurance en formule tout risque sur un véhicule neuf.
Je détaille mon cas :
Mon véhicule était tranquillement stationné que une voiture dont la conductrice fortement percute véhicule l'arriere de mon véhicule le 11 juillet 2108.
Constat établi par la police et déposition envoyée à direct assurance aussitot. Le premier contact téléphonique s'effectue normalement, la conseillère est très gentille et rassurante, c'est mon 1er sinistre auto ou moto..
Après le RDV avec le garage partenaire pour expertise la semaine suivante, j'attends depuis l'accord pour effectuer les réparations sur ma voiture.  Plusieurs relances par email plus tard car par téléphone c'est clairement mission impossible, la seule réponse que j'ai finalement réussi à avoir est fin aout 2018 soit 1 mois et demi, on m'assure que le 15 septembre au plus tard et la conseillère insiste bien, mon véhicule sera réparé. Nous sommes actuellement le 20 septembre et à ce jour RAS. Nouvel email envoyé, toujours sans réponse, conseiller impossible à joindre dire par téléphone. Un autre conseiller en faisant un autre choix sur le robot téléphonique me fourni un numéro pour avoir un responsable : 01.46.14.46.19, le numéro n'existe pas...
C'est inacceptable !  
Je n'aime pas faire de la médisance même quand c'est justifié, donc je tente un message ici en espérant la manifestation d'une personne de cette assurance pour faire bouger les choses.
Merci</t>
  </si>
  <si>
    <t>24/09/2018</t>
  </si>
  <si>
    <t>01/09/2018</t>
  </si>
  <si>
    <t>xlye-64207</t>
  </si>
  <si>
    <t xml:space="preserve">Je voudrais témoigner la relation toxique que j'ai entretenue avec Génération. En général, tous se passe bien ; pas de nouvelle, bonne nouvelle! Cependant, dès qu'il y a une situation à régler, leurs services n'arrivent pas à résoudre les problèmes!
J’ai appelé au moins une dizaines de fois (PAS DU TOUT facile à joindre) pour demander la raison d'un non-remboursement. Les deux premières fois on m'a bien confirmé qu'effectivement il y a eu un rejet bancaire, mais qu'ils vont m'envoyer un chèque. Un mois plus tard, pas de nouvelle, pas de chèque, ce qui a fait l'objet d'un nouvel appel téléphonique pour recevoir une réponse vague et imprécise. Je patiente encore un peu et un mois plus tard, j'effectue différents appels. C’est à ce moment-là qu’a commencé le festival des réponses toutes les différentes les unes des autres.
Réponse 1: il n'y a pas d'anomalie sur mon compte, normalement j'ai reçu tous les remboursements. 
Réponse 2: Ils m'ont déjà envoyé un chèque et ça a déjà été encaissé! MAIS envoyé à mon ANCIENNE ADRESSE (pourquoi?? et comment c'est possible ??). 
Réponse 3: Ils m'ont envoyé deux chèques, l'un a été encaissé. 	
Réponse n+1: deux chèques envoyés, un encaissé, à demander à ma banque pourquoi je n’ai reçu de crédit !
J'ai abrégé beaucoup de détails par rapport leurs réponses incohérentes, la dernière que j'ai reçu c'est de demander à ma banque si qqn a encaissé ce chèque (mais quand je lui ai demandé le n° du chèque, elle ne l'a pas!) LOL!
Bilan :
Rejet bancaire il y a 6 mois et constaté il y a 4 mois
Réclamation depuis début Mars 2018
Avant la réclamation, aucune information envoyée de leur part
Réclamation pendant 3 mois, aussi par mail (réponse reçu après 44 jours). Maintenant je n’attends plus mon argent, mais je suis complètement déçu. Je vais lasser tomber, j'ai gaspillé tellement de temps (mon mari aussi).
Avec ces gens-là, me répondent qu’ils comprennent mon inquiétude, mais qu’ils ne peuvent rien faire. C’est trop simple comme excuse.
C'est n'est pas la première fois que j'éprouve des difficultés avec les services qu'ils soient publiques ou privés (la poste, les banques, la préfecture), mais celui-là a la particularité de durer plus longtemps et sans résolution finale.
Difficile à joindre, pas d'efficacité d'avancer les choses, pas de compétence de résoudre des problèmes, alors là je ne trouve pas la raison d'aller chez eux une fois mon contrat terminé j'irai à la concurrence.
</t>
  </si>
  <si>
    <t>25/05/2018</t>
  </si>
  <si>
    <t>01/05/2018</t>
  </si>
  <si>
    <t>marine-a-134921</t>
  </si>
  <si>
    <t>Je suis satisfaite du service.... Les prix me conviennent, et l'interface du site est fluide...et rapide! Les prix sont compétitifs..... Super super rien à redire</t>
  </si>
  <si>
    <t>28/09/2021</t>
  </si>
  <si>
    <t>matmat-89161</t>
  </si>
  <si>
    <t xml:space="preserve">je déconseille axa car les dossier ne sont pas suivis correctement. cela dure des années et il ne rembourse pas  toutes les dégât </t>
  </si>
  <si>
    <t>26/04/2020</t>
  </si>
  <si>
    <t>ducatti69-58100</t>
  </si>
  <si>
    <t>5 mails au service clients pour modification du contrat, 5 mails pour dire que c'est ok...mais non rien n'est fait. Du j'enfoutissisme dans toute sa splendeur ! Et ils ne se réveillent juste quand vous résiliez votre contrat...à fuir !</t>
  </si>
  <si>
    <t>SantéVet</t>
  </si>
  <si>
    <t>16/10/2017</t>
  </si>
  <si>
    <t>01/10/2017</t>
  </si>
  <si>
    <t>jessica-m-109685</t>
  </si>
  <si>
    <t>très réactif au telephone
compte perso fluide et complet pour consultation et envoi de docs
seule remarque augmentation chaque année, ce qui fait un plus gros budget</t>
  </si>
  <si>
    <t>08/04/2021</t>
  </si>
  <si>
    <t>gene-81894</t>
  </si>
  <si>
    <t>Une assurance qui milite avec des experts pour  mépriser les sociétaires !</t>
  </si>
  <si>
    <t>13/12/2019</t>
  </si>
  <si>
    <t>aboubacar-siriki-d-124908</t>
  </si>
  <si>
    <t>Bonjour satisfait du prix et de la qualité du service j aimerais savoir quand est  ce que je vais recevoir l’as vignette de l assurance merci pour le service ??????</t>
  </si>
  <si>
    <t>26/07/2021</t>
  </si>
  <si>
    <t>zapic06-59187</t>
  </si>
  <si>
    <t>En matière d'assurance vie le personnel de SWISS LIFE est incompétent, pas sérieux, menteur.
Suite à la prorogation de mon contrat SWISSLIFE RETRAITE celui-ci est sorti de leur système informatique et depuis SWISSLIFE m'adresse des relevés de situation annuels erronés. Sur ces relevés de situation les valeurs de rachat sont indiquées sans explication ; par contre une nouvelle notion apparaît : la valeur du nouveau compte retraite à la date du relevé de situation qui elle est déterminée à partir de la valeur de l'ancien compte retraite avec des intérêts calculés en fonction du taux de valorisation net de frais de gestion retenu pour les contrats SWISSLIFE RETRAITE pour l'année écoulée, déduction faite des prélèvements sociaux. Après de très nombreuses réclamations le service réclamations vie m'a écrit le 31/07/2017 que la valeur de rachat de mon contrat était exact et que la valeur du compte retraite correspond quant à elle à une projection du capital sur une durée viagère, et non à l'épargne disponible en cas de rachat. Après différentes réclamations le service réclamations vie m'a informé téléphoniquement le 16/11/2017 que SWISS LIFE a fait une erreur et qu'ils essayaient de tout remettre au point. Le 24/11/2017  SWISS LIFE m'a adressé de nouveaux calculs pour la détermination de la valeur de rachat de mon contrat (la notion de valeur du compte retraite n'existant plus). Mais ces calculs sont erronés SWISS LIFE ayant déduit les frais de gestion en début d'année (et non en fin d'année) pour le calcul des intérêts !
Depuis j'ai transmis de très nombreuses réclamations, en leur prouvant leur erreur en particulier en leur fournissant le détail de certains calculs, mais je n'obtiens aucune réponse.
Tout ceci est totalement scandaleux.</t>
  </si>
  <si>
    <t>11/01/2018</t>
  </si>
  <si>
    <t>01/01/2018</t>
  </si>
  <si>
    <t>delphine27-75386</t>
  </si>
  <si>
    <t>je recommande l'olivier, car ils savent satisfaire leurs clients</t>
  </si>
  <si>
    <t>25/04/2019</t>
  </si>
  <si>
    <t>01/04/2019</t>
  </si>
  <si>
    <t>prodnik-j-117589</t>
  </si>
  <si>
    <t xml:space="preserve">Pas tres confiance de donner mes informations de carte etc par telephone et franchise pare brise bien plus chère que chez les concurrents. Mis à part cela tout me va </t>
  </si>
  <si>
    <t>19/06/2021</t>
  </si>
  <si>
    <t>01/06/2021</t>
  </si>
  <si>
    <t>kantal35-101639</t>
  </si>
  <si>
    <t>J'ai reçu mon avis d'échéance avec + de 10% d'augmentation !!! Je n'ai eu aucun sinistre !!!
Une conseillère m'appelle à ma demande mais n'a aucun argument pour justifier la différence de coùt !!! INADMISSIBLE, d'autant plus qu'avec les confinements il y a eu nettement moins d'accidents !!</t>
  </si>
  <si>
    <t>18/12/2020</t>
  </si>
  <si>
    <t>lolo-62564</t>
  </si>
  <si>
    <t xml:space="preserve">AXA augmente sa cotisation annuelle d'assurance habitation de 60% et ce, suite à un sinistre indemnisé à hauteur de 1000 €. Compagnie à éviter absolument, ne cherche qu'à conserver  des clients sans sinistre. </t>
  </si>
  <si>
    <t>21/03/2018</t>
  </si>
  <si>
    <t>01/03/2018</t>
  </si>
  <si>
    <t>nina-93992</t>
  </si>
  <si>
    <t>Ayant 2 contrats auto et et 3 contrats habitation chez votre société je souhaiterais savoir si nous pouvions bénéficier d’un geste commercial ? ( frais de dossier offert sur la twingo ?</t>
  </si>
  <si>
    <t>13/07/2020</t>
  </si>
  <si>
    <t>01/07/2020</t>
  </si>
  <si>
    <t>hicham-a-132000</t>
  </si>
  <si>
    <t xml:space="preserve">Je suis satisfait de services j'ai déjà assuré avec direct assurance numéro de contrat numéro 959509015 il me reste encore deux mois sur l'ancien assurance </t>
  </si>
  <si>
    <t>09/09/2021</t>
  </si>
  <si>
    <t>cracoudu62-59242</t>
  </si>
  <si>
    <t xml:space="preserve">Ayant résilié tous mes contrats chez eux ils continuent de m'envoyer des échéanciers pour 2018, voiture maison défense consommateur.....
Venant de divorcer, je doit aller voir mon avocat, je vais lui demander quoi faire,  je ne sais quel terme employer à la police (plainte pour harcèlement, détournement fonds prélèvement abusif etc..) Car ils font appel sur mon compte, malgré opposition. Ca me fait des frais bancaire </t>
  </si>
  <si>
    <t>MAAF</t>
  </si>
  <si>
    <t>30/11/2017</t>
  </si>
  <si>
    <t>01/11/2017</t>
  </si>
  <si>
    <t>aaaaaasaaa-57173</t>
  </si>
  <si>
    <t xml:space="preserve">Ça était assureur via crédit agricole souvent la banque faisait barrage pour les contacter je préfère avoir l assureur en direct au téléphone </t>
  </si>
  <si>
    <t>Pacifica</t>
  </si>
  <si>
    <t>07/09/2017</t>
  </si>
  <si>
    <t>01/09/2017</t>
  </si>
  <si>
    <t>dominique-r-123418</t>
  </si>
  <si>
    <t>Souscription par internet facile, pour ce qui est de l'assurance, à voir à l'usage, il est difficile de donner un avis sur une assurance alors que l'on vient tout juste de souscrire.</t>
  </si>
  <si>
    <t>14/07/2021</t>
  </si>
  <si>
    <t>rose-79257</t>
  </si>
  <si>
    <t>Je suis vraiment déçu de cette mutuelle</t>
  </si>
  <si>
    <t>17/09/2019</t>
  </si>
  <si>
    <t>01/09/2019</t>
  </si>
  <si>
    <t>poecillai-105582</t>
  </si>
  <si>
    <t>Assurance correcte niveau prix 
Par contre cette assurance nous a  viré pour 4 sinistres alors qu on est pas en tord 
Quand on c est assuré chez eux , nous avons déclaré 3 sinistres, ou on est pas en tord  et mon conjoint m'a rajouté dessus son assurance pour se protéger et j ai un sinistre également non en tord egalement , le contrat a été effectué en 2018 et à ce jour il décide de nous dégager alors qu il etais au courant des sinistres. 
Cette assurance est incompétentes des qu on a des sinistres non en tord elle nous dégage comme des mal propre et comme si on ne payer pas. 
Je vous déconseille fortement cette assurance  qui n aide pas les clients et qui nous considères comme des clients qui leur coûte trop cher ,il assume en aucun cas leur contrat!!!!!!</t>
  </si>
  <si>
    <t>05/03/2021</t>
  </si>
  <si>
    <t>01/03/2021</t>
  </si>
  <si>
    <t>florian-m-134214</t>
  </si>
  <si>
    <t xml:space="preserve">Très satisfait des services de ZEN'UP !
Les prix sont compétitifs, les conseillers sont clairs. Le site est ergonomique, et l'adhésion se fait rapidement et sans difficultés. </t>
  </si>
  <si>
    <t>Zen'Up</t>
  </si>
  <si>
    <t>credit</t>
  </si>
  <si>
    <t>23/09/2021</t>
  </si>
  <si>
    <t>jnbabos-81732</t>
  </si>
  <si>
    <t>la Macif ne souhaite pas assurer ma moto après 24 ans d'assurance voiture et 8 années d'assurance moto en prétextant que j'ai eu un accrochage (éraflure sur un pare-chocs) cet accrochage est survenu il y a deux ans en décembre 2017. il aurait été de bon ton d'étudier la période complète avant de prononcer une décision m'amenant en retour à retirer tous mes contrats de cette assurance.</t>
  </si>
  <si>
    <t>MACIF</t>
  </si>
  <si>
    <t>09/12/2019</t>
  </si>
  <si>
    <t>nathan-r-116781</t>
  </si>
  <si>
    <t xml:space="preserve">Parfait . Rapidité de souscription . Concurrentiel . Facilité d accès au site . 
Moto assuré rapidement . Je suis satisfaite du service appoté. Je recommande </t>
  </si>
  <si>
    <t>11/06/2021</t>
  </si>
  <si>
    <t>lolo15-51177</t>
  </si>
  <si>
    <t>n°client:238139
assureur aux limite de la légalité veulent me faire payer 5 €  
de prime en plus pour une erreur de leur part . veulent me résilie pour mon refus de céder je me réserve le droit de poursuite  a la répression des fraudes .en clair a éviter!</t>
  </si>
  <si>
    <t>Active Assurances</t>
  </si>
  <si>
    <t>11/01/2017</t>
  </si>
  <si>
    <t>01/01/2017</t>
  </si>
  <si>
    <t>khenia-r-132893</t>
  </si>
  <si>
    <t>PARFAIT SUPER
JE SUIS TRES CONTENTE cest pas cher et facile à souscrire, c'est clair et ent super merci beaucoup je suis jeune conductrice et sa va bcp maider</t>
  </si>
  <si>
    <t>15/09/2021</t>
  </si>
  <si>
    <t>martinot-j-123829</t>
  </si>
  <si>
    <t>satisfait du service commercial
prix élevé par rapport aux autres assurances
un peu décu pensais avoir un meilleur prix en assurant une 2e voiture chez vous</t>
  </si>
  <si>
    <t>19/07/2021</t>
  </si>
  <si>
    <t>xavier-d-129814</t>
  </si>
  <si>
    <t xml:space="preserve">
Je n'ai pas la possibilité de choisir la date de début de mon assurance lors de la souscription.
Les tarifs sont bons et très compétitifs sauf les Options qui sont cités chers.</t>
  </si>
  <si>
    <t>27/08/2021</t>
  </si>
  <si>
    <t>splo64-132071</t>
  </si>
  <si>
    <t xml:space="preserve">Bonjour,
Ce courtier propose des prix attractifs, vous réglez et ensuite il met à jour les devis en les augmentant = pratiques commerciales douteuses.
De plus, lors de la souscription, vous avez le choix entre rgélement annuel ou mensuel. En optant pour le mensuel à la souscription on vous renvoie un devis plus élevé... Vous les appelez, il vous expliquent que c'est normal car vous avez choisi le réglement mensuel, donc c'est plus cher... En revanche, je leur ai indiqué qu'à aucun moment rien n'est stiplué, effectivement au tél ils le reconnaissent! Ce sont des pratiques hors cadre législatif, il ont un devoir d'information. De plus, vous leur indiquez que vous souhaitez dans ce cas régler à l'année, ils vous répondent que cela n'est plus possible, que cela sera au prochain anniversaire du contrat...
Dernier point, vous réglez pour 3 mois le 24/08/2021, pour moi cela donc jusqu'au 24/11/2003. Eh bien ils vous indiquent que la prchaine échéance sera le 05/10? Pour moi cela ne fait pas 3 mois mais 1 mois et demi. A cela ils vous répondent que c'est normal que les échéances sont a régler en avance début mois et comme du 01/11 au 24/11 cela ne fait pas 1 mois complet, ils prélèvent le mois d'avant... Nous ne sommes pas les banquier d'Actives assurances!
Compte tenu de tous les éléments idiqués je ne recommande pas ce courtier. </t>
  </si>
  <si>
    <t>laetitia-m-116046</t>
  </si>
  <si>
    <t>je suis satisfait rapport qualité prix . il est dommage qu'il faut envoyer plusieurs fois les documents pour qu'ils correspondent malgré que ce soit les bons documents</t>
  </si>
  <si>
    <t>05/06/2021</t>
  </si>
  <si>
    <t>molimolo-111496</t>
  </si>
  <si>
    <t xml:space="preserve">L horreur ! Injoignable! J attends des remboursements depuis janvier  4 mois. Je propose à tous les mécontents une action collective contre cette mutuelle elle est à éviter à tous prix. </t>
  </si>
  <si>
    <t>Cegema Assurances</t>
  </si>
  <si>
    <t>24/04/2021</t>
  </si>
  <si>
    <t>lolo222-117290</t>
  </si>
  <si>
    <t>desole mais c'est la premiere fois que je fais appel a vous assistance juridique il y a un mois on m'a dit qu'on me recontacterait j'attends toujours .  donc sursis pour l'instant</t>
  </si>
  <si>
    <t>15/07/2021</t>
  </si>
  <si>
    <t>orybleu-96654</t>
  </si>
  <si>
    <t>J'ai demandé l'ouverture d'un sinistre en emprunteur depuis mars 2020, j'ai eu une réponse en aout 2020 avec un refus disant que j'avais fait exprès de mal remplir mon dossier d'adhésion (merci pour l'image de mon intégrité). De plus, vu que finalement je "risque" de leur couter cher, ils m'ont envoyé un courrier résiliant mon contrat ! merci la solidarité ! et au final ils continuent de me prélever, j'ai dû faire opposition ! j'en suis à mon 4 ème recommandé, les mails on n'en parle pas et d'ailleurs ni les appels téléphonique... un scandale cet assurance ! minable ! à fuir ! ils sont là pour signer des contrats mais après aucune réponse aux demandes des clients, Générali sur son site se donne de bonne note mais je ne sais pas ou ils ont fait leurs sondage !</t>
  </si>
  <si>
    <t>25/08/2020</t>
  </si>
  <si>
    <t>rosemarie-m-138667</t>
  </si>
  <si>
    <t>Une adhésion simple et pratique. Toutes les informations nécessaires étaient accessibles. C'est sur les conseils de mon époux que j'ai opté pour votre Mutuelle.</t>
  </si>
  <si>
    <t>APRIL</t>
  </si>
  <si>
    <t>31/10/2021</t>
  </si>
  <si>
    <t>laurene-102114</t>
  </si>
  <si>
    <t>Je me suis fait emboutir ma voiture garée devant chez moi le 14 décembre 2020 et aujourd'hui le 3 janvier 2021 aucune réparation encore commencée et pas de véhicule de remplacement normalement prévu dans mon contrat.
Le service de dépannage se rend compte au bout d'une semaine que m'a voiture n'a pas été emmenée dans le bon garage et on vient dire que c'est ma faute alors que l'erreur vient d'eux.
On emmène du coup ma voiture dans 1 garage partenaire à 40 minutes de chez moi alors que celui initialement prévu est à 15 minutes de mon domicile.
Le garage qui m'appelle car il ne sait pas pourquoi ma voiture arrive chez lui et du coup aucune réparation encore effectuée car l'expert n'est pas passé. 
On paie cher une assurance et quand on en a besoin, il n'y a plus personne.
Si vous hésitez à vous assurer chez direct assurance, surtout n'hésitez pas , FUYEZ.</t>
  </si>
  <si>
    <t>03/01/2021</t>
  </si>
  <si>
    <t>01/01/2021</t>
  </si>
  <si>
    <t>samir-m-109591</t>
  </si>
  <si>
    <t>POUR L INSTANT RIEN A DIRE A PART LES FRANCHISES QUI RESTE HAUTE , ET LE PRET DE VEHICULE QUI SEMBLE U+COURT EN DELAI MEME AVEC OPTION , PRET DE VEHICULE PENDANT LA DUREE DES TRAVAUX AURAIT ETAIT ADAPTE</t>
  </si>
  <si>
    <t>florence28-64960</t>
  </si>
  <si>
    <t>les garanties et la simplicité de la résiliation</t>
  </si>
  <si>
    <t>21/06/2018</t>
  </si>
  <si>
    <t>bouabdallah-a-137462</t>
  </si>
  <si>
    <t xml:space="preserve">Je suis très satisfait 
Tarif raisonnable 
Très bonne interlocutrice
Bonne continuation Nassima
Je recommanderais très fièrement l'olivier assurance.
</t>
  </si>
  <si>
    <t>14/10/2021</t>
  </si>
  <si>
    <t>marie-101396</t>
  </si>
  <si>
    <t>J'ai déclaré un sinistre le 20/11/20 et j'ai fait venir un artisant pour un devis mais il a été refusé par GMF. depuis impossible de joindre quelqu'un pour avoir la liste des artisants agrées comme ils m'ont dit, les lignes sont TOUJOURS occupées... J'ai du appeler 50 fois depuis 2 semaines`et je perds patience et vais quitter cette assurance des que possible
Ce n'est pas sérieux ce manque de réactivité et le fait que je n'arrive à joindre personne au numéro donné par la plate forme
De plus l'accueil n'est pas très agréable alors que j'ai une vitre cassée depuis près d'un mois et que nous sommes en hiver et tout le monde s'en fout ... Suis très agacée car ce n'est pas professionnel et j'ai autre chose à faire dans ma vie que de contacter GMF</t>
  </si>
  <si>
    <t>14/12/2020</t>
  </si>
  <si>
    <t>laurent-l-115790</t>
  </si>
  <si>
    <t>Les photos ne vont pas au-delà de 3go ce qui est pénalisant pour le reste tout est très bien. L'ensemble des voltes sont clairs. Les indications et le déroulé s enchainent correctement.</t>
  </si>
  <si>
    <t>03/06/2021</t>
  </si>
  <si>
    <t>gen-59006</t>
  </si>
  <si>
    <t xml:space="preserve">Assurée depuis 1999, j'ai la désagréable surprise de recevoir une cotisation augmentée avec une franchise augmentée aussi à 500 €. Efficace et pas chère mon oeil ! Même les deux yeux. La Maaf attire les nouveaux assurés avec deux mois gratuits et augmente les fidèles clients. Si la Maaf ne se bouge pas je retire TOUT ce que j'ai chez eux. </t>
  </si>
  <si>
    <t>21/11/2017</t>
  </si>
  <si>
    <t>josephine-102723</t>
  </si>
  <si>
    <t>Je suis assurée depuis 36 ans à la MATMUT. Je suis extrêmement satisfaite de la MATMUT en particulier de l'agence de Montélimar et de Tournon. Lorsque j'ai un problème, je les appelle et tout est réglé en moins de temps qu'il ne faut pour le dire !! Par téléphone ou en agence.Je recommande à tous la MATMUT !</t>
  </si>
  <si>
    <t>15/01/2021</t>
  </si>
  <si>
    <t>clanocaemtri5-89635</t>
  </si>
  <si>
    <t xml:space="preserve">Une ligne probablement saturée, une proposition de rappel acceptée et obtenue dans les 10' qui ont suivie. Exposé clair de mon problème et une réponse toute aussi rapide accompagnée de conseils pour résoudre mon problème. Une correspondante disponible et efficace doublée d'une gentillesse rare dans les contacts administratifs de tout genre. Merci à ma correspondante pour sa réactivité et votre amabilité. </t>
  </si>
  <si>
    <t>MGP</t>
  </si>
  <si>
    <t>14/05/2020</t>
  </si>
  <si>
    <t>01/05/2020</t>
  </si>
  <si>
    <t>julien-v-130926</t>
  </si>
  <si>
    <t>Je suis satisfait du prix et du service je recommande direct assurance autour de moi dans l'attente de mon contrat d'assurance recevez mes salutations distinguées</t>
  </si>
  <si>
    <t>02/09/2021</t>
  </si>
  <si>
    <t>jeannette64-105487</t>
  </si>
  <si>
    <t>Tres grande insatisfaction auprès de la GLF qui n'effectue pas du tout son métier d'assureur. Que dire si ce n'est qu'ils ne devraient pas poursuivre dans ce métier ! Très mécontente !</t>
  </si>
  <si>
    <t>04/03/2021</t>
  </si>
  <si>
    <t>pikonio-52216</t>
  </si>
  <si>
    <t xml:space="preserve">Il faut se regrouper pour faire face aux agissements de cette société d'assurance fantôme. Service client à 80 centimes la minutes + coût de la communication...J ai l impression de faire appel à un service de téléphone rose ou à de la voyance par téléphone. De plus impossible d avoir ce que vous avez demandé : relève d information, déclaration sinistre etc les Madoff de l assurance dont le centre d appel est perdu je ne sais où. Il comprenne la moitié. Comment Les furets, assurland, le lynx permette à une tel assurance d utiliser leur plateforme...Il faut se plaindre en masse de cette société et avertir les sociétés de consommateurs. Trop c est trop, on est vraiment des pigeons pur et dur pour cette société. </t>
  </si>
  <si>
    <t>08/02/2017</t>
  </si>
  <si>
    <t>zo69-136241</t>
  </si>
  <si>
    <t xml:space="preserve"> Aminata à été très bienveillante envers ma demande et moi même! 
Je l'ai appeler, Aminata à chercher des solutions pour résoudre mon problème. Je l'en remercie 
</t>
  </si>
  <si>
    <t>06/10/2021</t>
  </si>
  <si>
    <t>vainvain-69955</t>
  </si>
  <si>
    <t>Je suis en arrêt depuis septembre 2016 , j'ai reçu 1 complémentaire santé quelques mois, puis on m'a désigné 1 médecin conseil (médecin généraliste) qui à conclue que mon arrêt n'était pas justifié ,( reçu les documents  de  mes médecins, avis  du  medecin conseil cpam et médecin du travail ) en me supprime ma complémentaire le jour même , en avril plus de complément , en décembre 2018 , mon employeur me signale que je dois leur payer 600 euros environ pour règlé mes frais de complémentaire, normal , je n'ai plus de salaire , et au 1ee mars , je passe en invalidité de catégorie 1 , n'étant plus entièrement autonome , je ne comprends toujours pas cette décision , et pourquoi 1 médecin banale donne t'il son avis en 5 mn sans me connaître tout en contredisant tous les médecins professionnel qui me suivent , cette assurance ne fait que du profit, à fuire , elle se fout totalement de votre santé, le médecin ne m'a même pas osculter, mais à lu le rapport a haute voix devant moi , il n'a même pas étudier le dossier , à tourner les phrases en sa faveur , il était juste designer pour me supprimer , même mon médecin qui est très réputé pour son grand professionnalisme à été choquée de l'avis de son collègue , pour 1 contre expertise , nous devons payer les frais , c'est impossible pour moi , je travaillais beaucoup pour avoir 1 salaire honorable , et je me suis retrouvé complémentaire comprise à la moitié de mon salaire , pourquoi paie t'on ces complémentaire si elles ne servent à rien quand vous en avez besoin ??? Très en colère , ils m'ont mis en précarité volontairement sans étudier mon dossier , et de pire , je n'ai pas pu contester, on a pas accès au rapport , juste 1 lettre qui vous notifie que vous êtes radié , sans aucune raison écrite .</t>
  </si>
  <si>
    <t>Ag2r La Mondiale</t>
  </si>
  <si>
    <t>06/01/2019</t>
  </si>
  <si>
    <t>01/01/2019</t>
  </si>
  <si>
    <t>andy-77961</t>
  </si>
  <si>
    <t>Comparable à beaucoup d'autres compagnies d'assurances, basées exclusivement sur le système mutualiste. On paye pour les mauvais conducteurs.</t>
  </si>
  <si>
    <t>26/07/2019</t>
  </si>
  <si>
    <t>01/07/2019</t>
  </si>
  <si>
    <t>scoodal-78546</t>
  </si>
  <si>
    <t>Devis fait en ligne et souscrit sans problème. Ils m'informent 2 semaines plus tard leur incapacité à m'assurer au tiers élargit car le véhicule est "de collection" (même s'il a 35 ans, le véhicule est en carte grise ordinaire). Je me fais gentiment raccrocher au nez car je leur dis que ça n'est pas un véhicule de collection. Au final ils m'expliquent qu'en vérité le véhicule ayant plus de 30 ans, le tiers élargi est impossible. Pourtant ils savent depuis le tout début l'age du véhicule... Leur formule tiers ne me convient pas donc je me réserve le droit de refuser leur alternative. Et là, cerise sur le gâteau, ces boulets commettent une erreur en me proposant un contrat qu'ils ne peuvent honorer mais les frais de dossier sont à ma charge ! Un comble qui montre l'étendue de leur incompétence.
Conclusion: une belle bande de nuls</t>
  </si>
  <si>
    <t>20/08/2019</t>
  </si>
  <si>
    <t>01/08/2019</t>
  </si>
  <si>
    <t>francis-h-106786</t>
  </si>
  <si>
    <t>Super satisfait et très simple
Les demandes formulées sont bien prises en compte dans des délais rapides
les contacts avec les conseillers sont chaleureux et bienveillants</t>
  </si>
  <si>
    <t>16/03/2021</t>
  </si>
  <si>
    <t>galibot62-61297</t>
  </si>
  <si>
    <t>j'ai pris cette mutuelle santé pour 2018, je suis très déçu, aucune écoute, aucune réaction, &amp; surtout aucun contac, je cherche déjà pour 2019, dommage que je ne peux résilier dès maintenant.</t>
  </si>
  <si>
    <t>09/02/2018</t>
  </si>
  <si>
    <t>01/02/2018</t>
  </si>
  <si>
    <t>remy-53495</t>
  </si>
  <si>
    <t xml:space="preserve">Après avoir contracté un pret en 2015 et choisi l'assurance de la banque, nous avons décidé de profiter de la loi Hamon et de changer d'assurance avant le 1er anniversaire de celui çi.
J'ai contacté magnolia après avoir vu leurs publicités à la tv. Malheureusement, bien que les prix soient très compétitifs, le suivi lors de la création du contrat (choix des formules, envoi des documents,...) laissait déjà a désirer. C’était sans compter sans les garanties du contrat qui m'ont été proposées qui n'etaient pas équivalentes au contrat initialement souscrit auprès de la banque, ce qui m'a valu un refus de leur part. Pas de possibilité donc de changer d'assurance de pret par leur faute. Il m'a ensuite fallu consacrer pas mal de mails et d'appels téléphoniques afin de récupérer les prélèvements qui m'avaient été débités car rien ne se fait en direct avec l'assureur, il faut toujours passer par magnolia. Bien pratique pour réclamer son du! Si c'etait à refaire, jamais je n'aurai contacté ce courtier en ligne. Ne vous fiez pas aux tarifs attrayants, ceci cache un service et des compétences très limitées à mon gout...
</t>
  </si>
  <si>
    <t>Magnolia</t>
  </si>
  <si>
    <t>22/03/2017</t>
  </si>
  <si>
    <t>01/03/2017</t>
  </si>
  <si>
    <t>razvan-alexandru-t-125646</t>
  </si>
  <si>
    <t>Je n'ai pas pus payer en plusieurs fois pour cela je ne met pas 5 étoile mais sinon le prix est correcte et tout s'est effectue plutôt rapidement pour la souscription.</t>
  </si>
  <si>
    <t>30/07/2021</t>
  </si>
  <si>
    <t>fifou43-56382</t>
  </si>
  <si>
    <t xml:space="preserve">Surtout, EVITEZ! Ce sont des dingues. C'est simple, une fois inscrit,  ils n'existent plus.pendant des mois j'ai tenté de les joindre, quand enfin on tombe sur quelqu'un, ils sont tout de même désolés mais débordés.,, puis un jour on vous appelle pour vous annoncer qu'on daigne enfin vous envoyer votre carte verte, alors qu'ils ont reçu depuis 2 mois 1/2 ma résiliation ! !! Bref au bout du compta ils ont accepté de me rembourser qu'1/4 de ce qu'ils me doivent.
Donc, QUE DU BONHEUR!
Je n'ose pas imaginer ce qui aurait pu se passer en cas d'accident. Ces gens sont dangereux. </t>
  </si>
  <si>
    <t>Assur Bon Plan</t>
  </si>
  <si>
    <t>30/07/2017</t>
  </si>
  <si>
    <t>01/07/2017</t>
  </si>
  <si>
    <t>fs-76056</t>
  </si>
  <si>
    <t>J'ai été victime d'un gros dégâts des eaux l'année dernière dans notre salle de bain. Nous avons fait appel à un artisan qui est venu faire un devis pour réaliser les réparations. Devis accepter par l'expert qui avait été mandaté par la Macif. Lorsque l'artisan a envoyé sa facture définitive (après avoir effectué 1/3 des travaux et encaissé un chèque de 2000), la Macif nous a informés que l'entreprise de l'artisan était fermée depuis 2011 et la facture envoyée était fausse. Elle ne prenait donc plus en charges les travaux. Malgré notre bonne foi, la plainte contre l'artisan et envoyée a la Macif, cette dernière n'a rien voulu savoir. Pire elle a résillié le contrat sans nous tenir au courant. Je vous laisse imaginer la grosse galère que nous avons eue pendant plusieurs mois avec un bébé de deux ans. Je déconseille</t>
  </si>
  <si>
    <t>18/05/2019</t>
  </si>
  <si>
    <t>01/05/2019</t>
  </si>
  <si>
    <t>blanco-m-109461</t>
  </si>
  <si>
    <t xml:space="preserve">Très satisfait du prix de leur rapidité et leur confiance. Je le recommande à tout prix. Dans la minute qui suit j ai recu tout les documents pour imprimer. </t>
  </si>
  <si>
    <t>07/04/2021</t>
  </si>
  <si>
    <t>carlier-s-107358</t>
  </si>
  <si>
    <t xml:space="preserve">Je suis satisfait pour l'instant pour la souscription de mon contrat et le tarif proposé et les garanties pour un véhicule de 2005
Cordialement merci </t>
  </si>
  <si>
    <t>21/03/2021</t>
  </si>
  <si>
    <t>bertille41-70225</t>
  </si>
  <si>
    <t xml:space="preserve">Inadmissible </t>
  </si>
  <si>
    <t>Mercer</t>
  </si>
  <si>
    <t>15/01/2019</t>
  </si>
  <si>
    <t>clairerolll-51040</t>
  </si>
  <si>
    <t>Résiliation faite avec courrier avec AR suite à une reconduction tacite avec une augmentation de +8euros par mois alors que mon salaire est à moins de 900euros.... Je reçois une confirmation de ma résiliation mais.... je continue à être prélever de la nouvelle somme avec augmentation tous les mois ! une horreur ! ils ne répondent rien à mes mails appels.... je vais bloquer les prélèvements avec mon banquier.... on verra</t>
  </si>
  <si>
    <t>07/01/2017</t>
  </si>
  <si>
    <t>dufour-j-107159</t>
  </si>
  <si>
    <t>Je suis satisfait du service proposé j'ai eue un conseiller qui m'a aidé dans le choix et m'a conseillé sur les options a prendre en copte je suis satisfaite</t>
  </si>
  <si>
    <t>19/03/2021</t>
  </si>
  <si>
    <t>odile-50149</t>
  </si>
  <si>
    <t xml:space="preserve">Suite au décès de nos parents, récupérer les sommes qu'ils avaient investies en assurance-vie chez Cardif a été un parcours du combattant: au total, 17 mois de tracasseries, envois en RAR, jamais d'interlocuteur stable, et à la fin un conseiller qui ne répond même plus car il ne sait pas quoi dire. Mauvaise foi et mépris total du client.  Aucune lettre d'explication, aucune excuse présentée au client. Compagnie à fuir. </t>
  </si>
  <si>
    <t>Cardif</t>
  </si>
  <si>
    <t>11/12/2016</t>
  </si>
  <si>
    <t>marie-81424</t>
  </si>
  <si>
    <t>Service client exécrable (la personne qui répond au téléphone est désagréable et prend les clients pour des imbéciles, alors qu'elle ne comprend pas qu'il y a un problème avec leur système informatique)
les délais sont trop longs, les propositions d'assurance ne correspondaient pas à la demande (100% vs 50%), et j'en passe....</t>
  </si>
  <si>
    <t>28/11/2019</t>
  </si>
  <si>
    <t>01/11/2019</t>
  </si>
  <si>
    <t>rayjar-97203</t>
  </si>
  <si>
    <t>A fuir.
En effet, les services Mutavie se permettent de fermer un compte, uniquement sur Nom et Prénom, ce sans en vérifier le numéro.
N'ayant détecté le problème que plus tard, on m'annonce qu'il est impossible de le rouvrir afin de profiter de l'antériorité, ce sans aucun dédommagement.
Je vais donc dès à présent prendre mes disposition en clôturant mes autres comptes.</t>
  </si>
  <si>
    <t>09/09/2020</t>
  </si>
  <si>
    <t>frederic-i-126158</t>
  </si>
  <si>
    <t>Je suis satisfait du tarif. Inscription rapide et pratique on Vera pas la suite des services mais pour le moment très satisfait.
Assurance sérieuse. Parfait</t>
  </si>
  <si>
    <t>AMV</t>
  </si>
  <si>
    <t>pipo-137377</t>
  </si>
  <si>
    <t xml:space="preserve">Je déconseille Neoliane santé et prévoyance, je ferrai une vidéo bientôt sur les réseaux sociaux et YouTube avec toutes les preuves, car il faut que que les choses soient claires, puisque vous vendez du vent au gens, j’en ai eu ma dose Adieux et encore je vous redemande une dernière fois de résilier mon contrat chez vous s’il vous plaît ? j’en ai mare mare que vous me prélever alors que vous avez reçu plusieurs couriez de ma part pour la résiliation, j’espère que vous allez me rembourser ?  Neoliane santé et prévoyance =……. À vous de compléter la suite </t>
  </si>
  <si>
    <t>13/10/2021</t>
  </si>
  <si>
    <t>percevault-r-123877</t>
  </si>
  <si>
    <t xml:space="preserve">Bien niveau rapport qualité prix peut être recommandée. A voir par la suite pour un tout risque cela reste raisonnable pour une assurance voiture . Merci </t>
  </si>
  <si>
    <t>viviane-r-126947</t>
  </si>
  <si>
    <t>Satisfait, je reviens après une période chez un assureur national, mais qui fait parti de votre groupe. Mais vos prix sont meilleurs. Alors me revoila</t>
  </si>
  <si>
    <t>07/08/2021</t>
  </si>
  <si>
    <t>liliane-k-130386</t>
  </si>
  <si>
    <t>je suis très satisfaite
très bon rapport qualité prix.
je donnes la note de 5 étoiles
on peux tous faire par le biais du site je recommande.
meme le dimanche</t>
  </si>
  <si>
    <t>31/08/2021</t>
  </si>
  <si>
    <t>conrad-97589</t>
  </si>
  <si>
    <t xml:space="preserve">Service client exécrable. 
Prix faussement interessant; gare aux franchises élevées 
Nouvelle politique tarifaire moins intéressante que la concurrence. IL est possible de mieux trouver ailleurs moins cher et meilleur service </t>
  </si>
  <si>
    <t>19/09/2020</t>
  </si>
  <si>
    <t>chevalier-s-139227</t>
  </si>
  <si>
    <t>Je trouve les frais d'inscription beaucoup trop élevés sachant que c'est automatiquement à part ça c'est correcte les prix sont correctes espérons qu'en cas de problème mon assurance me suis et trouve pas tout prétexte pour refuser un sinistre comme la plupart.</t>
  </si>
  <si>
    <t>08/11/2021</t>
  </si>
  <si>
    <t>01/11/2021</t>
  </si>
  <si>
    <t>coralie-h-132492</t>
  </si>
  <si>
    <t>Parfait, service simple et rapide,
Les offres sont vraiment cohérentes avec mes besoins, les devis sont simples et rapides, pas de frais cachés
Merci à tous
Bonne journée</t>
  </si>
  <si>
    <t>12/09/2021</t>
  </si>
  <si>
    <t>mourad-70495</t>
  </si>
  <si>
    <t>A fuir et courir très vite. Radié pour un sinistre non responsable puisque l'infiltration d'eau venait de deux étages au dessus de mon appartement. Si vous n'avez pas besoin d'être couvert allez chez eux. Quelle idée de rembourser les sinistrés , l'assurance c'est bien ramasser le maximum et donner le moins possible donc radier les sinistrés</t>
  </si>
  <si>
    <t>23/01/2019</t>
  </si>
  <si>
    <t>philippe-f-124701</t>
  </si>
  <si>
    <t xml:space="preserve">Très pratique et arrangeant. J’aurais aimer payer mensuellement mais je n’ai pas trouver la formule pour. Un peut chère mais un ami ma recommander cette assurance et je lui ai fait confiance en espérant ne pas être déçu. </t>
  </si>
  <si>
    <t>25/07/2021</t>
  </si>
  <si>
    <t>dorian-p-122153</t>
  </si>
  <si>
    <t xml:space="preserve">trop bien j’aime trop l’assurance c’est un plaisir de faire affaire avec vous je souhaite être un client fidèle de votre assurance et pouvoir assurer même mes prochains véhicules </t>
  </si>
  <si>
    <t>02/07/2021</t>
  </si>
  <si>
    <t>bea-p-56978</t>
  </si>
  <si>
    <t>Bonjour, Je suis jeune conducteur même si j'ai 51 ans
 Le 20 Août 2017,J'ai demandé un devis à Active assurance, a priori ils ont l'offre la plus intéressante du marché. Je réponds au devis en ligne, en précisant bien la date d'obtention de mon permis ;  j'insiste sur ce fait, car c'est là que le bât va blesser : date d'obtention de mon permis : 19 juin 2017.  Le devis est d'un montant de 634,80 EUR par an. Une conseillère me contacte, me demande de vérifier avec elle les infos par téléphone . J'insiste sur le fait que j'ai eu mon permis le 19 juin 2017. Elle m'annonce que je vais devoir payer 2 mois de cotisation par carte bancaire + 60 euros de frais de dossier ; soit au total 172.70 euros ; ce que je fais en toute confiance... 
             Le lendemain, le 21 août, je renvoie tous les documents demandés : copie de mon permis de conduire, attestations... Bref,  des tas de documents à signer... 
             Je signe la proposition de contrat que je renvoie en version numérique....  Durant la période du 21 au 29 août, Active assurances  n'arrêtera pas de me demander d'autres documents et attestations, que j'enverrai à chaque fois. Bref, il faut que je sois assurée rapidement. 
             7 jours après que j'aie envoyé mon permis de conduire, Active Assurance se rend compte (une semaine après ) qu'il y a une erreur entre la date d'obtention de mon permis et celle à laquelle je l'ai déclarée sur le devis: soit-disant j'ai déclaré que j'avais eu mon permis  le 1er juin 2007.  (je n'ai pas relu et pas revérifié, mea culpa) . On m'explique alors que je dois signer un nouveau contrat  et payer à nouveau plus de 75 euros. Mon assurance proposée au départ 634,80 euros par an passe à plus de 1000 euros. Proposition que je refuse bien entendu...Le plus cocasse, c'est qu'ils m'ont assurée ; j'ai reçu l'attestation d'assurance provisoire. Mais si je me fais voler ma voiture ou si j'ai un accident, je n'aurai aucune indemnisation, aucun recours . J'espère que ça n'arrivera pas mais voilà, je suis assurée sans être assurée en somme...
             Je me suis rétractée  puisque j'étais encore dans la période des 14 jours où j'avais la possibilité le faire...  Cependant j'ai perdu 172.70 euros  et je ne suis pas sûre de revoir mon argent. Pourtant Dieu sait que je ne suis pas riche et que je ne peux pas me  permettre de perdre cette somme... D'autant plus que je vais devoir payer une nouvelle assurance.
            Bref, je vais tenter de mettre en place une pétition. Je suis prête à remuer ciel                      et terre pour qu'Active Assurance cesse de nuire et d'extorquer de l'argent aux consommateurs.  J'ai déjà envoyé un courrier à la DGCCRF et publié sur le site a …....s.com.
Je suis toujours à la recherche de mon assurance... 
Si vous avez eu une expérience similaire avec cette assurance et si vous voulez monter un collectif de consommateurs afin que ces pratiques ne restent pas impunies ; merci de me laisser vos témoignages... Merci de m'avoir lue... 
A l'attention d'Active Assurances: je demande le remboursement intégral de mes frais de dossier + ma cotisation: 172,70 euros</t>
  </si>
  <si>
    <t>04/09/2017</t>
  </si>
  <si>
    <t>kellytl-54271</t>
  </si>
  <si>
    <t>Je me sens complétement démunis. SERVICE CLIENT NUL ! Cet assureur baisse de plus en plus dans mon estime...Pour la souscription du contrat juste top ! j'ai jamais eu de souci pour les contacter, des gens très sympathiques. Il manquait 1 document, la CG, pour finaliser le dossier et enfin recevoir ma carte verte définitive. Cela a pris du temps certes mais j'ai fini par la faire et leur envoyer une copie. Et voilà qu'il me demande encore des relevés d'informations alors qu'à l'époque de la souscription ils dataient de moins d'1 mois. On me demande également de justifier des antécédents d'assurance déclaré pour une période donnée. Bref, je voudrais savoir clairement ce qu'ils veulent. Service client impossible à joindre à ce jour. je reste 20min a chaque fois en attente mais en vain ! J'envoie un mail mais un message automatique me répond qu'il y a un délai de réponse de 30 jours !!!! Ma carte verte provisoire a expiré, je ne peux circuler avec le véhicule ! mais en revanche, les prélèvements sont toujours effectués !</t>
  </si>
  <si>
    <t>25/04/2017</t>
  </si>
  <si>
    <t>01/04/2017</t>
  </si>
  <si>
    <t>citroen-c3-101923</t>
  </si>
  <si>
    <t xml:space="preserve"> vol de voiture 4/10 retrouvée  le 22/10. Depuis plus de 2mois inertie des plateformes. Voiture tjs bloquée en Belgique avec frais de gardiennage+++++</t>
  </si>
  <si>
    <t>28/12/2020</t>
  </si>
  <si>
    <t>rajith-t-134011</t>
  </si>
  <si>
    <t xml:space="preserve">Merci C’était très rapide et efficace et le prix est convenable par rapport au autres assurances. Je suis vraiment satisfaite du service et je le recommande </t>
  </si>
  <si>
    <t>22/09/2021</t>
  </si>
  <si>
    <t>figaro-104071</t>
  </si>
  <si>
    <t>Je suis très satisfait de l'ensemble des prestations. Les interlocuteurs sont competents et très aimables. Le seul point noir c'est le temps d'attente.
Merci pour votre gentillesse.</t>
  </si>
  <si>
    <t>12/02/2021</t>
  </si>
  <si>
    <t>01/02/2021</t>
  </si>
  <si>
    <t>valer-106007</t>
  </si>
  <si>
    <t>Remboursement après devis ne correspond pas au montant,retard de 6 mois pour l orthodontie,mal remboursé malgres l option plus ,j ai payé 4 années de cotisation en plus pour mon fils qui est radiée et toujours pas de remboursement,très mauvaise mutuelle d entreprise,partager par des collègues avoir si l établissement peut en changer.et vite.</t>
  </si>
  <si>
    <t>09/03/2021</t>
  </si>
  <si>
    <t>lol-68723</t>
  </si>
  <si>
    <t xml:space="preserve">Null pour les ruptures suite à sortie de logement faite dans les règles. font trainer des procédures pour continuer à prélever leurs client. Je déconseille de travailler avec cette entreprise qui est rattaché au crédit agricole. Attention Square habitat vous pousse à souscrire chez eux (même maison mère). </t>
  </si>
  <si>
    <t>19/11/2018</t>
  </si>
  <si>
    <t>01/11/2018</t>
  </si>
  <si>
    <t>philou15000-78454</t>
  </si>
  <si>
    <t>Si j'ai mis une étoile aux évaluations, c'est que je n'ai pas le choix de ne pas en mettre. Intériale c'est une équipe dont la seule compétence sont les prélèvements bancaires sur le compte des adhérents.
En arrêt maladie depuis le 19 juillet 2018, j'ai dû faire à ce jour 2 emprunts pour pallier aux irrégularités récurrentes et visiblement volontaires du service prévoyance.
Sur 5 mois de demi-traitement, retard: plus d'un mois de salaire alors qu'il m'affirmait ne plus rien me devoir. J'ai fini par avoir gain de cause, être payé et recevoir les excuses d'une dame visiblement dépassée par l'ampleur de ce phénomène chez intériale. 
Depuis, rebelotte. Je vous passe les retards de versement, les dizaines d'appels mensuels qui n'aboutissent à rien, les dialogues de sourds avec des interlocuteurs qui n'ont visiblement aucun pouvoir. A l'heure d'aujourd'hui, je suis à nouveau en attente de 41 jours de demi-traitement.  Après appel sans réponse, promesses d'appels du service prévoyance non tenues, pas d'interlocuteur, je suis juste bon à leur payer ma cotisation en début de mois et emprunter à ma banque pour pallier à leur incompétence. 
Ceci dit, j'espère reprendre mon travail le 9 septembre, après je vais attendre qu'ils régularisent ma situation. 
Mon amie et moi-même quitteront au plus vite cette mutuelle qui n'en est pas une. Bien entendu, par solidarité avec nos collègues, nous nous chargeons de les tenir informés des difficultés rencontrées.</t>
  </si>
  <si>
    <t>Intériale</t>
  </si>
  <si>
    <t>15/08/2019</t>
  </si>
  <si>
    <t>trichon-c-127433</t>
  </si>
  <si>
    <t>Tip top ! Le conseiller a su être patient et m'expliquer tous les tenants et aboutissants qu'impliquait le contrat. De plus, les prix sont très attractifs.</t>
  </si>
  <si>
    <t>10/08/2021</t>
  </si>
  <si>
    <t>arz35-102440</t>
  </si>
  <si>
    <t xml:space="preserve">Depuis avril 2020 (date de la demande de mon employeur) et juin 2020 (date de ma demande perso) je n'ai toujours pas obtenu de réponse à mon dossier de rente invalidité (prévoyance). On me demande sans cesse des documents (parfois plusieurs fois les memes). A chaque demande de leur part un n° ID est attribué sous la forme JM288xxxxx.
Là aujourd'hui on m'annonce qu'il n'y a pas de dossier en cours !!!
J'en ai plus qu'assez, je ne comprend pas leur suivi et pourquoi ce dossier, qui date d'avril/juin 2020, n'est toujours pas finalisé.
Je veux bien comprendre que la pandémie n'a pas arrangé les choses mais tout de même …
</t>
  </si>
  <si>
    <t>Malakoff Humanis</t>
  </si>
  <si>
    <t>11/01/2021</t>
  </si>
  <si>
    <t>debavelaere-b-107497</t>
  </si>
  <si>
    <t>Je suis pour l'instant satisfait du service . Le systéme de souscription en ligne est simple, rapide et efficace .
Les prix sont cohérents et attrayant .</t>
  </si>
  <si>
    <t>22/03/2021</t>
  </si>
  <si>
    <t>thierry-l-107655</t>
  </si>
  <si>
    <t xml:space="preserve">je suis satisfait du prix, des conditions et de la simplicité de souscription de même que j'ai un bon retour des conditions de la part de proche qui sont déjà assurer chez direct </t>
  </si>
  <si>
    <t>23/03/2021</t>
  </si>
  <si>
    <t>jey001-89806</t>
  </si>
  <si>
    <t>J'ai toujours été satisfait des services d'Axa. Cependant, étant dans le var, ces deux dernières années, j'ai subi deux inondations liées aux évènements climatiques. J'ai payé mes franchises, et j'ai reçu une augmentation de ma prime de presque 50% sans que l'on me prévienne ! De plus suite au Coronavirus, nos revenus ont baissé drastiquement. Vive la Solidarité ! Je suis en train d'hésiter de partir, car à la concurrence, même en déclarant ces deux sinistres, nous sommes à quasiment la moitié du prix de ce que Axa nous réclame. Pourtant je n'ai pas envie de partir !</t>
  </si>
  <si>
    <t>21/05/2020</t>
  </si>
  <si>
    <t>frederic-c-115394</t>
  </si>
  <si>
    <t>Pour les prix, il y a mieux ailleurs avec de meilleures garanties.
Pour le service, obliger d'appeler pour un devis d'une voiture de 11cv avec 0,50 de bonus depuis plus de 13 ans, 2 véhicules déjà assurés chez vous ainsi qu'une assurance habitation. Inadmissible !
Aucun autre assureur ne m'a demandé un appel pour me justifier lors d'un devis ! D'autant que je n’apprécie pas plus de m'être fait raccroché au nez après avoir patienté plusieurs minutes...</t>
  </si>
  <si>
    <t>31/05/2021</t>
  </si>
  <si>
    <t>k-nard-78817</t>
  </si>
  <si>
    <t xml:space="preserve">Titulaire d'une assurance auto et "tombé" une nouvelle fois en panne en juin avec un véhicule de 22 000 kms, je suis très satisfait de la prise en charge par l'assistance GMF. accompagnement par taxi à la ville la plus proche, prêt d'un véhicule à l'aller et au retour pour la poursuite de mon voyage, le tout très simplement. Bref trés satisfait ! </t>
  </si>
  <si>
    <t>30/08/2019</t>
  </si>
  <si>
    <t>phil31-71938</t>
  </si>
  <si>
    <t>Détenteur depuis plusieurs années de contrats odyssiel avec clause Forgous je suis déçu depuis très longtemps d un service client (plateforme tel située dans un pays non européen... au soleil) vraiment non professionnel 
Je suis encore plus déçu cette année au vue des résultats: je retrouve au 31.12.18 mon épargne au 31.12.16, bref j ai perdu en 2018 ce que j avais gagné en 2017 !!!!! Et ça grâce à une gestion pilotée d un capital d environ 700 k euros et sans aucun contact de quiconque pour éventuellement réorienter mon épargne!!!! .... et perdre plusieurs milliers d euros sans être averti autrement qu en recevant la situation annuelle c'est minable !!!!!
J ai d autres produits chez d autres assureurs ou banquiers (agpm, fortuneo, crédit agricole) les résultats sont faibles (autour de 2.30%) mais ils sont positifs et suivies et expliquées!!!
Je ne recommande pas les assurances vie AXA</t>
  </si>
  <si>
    <t>06/03/2019</t>
  </si>
  <si>
    <t>butte75-49814</t>
  </si>
  <si>
    <t xml:space="preserve">Obligation de dénoncer le contrat pour se réassurer selon devis DA. Sinon, les primes augmentent de 20 à 35% chaque année. Pénible. Service client absolument nul ; plus de 1h d'attente pour finir avec un opérateur inefficace qui ne comprend rien. A fuir à toutes jambes. </t>
  </si>
  <si>
    <t>02/12/2016</t>
  </si>
  <si>
    <t>pascale-r-106651</t>
  </si>
  <si>
    <t xml:space="preserve">tout est ok dossier finalisé rapidement
je suis contente de direct assurance
personne gentille et à l ecoute
temps d attente un peu trop long !!!!!!!
</t>
  </si>
  <si>
    <t>15/03/2021</t>
  </si>
  <si>
    <t>marcus-933-95762</t>
  </si>
  <si>
    <t xml:space="preserve">rapidité   intervention , sinistre réglé sous 15 jours pour congélateur ; autre sinistre de grèle  abri extérieur piscine, en sortant du confinement reception du chèque environ 5 semaines après , pas de retard de temps causé par le passage de l'expert </t>
  </si>
  <si>
    <t>31/07/2020</t>
  </si>
  <si>
    <t>lowicki-a-110429</t>
  </si>
  <si>
    <t>je suis satisfaite du contact téléphonique personne très sympathique et explication claire  du prix et des garantie proposée je vais vous recommandée a mes proches</t>
  </si>
  <si>
    <t>14/04/2021</t>
  </si>
  <si>
    <t>teliama-52969</t>
  </si>
  <si>
    <t xml:space="preserve">On a pas la main sur son compte client donc obligé de passer par un service client basé à l'étranger qui répond à côté. </t>
  </si>
  <si>
    <t>30/12/2019</t>
  </si>
  <si>
    <t>veronique-c-108929</t>
  </si>
  <si>
    <t>Nous ne sommes pas content, tout avait pourtant bien commencé; nous nous étions engagés sur un prix mais nous ne connaissions pas encore la date de la prise en charge du véhicule. Cela ne devait pas être un problème. Au final  nous modifions la date d'échéance de la prise en charge du véhicule de 15 jours et la le tarif augmente de 100€. Aucun  contrat n'a été signé par nos soins et on nous débite montant. ( 480.82 au lieu de  386.22 ) C'est inadmissible. Et la vos services nous disent que c'est normal.... Nous allons faire appel au service "que choisir" Association de consommateurs pour avoir de l'aide sur ce dossier.</t>
  </si>
  <si>
    <t>02/04/2021</t>
  </si>
  <si>
    <t>steflo-130124</t>
  </si>
  <si>
    <t>Je suis satisfaite du service; 
J'aurai aimé réduire un peu les frais d'assurance en vue de notre fidélité. 
Comme je suis sourde, j'aimerai savoir si vous avez mis en place une accessibilité en LSF ? 
Vous remerciant par avance de votre réponse. 
Cordialement Mme Rabuel Plantin Florence</t>
  </si>
  <si>
    <t>30/08/2021</t>
  </si>
  <si>
    <t>ben-61924</t>
  </si>
  <si>
    <t xml:space="preserve">Mon épouse est unique bénéficiaire d'un contrat d'assurance vie AXA avec comme unique assurée sa mère. Sa mère étant décédée depuis 2013, mon épouse a été appelée par une société qui doit retrouvée les bénéficiaires des contrats d'assurances-vie en octobre 2017 car elle ne connaissait pas l'existence de cette assurance-vie. Puis elle a été mise en relation avec AXA assurance-vie et là les ennuis ont commencé... Elle a du fournir des pièces justificatives (jusqu'à là  rien d'anormal) et donc le dossier est complet depuis décembre 2017 mais depuis AXA refuse de faire le virement toujours pour des motifs nouveaux, ils doivent toujours faire des vérifications nouvelles et ne tiennent jamais la même discours. Puis au mois de février, on lui dit que finalement c'est pas elle la bénéficiaire mais son ex- beau père... alors qu'il n'est ni assuré , ni bénéficiaire. Pour savoir ce qu'il en est, nous avons demandé une copie du contrat qui nous a toujours été refusée. Nous allons donc devoir saisir la justice pour faire bouger les choses, ce qui est vraiment malheureux.
 </t>
  </si>
  <si>
    <t>02/03/2018</t>
  </si>
  <si>
    <t>fabrice76-76162</t>
  </si>
  <si>
    <t>Je suis passé chez l Olivier en passant par internet et j ai tous fait rapidement par le site rapide et très bon prix</t>
  </si>
  <si>
    <t>22/05/2019</t>
  </si>
  <si>
    <t>mike-71999</t>
  </si>
  <si>
    <t>Relation client très désagréable qui se permettent de me juger car je souhaite changer d assureur car jai trouver moins chère et madame l opératrice n avais pas l air d apprecier se qui m a convaincu de partir au plus vite</t>
  </si>
  <si>
    <t>08/03/2019</t>
  </si>
  <si>
    <t>cocotte--122589</t>
  </si>
  <si>
    <t xml:space="preserve">Très en colère des bons à rien . Et quand on appel on tombe sur des plate forme au Maghreb et les personnes ne comprennent rien et déforme tout , soit c’est fait exprès pour retourner leur tort ou j’en sais rien mais vraiment un service médiocre et inacceptable. Et de plus  aucune réactivité et de foutent royalement des clients sont pour prélever et gagner de l’argent facile vu qu’ils servent à rien en cas de problème au contraire </t>
  </si>
  <si>
    <t>06/07/2021</t>
  </si>
  <si>
    <t>nanou74-104689</t>
  </si>
  <si>
    <t>Ils sont assez réactifs et disponibles. C'est bien de proposer la prise en charge séparée de la partie mutuelle pour le maintien de l'indemnitaire et de l'indiciaire en cas de longue maladie.</t>
  </si>
  <si>
    <t>24/02/2021</t>
  </si>
  <si>
    <t>dierckens-m-133972</t>
  </si>
  <si>
    <t>Super service clientèle: à l’écoute, particulièrement aimable et professionnel! Je recommande; sauf les prix qui peuvent paraître un peu élevé si on compare avec la concurrence.</t>
  </si>
  <si>
    <t>mekki-71840</t>
  </si>
  <si>
    <t xml:space="preserve">Je fait suite a ma souscription automobile a ce jour je subi le  laxisme de mon assurance ayant eux un sinistre non responsable le 22 janvier a ce jour mon vehicule n a pas etai rembourser ni reparer l assurance l olivier je déconseille fortement des interlocutrice qui soupire au telephone des demande de rappel pas la soit disent charger de mon dosier aucun rappel .
Le premier jour on vous conseil ect puis la bientot 2 mois mon vehicule est dans un garage j attend aucune reponce dans le flow total  
VOICI MON HISTOIRE
 J explique mon cas ...
Me voila victime d un accident une personne me grille le ceder le passage nous rempliront un constat et nous l envoyons a nos assurance respective 
MR L EXPERT passe une premier fois voir mon vehicule ou il chiffre vaguement 1 semaine suplementaire s'écoule ou pas de nouvel je le recontacte il m apprend qui dois revoir mon vehicule car il ne la pas bien vu Mr dois la voir sur le pont logique idem 5 jour pour etre rappeler je rapel le garage ou on me dit L expert vous rappel je demande les entendu des reparation il me dit qui est preferable de de la ceder a un epaviste latérale droit gauche gros choc au niveaut des train roulan PEU ETRE meme la boite automatique  et j en passe ...
Me voila a plus de 15 jour de mon sinistre rien je rappel l expert ou je monte le ton pour etre rappeler 
MR me rapel en fin de journée vendredi 18h il m apprend que mon vehicule et gravement endommagé ce que le garagiste m avait dit il me propose de la metre en vente sur appel d offre en suivant son conseil nous partons sur ça vu que la boite ect pourrai etre endommagé 10 jour plus tard je rapel comme a mon habitude vu que personne vous rappel Mr l expert m annonce que le vehicule a trouver preneur mes pas asser cher pardon Donc 
Mr me dit qu il est réparable me voila de retour a la case départ pas grave je patiente meme ci sa fait plus de 1 mois et une semaine je n est pas de voiture je rapel mon assurance  pour des explication AUCUNE  nouvel relance sur relance depuis le premier passage  pareil
mr me rappel un vendredi 18h comme a c est habitude je lui demande des explication n ayant aucune reponce incapable laxisme un sentiment de moquerie irrespect 
DU GRAND N IMPORTE QUOI A CE JOUR AUCUN AVANCER DE MON VEHICULE LE CABINET INCOMPÉTENCE TOTAL A ÉVITER EXPERT PAS SÉRIEUX 
EXPERT CONTRE LES AUTOMOBILISTE 
TOUS SA POUR NE PAS REMBOURSER OU ETRE MIEU VU AU YEUX DES ASSURANCE 
2 mois bientôt mon vehicule n est meme pas demonter peu etre que ma boite vitesse et hs cela prendra au moins 3 mois pour les réparation 
Le nombreux  ne sont pas content de ce cabinet méfiance voila a quoi ce résume l olivier assurance  </t>
  </si>
  <si>
    <t>04/03/2019</t>
  </si>
  <si>
    <t>sissi33-82022</t>
  </si>
  <si>
    <t xml:space="preserve">Je suis assurée depuis plus d'un an et en changeant de formule en Novembre 2019, la gestion de mon nouveau contrat est lamentable.  Je n'arrive pas à avoir la prise en charge de mon hospitalisation malgré plusieurs appels de la Clinique et de moi-même.  Je ne peux envoyer aucune facture car mon dossier n est toujours pas à jour depuis le 20/11/2019 alors que les prélèvements des cotisations sont bien actifs.  Il  vous faut tout de même pas un mois pour mettre à jour le contrat de vos assurés !!!! Sinon vos clients entreprises vont aller voir ailleurs . Il faudrait que vous embauchiez du personnel compétent si vous souhaitez rester pérenne. </t>
  </si>
  <si>
    <t>17/12/2019</t>
  </si>
  <si>
    <t>dubouille-106086</t>
  </si>
  <si>
    <t>MUTAVIE c'est NUL, jamais possible d'avoir un conseillé au téléphone, j'ai essayé plus de 15 fois et jamais possible, j'ai meme informé une responsable qualité qui elle a réussit à faire que mes versements figures sur mon contrat MUTAVIE . Depuis j'ai ,fais d'autres versements libres et toujours le meme bazar, j'en ai marre ...</t>
  </si>
  <si>
    <t>10/03/2021</t>
  </si>
  <si>
    <t>cassez-p-107445</t>
  </si>
  <si>
    <t>je suis satisfait des prix, dossier prix en charge très rapidement, facilité d'utilisation du site, document reçu très rapidement, conseiller très aimable.</t>
  </si>
  <si>
    <t>marie-d-106272</t>
  </si>
  <si>
    <t xml:space="preserve">je suis satisfaite du service clients telephonique pour mes assurances autos et habitations. Devis interessants explications correctes, politesse et serviabilité.
</t>
  </si>
  <si>
    <t>11/03/2021</t>
  </si>
  <si>
    <t>locker-89075</t>
  </si>
  <si>
    <t xml:space="preserve">Dégât des eaux non résolu depuis plus de 18 mois. Impossible de joindre le service en charge du dossier. Quant à l'assureur chez qui j'ai 4 contrats, aucune intervention </t>
  </si>
  <si>
    <t>23/04/2020</t>
  </si>
  <si>
    <t>jacques-g-103338</t>
  </si>
  <si>
    <t xml:space="preserve">Je suis satisfait du service et du prix de cette assurance. 
Je ne connaissais pas Zen up et j'ai décidé de leur faire confiance.
Merci Zen up pour vos tarifs.
</t>
  </si>
  <si>
    <t>27/01/2021</t>
  </si>
  <si>
    <t>mohand-91223</t>
  </si>
  <si>
    <t xml:space="preserve">Je suis satisfait du devis je reviendrais ver vous des que jnaurais le vehicule en ma possession car j’ai prevue de l’acheter la semaine prochaine           </t>
  </si>
  <si>
    <t>17/06/2020</t>
  </si>
  <si>
    <t>01/06/2020</t>
  </si>
  <si>
    <t>titi-68112</t>
  </si>
  <si>
    <t>suites aux inondations de juin 2018 de ma maison, sur 24000 euros de réparations ils me verse la somme de 8000 euro , les artisans ne veulent pas faire les travaux à ce prix sinon ils travaille à perte. je n'ai pas assez avec cette argent pour payer les fournitures. C'est une honte !!!!.</t>
  </si>
  <si>
    <t>27/10/2018</t>
  </si>
  <si>
    <t>01/10/2018</t>
  </si>
  <si>
    <t>pierre-j-109642</t>
  </si>
  <si>
    <t>C'EST LE MEILLEUR PRIX QUE J'AI TROUVE POUR UNE ASSURANCE MOTO JEUNE CONDUCTEUR AVEC UNE GARANTIE  TOUS RISQUES !!! ET UN CONTACT TELEPHONIQUE TRES AGREABLE !!</t>
  </si>
  <si>
    <t>clara-l-108473</t>
  </si>
  <si>
    <t>Je ne suis absolument pas satisfait du service. Je paye extrêmement cher pour peu de service. Je souhaite faire des changement immédiat au quel cas je serais dans l'obligation de changer de service d'assurance.</t>
  </si>
  <si>
    <t>30/03/2021</t>
  </si>
  <si>
    <t>gillette-76314</t>
  </si>
  <si>
    <t xml:space="preserve">Les interlocuteurs au téléphone sont agréable, le rappel de l'adhérent si surcharge d'appel est Réactif et accueillant. Les explications sont claires. </t>
  </si>
  <si>
    <t>28/05/2019</t>
  </si>
  <si>
    <t>guy-81526</t>
  </si>
  <si>
    <t>ASSURANCE très chère, mauvais accueil, pas clair, réactivité très lente.assurance distante mais sans les tarifs d'une assurance en lignes</t>
  </si>
  <si>
    <t>Crédit Mutuel</t>
  </si>
  <si>
    <t>02/12/2019</t>
  </si>
  <si>
    <t>laur-97601</t>
  </si>
  <si>
    <t xml:space="preserve">Assurés depuis plus de 25 ans pour notre voiture, la MAAF refuse aujourd'hui d'ajouter sur notre contrat un jeune conducteur si nous n'achetons pas de seconde voiture.
C'est la MAAF qu'il préfère ? Non. On nous avoue clairement que nous pouvons changer d'assurance. Avec plus de 50% de bonus nous ne leur rapportons plus assez d'argent.
Nous allons diffuser très largement cette information. 
</t>
  </si>
  <si>
    <t>mariama-136454</t>
  </si>
  <si>
    <t xml:space="preserve">J'ai été victime d'un sinistre un accident où je suis pas fautif mais Ils sont vraiment incompétent pour régler les problèmes de sinistre je vous de conseil maif </t>
  </si>
  <si>
    <t>07/10/2021</t>
  </si>
  <si>
    <t>xlo-96598</t>
  </si>
  <si>
    <t>Je n'ai jamais vu un service client aussi déplorable. Aucun sinistre déclaré lors de ma première année de souscription, et je fais face l'année suivante, alors que mon bonus s'améliore, à une augmentation tarifaire de... 12% (à niveau de bonus équivalent) !
Lorsque j'introduis une réclamation, on me répond simplement par mail en m'invitant à les contacter, sans autre explication. Il m'a fallu 3 tentatives avant d'arriver à les contacter (service client fermé, non disponible...) pour finalement me faire balader de service en service, m'authentifier à chaque fois, et terminer par un interlocuteur qui me donnait des leçons de politesse et me prenait de haut ! On croit rêver...
De gros efforts à faire en terme de relations clients, et une approche commerciale déplorable avec des prix alléchants la première année et des hausses scandaleuses dès la deuxième année. Fuyez.
Je résilie dès que possible et trouverai un autre assureur qui sait traiter ses assurés avec un minimum de respect.</t>
  </si>
  <si>
    <t>24/08/2020</t>
  </si>
  <si>
    <t>ferrard-f-114946</t>
  </si>
  <si>
    <t>je suis satisfait le prix est correct, les dossier sont simple et efficace à monter. J'espère que par la suite ce sera encore le cas. 
En vous remerciant.</t>
  </si>
  <si>
    <t>26/05/2021</t>
  </si>
  <si>
    <t>berma-101356</t>
  </si>
  <si>
    <t>Après neuf années sans sinistre, je déclare un pare-choc abimé par deux chocs successifs et là les ennuis commencent, la répartition des dégâts pour chaque incident?, une vraie galère et finalement courrier de non remboursement. En résumé, à la GMF tout se passe bien sans sinistre, c'est tout le contraire de la publicité ! quant aux tarifs, vous pouvez obtenir mieux à la concurrence en cherchant.
Bernard</t>
  </si>
  <si>
    <t>12/12/2020</t>
  </si>
  <si>
    <t>jonas-67121</t>
  </si>
  <si>
    <t>Espace Client null, relation client null, l'employeur a mis fin à mon contrat et après 5 mois mercer (la mutuelle obligatoire) me demande de rembourser un montant meme si j'ai jamais utiliser leurs carte tiers payant</t>
  </si>
  <si>
    <t>26/09/2018</t>
  </si>
  <si>
    <t>valderrama-j-114446</t>
  </si>
  <si>
    <t>Simple, pratique, prix intéressants
Reste à voir le service client apporté au cours de la vie du contrat mais d'après les avis consultés préalablement sur internet, je ne m'inquiète pas vraiment.</t>
  </si>
  <si>
    <t>21/05/2021</t>
  </si>
  <si>
    <t>said-s-127153</t>
  </si>
  <si>
    <t xml:space="preserve">Rapidité et efficacité 
J'ai eu ma réponse . devis ,contrat en quelques minutes 
A l'écoute et professionnel 
Bravo et continuez comme ça 
Merci pour ce que vous faites (vous le faites très bien)
Je vous recommande vivement </t>
  </si>
  <si>
    <t>09/08/2021</t>
  </si>
  <si>
    <t>peter-86953</t>
  </si>
  <si>
    <t>J'ai une sinistre en cours avec Eurofil après une inondation et cela a été une expérience terrible jusqu'à présent. Ils ont le pire service client possible les employés les plus arrogants que vous puissiez imaginer.</t>
  </si>
  <si>
    <t>Eurofil</t>
  </si>
  <si>
    <t>10/02/2020</t>
  </si>
  <si>
    <t>01/02/2020</t>
  </si>
  <si>
    <t>camille-d-124496</t>
  </si>
  <si>
    <t xml:space="preserve">Je suis satisfait de votre offre et je vous remercie pour votre réactivité et votre confiance et vous prie de bien suivre mon dossier. En espérant que la résiliation de mon ancienne assurance se fasse assez rapidement et sans difficulté </t>
  </si>
  <si>
    <t>24/07/2021</t>
  </si>
  <si>
    <t>pacou-104894</t>
  </si>
  <si>
    <t>bonjour, 
depuis presque 30 ans je suis MGP je n'ai jamais eu de problème ; les seuls que j'ai pu rencontrer c'est la lenteur de l'Administration quand il faut transmettre des documents importants. Ceci dit, la MGP a toujours fait les choses en temps et en heures.</t>
  </si>
  <si>
    <t>27/02/2021</t>
  </si>
  <si>
    <t>didoni-104378</t>
  </si>
  <si>
    <t>Je suis assurée chez eux depuis 2 mois. 
Total Manque de transparence dans l offre de contrats et garantie des le départ-mauvais point qui devrait avertir assez.
Le nvo de remboursement tr bas .
Je ne renouvellerai pas mon contrat .</t>
  </si>
  <si>
    <t>17/02/2021</t>
  </si>
  <si>
    <t>bogenez--127365</t>
  </si>
  <si>
    <t xml:space="preserve">Attention, c'est à vous de faire toutes les démarches en cas de sinistre. Votre assureur ne vous aidera pas et surtout vous avez deux ans pour demander par écrit vos indemnités sinon il y a prescription. Ils privilègient l'oral et laissent traîner le dossier pour mieux l'enterrer. Attention ? suite à ce comportement de Groupama,  nous allons raser notre maison à nos frais. </t>
  </si>
  <si>
    <t>Groupama</t>
  </si>
  <si>
    <t>florencedubois1982-62202</t>
  </si>
  <si>
    <t>Cambriolée le 2 Janvier 2017, l'experte (prestataire pour la macif) n'a toujours pas remis son expertise. Depuis et malgré plusieurs relances 14 mois après toujours aucune indemnisation. Aucun retour de la macif et la personne qui s'occupe de mon dossier ne prend même pas la peine de m'appeler. J’ai évalué un préjudice de plus 6000€ (bijoux de famille principalement) et à aujourd’hui toujours aucune nouvelle. Fuyez, ils ne savent que prendre votre argent, mais certainement pas assurer en cas de pépin!!!</t>
  </si>
  <si>
    <t>29/03/2018</t>
  </si>
  <si>
    <t>ded-57286</t>
  </si>
  <si>
    <t>Attention a Santiane.fr il nous font valider une signature numérique que l on peut soit disant annuler avant 14 jours.J ai signer pour 2 contrats avec une seule signature numérique pour un seul n° d adhésion qui était noter.
 J ai rétracter en lettre recommander avec accuser de réception j ai noter ce n° ... donc il ont bien supprimer la mutuelle sante mais ils ne veulent pas supprimer la prévoyance Epsil car soit disant il fallait noter le n° d adhésion de celle ci,il fallait le savoir.......aujourd’hui hui je me retrouve avec une prévoyance que je n ai pas besoin et ils ne veulent rien savoir ça fait 3 fois que je leur écrit sur réclamation et il me donne toujours la même réponse: vous aviez 14 jours pour vous rétracter,on ne peut plus rien faire pour vous.Je les ai appeler plusieurs fois, ils se renvoient la balle.Et en plus ils sont de mauvaise foi ,ils racontent n importe quoi pour arriver a leur fin. Ils m ont même dit par téléphone que je pouvais me rétracter dans les 31 jours. ne signer jamais avec une signature numérique. Prenez le temps de réfléchir.</t>
  </si>
  <si>
    <t>12/09/2017</t>
  </si>
  <si>
    <t>dakota-75653</t>
  </si>
  <si>
    <t>Reçu  de la part de Sami,des réponses exactes à  mes demandes, suite à  une relation houleuse, avec Samassur..ce conseiller m'a écouté  et informé, ce que j'attendais  depuis février  2019, malgré  tous les courriers.</t>
  </si>
  <si>
    <t>06/05/2019</t>
  </si>
  <si>
    <t>adquat--97699</t>
  </si>
  <si>
    <t>Toujours de bons contacts avec les conseillers, écoute, compréhension et réactivité. Très satisfaite du service, je recommande.
Je bénéficie aujourd’hui de la portabilité pour un an et j’espère pouvoir poursuivre avec cette mutuelle au-delà.</t>
  </si>
  <si>
    <t>22/09/2020</t>
  </si>
  <si>
    <t>ben-haj-messaoud-s-115416</t>
  </si>
  <si>
    <t>Je suis satisfait du prix
Le service est excellent
J'espère que tout va bien se passer avec vous et que je serais un client fidèle et que j'aurais pas de soucis</t>
  </si>
  <si>
    <t>leslie-71389</t>
  </si>
  <si>
    <t xml:space="preserve">bonjour en arrêt de maladie depuis octobre 2017 j ai eu queques soycis avec a2gr au sujet des dates d indemnisations de la secu . a2gr ne vous previent pas des pieces manquantes resultats il y a du retard et si vous appelez pas vous n etes pas payer .domage qu il ny a pas plus de communication .je suis en invalidité categorie 2 a partir du 1 mars et je demande comment faire pour demander une tente d invalidité a a2gr.
</t>
  </si>
  <si>
    <t>18/02/2019</t>
  </si>
  <si>
    <t>01/02/2019</t>
  </si>
  <si>
    <t>elo-63589</t>
  </si>
  <si>
    <t>En ce qui concerne l encaissement des cotisations ils sont assez rapide par contre quand c est a eux de rembourser il prennent leur temps</t>
  </si>
  <si>
    <t>26/04/2018</t>
  </si>
  <si>
    <t>alex-99202</t>
  </si>
  <si>
    <t>Effectivement le tarif est attractif pour l'assurance prêt immobilier. Mais ensuite? Lors d'une demande de rachat partielle, ma banque me propose une renégociation de crédit. Elle me fournie un tableau d'amortissement prévisionnel comme au courtier lors de l'ouverture du prêt. Ma banque me demande avec ce tableau d'obtenir auprès de ma délégation d'assurance un nouveau certificat d'assurance qui prend charge les nouvelle caractéristique. Et la réponse de l'assurance: sans tableau définitif on ne peut rien! Alors comment elle a fait pour l'ouverture du contrat??</t>
  </si>
  <si>
    <t>Suravenir</t>
  </si>
  <si>
    <t>25/10/2020</t>
  </si>
  <si>
    <t>01/10/2020</t>
  </si>
  <si>
    <t>erwan--106753</t>
  </si>
  <si>
    <t xml:space="preserve">Une gestion du client indigne de ce qu’ils annoncent. 
A aucun moment on a essayé de comprendre mon problème. Seule réponse : ce n’est pas dans votre contrat. 
Le prix peut être attractif mais le service est nul 
Je vous conseil de voir ailleurs </t>
  </si>
  <si>
    <t>mfionda-52994</t>
  </si>
  <si>
    <t xml:space="preserve">Tout va bien tant qu'il n'y a pas de sinistre. Après, ca se gate : Le personnel en agence compatit mais dit qu'il ne peut rien faire. Le gestionnaire de sinistre est injoignable. Le dossier traine et fini par être refusé  </t>
  </si>
  <si>
    <t>04/03/2017</t>
  </si>
  <si>
    <t>gilles-78692</t>
  </si>
  <si>
    <t>A fuir, mon épouse attends ses compléments de salaire depuis 2015. Le dossier complet leur a été envoyé plusieurs fois par le cabinet comptable et par moi-même car à chaque relance on nous a demandé ce dossier. Quand on arrive à avoir quelqu'un (de désagréable) au téléphone, on vous informe que tout a été versé à l'employeur, sauf que je suis l'employeur de ma femme et si j'avais effectivement perçu ses compléments je lui aurai reversé ce qui aurait évité que l'on soit dans l'embarras pour payer nos charges. Le plus inquiétant c'est qu'elle est de nouveau en arrêt et que ça va recommencer. 
En plus de sa maladie, qui est loin d'être un simple rhume, mon épouse va finir en dépression et elle envisage de reprendre le travail malgré son état et l'avis contraire de son médecin, pour être en mesure de payer le loyer, et là, je me dis qu'on joue avec la vie des gens, c'est lamentable!!!
A bon entendeur</t>
  </si>
  <si>
    <t>26/08/2019</t>
  </si>
  <si>
    <t>julien-m-127879</t>
  </si>
  <si>
    <t xml:space="preserve">bonjour à l’or d’aujourd’hui je suis chez alliance je paie trop cher ma soeur étant assurer cher vous ma conseiller votre assurance cordialement mr Michaud </t>
  </si>
  <si>
    <t>13/08/2021</t>
  </si>
  <si>
    <t>flyingpilot-89717</t>
  </si>
  <si>
    <t>Parfait ! Les prix sont très corrects. Le service clients disponible et très agréable. Je n'ai rien à reprocher à cette assurance que je recommande !</t>
  </si>
  <si>
    <t>18/05/2020</t>
  </si>
  <si>
    <t>max-65567</t>
  </si>
  <si>
    <t>Très mal reçu au tel par un conseille qui m'a pris de haut suite à un accident au domicile que nous louons. En effet les hauts de cuisine se sont écoulés sur nous et mon épouse à été blessé ce conseiller  nous a dit que les locataires étaient toujours responsable des dégâts alors que la cuisine à été mal fixée nous attendons depuis plus d'un mois la visite d'un expert alors que nous n'avons plus de cuisine. Payez votre assurance pour rien c'est la maaf</t>
  </si>
  <si>
    <t>17/07/2018</t>
  </si>
  <si>
    <t>01/07/2018</t>
  </si>
  <si>
    <t>laurence-76199</t>
  </si>
  <si>
    <t xml:space="preserve">Il est dommage de garder en notation à minima une étoile ! Elle n est en rien méritée ! Qu une solution alors si vous avez souscrit à ACM...ne tombez jamais gravement malades! J ai passé une expertise suite à mon invalidité et reclassement ..le médecin  mandaté par ACM, après m avoir discriminée durant l entretien , s est carrément trompé de maladie sur son rapport  dont j ai eu copie! Réponse d ACM : si vous contestez son rapport  (Comment ne pas le contester???) Cela va être encore plus long! Je vous préviens ! On mandatera le même expert , vous un autre et les 2 choisiront un 3 ème étant l arbitre!!!
Madame, je suis en train de vous dire que l expert s est trompé de maladie! Ce n est pas la mienne!!! Votre réponse est un gag, une plaisanterie, un cauchemar? Il  y a une caméra cachée quelque part ???
</t>
  </si>
  <si>
    <t>23/05/2019</t>
  </si>
  <si>
    <t>lalous40-76604</t>
  </si>
  <si>
    <t xml:space="preserve">Malgre une souscription de l assurance Habititation max le vol pour mon vol velo est soumis a condition. Le portable cassé est soumis a condition. Assurance low cost avec bcp de clos a fuir. Aucune économie en realite. J appel pour un vol velo elle me pose des questions sur le nombre de piece et superficie de mon salon lol qu elle est nulle cette assurance </t>
  </si>
  <si>
    <t>08/06/2019</t>
  </si>
  <si>
    <t>01/06/2019</t>
  </si>
  <si>
    <t>thierry-b-110341</t>
  </si>
  <si>
    <t>J'ai été prélevé 2 fois de ma mensualité  après avoir reçu le mail suivant  "Nous avons détecté un risque de double prélèvement sur votre compte pour ce mois d'avril. Nous avons immédiatement fait le nécessaire auprès de notre banque pour annuler le second. Les avis de prélèvement relatifs à ce doublon sur vos applications bancaires ne sont donc plus d'actualité."
... Serais je remboursé et quand ?</t>
  </si>
  <si>
    <t>syldid-66194</t>
  </si>
  <si>
    <t xml:space="preserve">Nous venons de démarcher afin de mettre fin à l'assurance voiture de notre père âgés de 84 ans. Lors de la clôture de cette assurance, nous venons de découvrir le montant prohibitif impressionnant que lui facturait son assureur Allianz à Guémené sur Scorff. soit plus de 163 Euros par mois pour une Mégane DTI de 2003, alors qu'il n'avait jamais eu d'accident responsable d'où 1956 Euro par an. Le plus fort est que cet assureur avait aussi réussi à lui faire prendre une assurance complémentaire conducteur que nous avons aussi clôturer. D'où plus de 2050 Euro à 50 % par an sans accident responsable depuis des dizaines et des dizaines d'années. </t>
  </si>
  <si>
    <t>14/08/2018</t>
  </si>
  <si>
    <t>douchin-q-138482</t>
  </si>
  <si>
    <t>Je suis satisfait des tarifs.
L'équipe de Lille que j'ai eu à deux reprises par téléphone est au top. 
Par contre les mails reçu ne sont pas claires. Le premier on fait un devis sur internet. Ensuite on a une conseillère. Jusque-là tout va bien.
Puis là, un mail d'un devis à compléter, donc là je me dis je refais un devis c'est pas possible... En fait ce n'est pas un devis mais bien la finalisation du contrat a remplir.
Le terme devis n'est plus approprié ! 
De plus, lorsque l'on rentre l'IBAN, sinon se trompe sur un chiffre impossible de l'effacer ! Une galère j'ai dû aurai réouvrir l'e-mail et recommencer.</t>
  </si>
  <si>
    <t>28/10/2021</t>
  </si>
  <si>
    <t>cayoun-g-108830</t>
  </si>
  <si>
    <t>Client fidèle depuis des années. les échanges se passe bien. les réponses courriers sont en générales rapide . je suis satisfait sauf sur le tarif que j'aimerais voir à la baisse.</t>
  </si>
  <si>
    <t>jean-pierre-g-117915</t>
  </si>
  <si>
    <t>cette assurance me convient parfaitement les tarifs son raisonnables 
l'accueil est parfait ils sont très réactifs et c'est pratique quand on veut
changer de véhicule</t>
  </si>
  <si>
    <t>23/06/2021</t>
  </si>
  <si>
    <t>perazzo-a-127163</t>
  </si>
  <si>
    <t>Satisfait mais quelques blocage pour assurer les voitures de mes enfants notamment par rapport à leur statut d’étudiants (changement d’adresse et trajets habituels incertains)</t>
  </si>
  <si>
    <t>bouzidifadila-107858</t>
  </si>
  <si>
    <t>Je tiens à préciser la satisfaction grâce au conseiller qui s'occupe de moi actuellement Jeremy qui est juste formidable sans lui j'aurais résilier il y a bien longtemps mais se conseiller doté d'une gentillesse, une écoute et un professionnalisme juste irréprochable !
Il prend soin de bien expliquer les choses , de tout faire vraiment tout pour que son clients soit le plus rassurer possible il n'abandonne pas !
Je suis chez cocoon mais aimerais tellement être chez Generation avec seulement ce conseiller vraiment .
Sans lui j'aurais résilier il y a bien longtemps car l'incompétence de certaine laisse à désirer !
Merci à lui de tout cœur !
Mlle Bouzidi Fadila</t>
  </si>
  <si>
    <t>18/05/2021</t>
  </si>
  <si>
    <t>ccga-81971</t>
  </si>
  <si>
    <t xml:space="preserve">Plus aucune confiance en la MAIF qui n'a aucune réflexion sur les cas soumis en matière de sinistre auto. Aucun bénéfice d'être une bonne conductrice pendant 25 ans sans accident responsable ... ce n'est PAS RIEN tout de même !!! Je suis plus que déçue par cette assurance que je ne recommande plus à personne désormais. L'Institution MAIF est bien malade.
</t>
  </si>
  <si>
    <t>16/12/2019</t>
  </si>
  <si>
    <t>sav-100762</t>
  </si>
  <si>
    <t xml:space="preserve">La MAAF attire les clients en proposant un prix attractif, puis on regarde de prêt l’offre et ce n’est plus intéressant ! 
Ils ne sont pas capables de réaliser une offres avec le détail des prestations, on doit voir tout cela sur le document condition générale 
Que du blabla ! </t>
  </si>
  <si>
    <t>29/11/2020</t>
  </si>
  <si>
    <t>01/11/2020</t>
  </si>
  <si>
    <t>mme-hempel-107677</t>
  </si>
  <si>
    <t xml:space="preserve">Le conseiller au téléphone m'a été d'une aide des plus précieuses. J'ai sans m'en rendre compte, adhéré pour l'année 2021 à 3 mutuelles différentes dont 2 avec la même assurance santé ! Cette personne m'a indiqué les démarches à faire pour effectuer le report de mon adhésion ainsi que pour obtenir le crédit des cotisations déjà prélevées.
Merci 1000 FOIS A LUI
Armelle Exertier Hempel </t>
  </si>
  <si>
    <t>spoky-77783</t>
  </si>
  <si>
    <t xml:space="preserve">Depuis le 13 juin 2019, et 3 prélèvements d'effectués, toujours pas d'attestation d'assurance... donc pas de conduite possible sur route, et garage obligatoire pour mon véhicule. je téléphone toutes les semaines, réponse : on fait le nécessaire ...
Incompétence ? Non compréhension du problème ?
Je vais donc continuer de payer mon assurance, et attendre... </t>
  </si>
  <si>
    <t>20/07/2019</t>
  </si>
  <si>
    <t>philippe-v-105050</t>
  </si>
  <si>
    <t xml:space="preserve">Le prix ne convient pas j'ai toujours le sentiment de ne pas etre entendu lors de mes appels, que les conseillés poussent au max des prestations et les franchises sont horriblement chère.
Je ne souhaite pas renouveler cette année.  </t>
  </si>
  <si>
    <t>nicoline-74987</t>
  </si>
  <si>
    <t xml:space="preserve">Beaucoup de lenteur administrative. Lorsque l'ACS se renouvelle ils sont tellement peu réactifs que le lien ne se fait pas et pourtant j'ai envoyé les documents de la cpam directement sur le site Harmonie et en temps voulu. Par contre, ils sont réactifs pour prélever la cotisation élevée en attendant d'avoir l'ACS. Il est impossible de bloquer cette cotisation qui n'est pas au tarif ACS. Franchement, je ne recommande pas cette mutuelle. </t>
  </si>
  <si>
    <t>11/04/2019</t>
  </si>
  <si>
    <t>jlouis-69124</t>
  </si>
  <si>
    <t xml:space="preserve">Je suis chez AMV en voiture ancienne et j'ai déjà eu besoin de faire appel à un dépanneur suite à un problème mécanique. Excellente prise en charge
Cette fois ci je viens d'avoir un accident Moto "sans tords" et j'ai été suivi très correctement aussi, il ne me reste plus qu'à voir pour le préjudice lorsque mes soins seront terminés car comme ne suis pas en tord, j'y ai droit. En attendant super service sur la prise en charge matérielle, interlocutrice à l'écoute. 
 </t>
  </si>
  <si>
    <t>16/01/2019</t>
  </si>
  <si>
    <t>sophie--132767</t>
  </si>
  <si>
    <t xml:space="preserve">La MGP est une assurance réactive professionnelle et à l écoute de ses adhérents. Les interlocuteurs téléphoniques sont agréables et répondent efficacement aux demandes, je recommande fortement la MGP. </t>
  </si>
  <si>
    <t>14/09/2021</t>
  </si>
  <si>
    <t>david-l-105917</t>
  </si>
  <si>
    <t>Je suis surpris que mon tarif augmente,et ne comprends pas pourquoi et pour quelles raisonsDu coup je regarde et compare les autres assurances,dommage</t>
  </si>
  <si>
    <t>08/03/2021</t>
  </si>
  <si>
    <t>pires-p-109481</t>
  </si>
  <si>
    <t xml:space="preserve">Bonjour 
Nous avons été agréablement surpris par la réactivité et réponses à toutes nos questions par le conseillé. 
Tout est simple et efficace. 
 </t>
  </si>
  <si>
    <t>mcampy-59160</t>
  </si>
  <si>
    <t>J'ai une fuite ma cuisine depuis plus d'un an. Je suis obligé de les appeler régulièrement pour avoir des informations sur l'avancement du dossier, et même les courriers ne les font pas bouger.
On me parle de faire revenir un quelqu'un pour chiffrer les dégâts encore, ce sera l'énième passage, alors qu'il y a peu ils m'ont assuré que les travaux commenceraient sous peu.</t>
  </si>
  <si>
    <t>27/11/2017</t>
  </si>
  <si>
    <t>lefebvre-a-121849</t>
  </si>
  <si>
    <t>SATISFAITE DE MON INSCRIPTION, A VOIR AU PREMIER SINISTRE, LES INSCRIPTIONS SONT TOUJOURS FACILE J'ESPERE SIMPLEMENT QU'ILS SERONT REACTIFS EN CAS DE SOUCIS</t>
  </si>
  <si>
    <t>30/06/2021</t>
  </si>
  <si>
    <t>gregory-c-115346</t>
  </si>
  <si>
    <t xml:space="preserve">Je suis satisfait de ma souscription d assurance cela a été  facile et rapide à s assuré je vais  recommander à beaucoup de personnes monsieur carasco           </t>
  </si>
  <si>
    <t>30/05/2021</t>
  </si>
  <si>
    <t>maclary-19844</t>
  </si>
  <si>
    <t xml:space="preserve">Je suis assuré depuis plusieurs annees à la matmut, j'ai eu 1 sinistre qui a etait parfaitement traité. Je peux dire que c'est un assureur qui est sérieux et sur lequel on peu compter, ses prix sont competitifs
</t>
  </si>
  <si>
    <t>31/01/2021</t>
  </si>
  <si>
    <t>delerive-b-112800</t>
  </si>
  <si>
    <t>Rien à redire, service client au top. Très bon positionnement tarifaire, service client facilement joignable et en France! Je recommande vivement. Merci</t>
  </si>
  <si>
    <t>05/05/2021</t>
  </si>
  <si>
    <t>bienvault-e-135016</t>
  </si>
  <si>
    <t xml:space="preserve">La correspondante téléphonique de l'assurance s'est montrée à l'écoute. Les explications sont claires, les tarifs intéressants et les garanties me conviennent. </t>
  </si>
  <si>
    <t>29/09/2021</t>
  </si>
  <si>
    <t>kvs-72470</t>
  </si>
  <si>
    <t xml:space="preserve">Très déçue assurance pas très nette. Prise en charge pas sérieuse du tout jusqu'à présent notre voiture attend alors qu'on paie tous les mois une assurance tout risque. </t>
  </si>
  <si>
    <t>27/03/2019</t>
  </si>
  <si>
    <t>alex92-109603</t>
  </si>
  <si>
    <t xml:space="preserve">Professionnalisme et efficacité résume parfaitement les services Génération.
Rapidité dans le traitement des demandes ainsi que des remboursements de soins. </t>
  </si>
  <si>
    <t>lolo31-50585</t>
  </si>
  <si>
    <t xml:space="preserve">Voyant qu'Anais, malgré les apparences, ne donnent pas suite à mes demandes, je vais résumer la situation. Actuellement et pour ma part, L'olivier assurance c'est :
- Aucune réponse à aucun mail quel qu'il soit.
- Plus de 15 minutes d'attente par téléphone (puisque aucune communication par mail..) - Déjà appelé une bonne douzaine de fois en 6 mois...
- Facture une mensualité supplémentaire en cas de réécriture de contrat (vous quittez votre ancien assureur pour eux)
- Ne tiens pas compte des 2 mois payés d'avance (obligatoire dès la signature du contrat) et vous prélève une mensualité dés le deuxième mois.
- Obtention de la carte verte définitive après 1 mois et demi d'attente et après avoir appelé 5 fois.
- Espace client internet indisponible depuis plus d'un mois signalé à chaque appel....et toujours rien... Tout passe par là pourtant et il suffirait d'un clic de leur part pour que cela soit réparé mais non...
Voila mon ou j'en suis actuellement, et vu les autres avis je ne suis pas le seul.
Au passage, merci au site "Opinion Assurance" qui ne censure aucun message et laisse s'exprimer librement chaque personne.
Anais, en attente de vous lire...
</t>
  </si>
  <si>
    <t>22/12/2016</t>
  </si>
  <si>
    <t>philippe-verdel-127966</t>
  </si>
  <si>
    <t>Efficace et très bien placé tarifairement. Je ne pouvais que souscrire via AMV.
LA souscription est aisée et pratique, avec un choix interessant de formule. Le plus à pour moi été de souscrire en ligne, y compris un samedi matin.</t>
  </si>
  <si>
    <t>14/08/2021</t>
  </si>
  <si>
    <t>anaiis-61899</t>
  </si>
  <si>
    <t>Vente forcée par téléphone de la part d'un courtier..
Puis dialogue de sourd avec la socièté. Déjà un petit moment que je bataille pour résilier ce contrat dont je n'ai jamais voulu.
Ayant été en contact avec leur service qualité suite à mes demandes en Janvier 2017, je leur ai posé une question "Est-ce que si je vous envoie ma lettre de résiliation aujourd'hui elle sera prise en compte ? ". La réponse a été positive, donc lettre envoyé par recommandée...
Pensant être enfin tranquille et libérée de cette histoire. Je vois en Janvier 2018 un nouveau prélèvement de leur part (qui n'était pas prévu!!). 
Je les recontacte, et on me dit qu'il y a un délai de 2 mois avant la date de fin du contrat pour envoyé la fameuse lettre de résiliation.. Nouveauté pondu de leur part en cours de route.
Merci de nous en tenir informé !! 
Les ayant relancé de nouveau le 15/02/18, je reste sans nouvelles de leur part.. 
Que faire ??!!</t>
  </si>
  <si>
    <t>serge-f-124246</t>
  </si>
  <si>
    <t xml:space="preserve">estimation du matériel et des biens très rapide
interlocuteur sympa et expérimenté
tarif tout a fait compétitif
contrat très simple
à conseiller a un  professionnel
</t>
  </si>
  <si>
    <t>Mapa</t>
  </si>
  <si>
    <t>multirisque-professionnelle</t>
  </si>
  <si>
    <t>22/07/2021</t>
  </si>
  <si>
    <t>roro83-57136</t>
  </si>
  <si>
    <t>Bonjour,
Je vis un enfer avec Cardif. J'ai été licencié de mon emploi de fonctionnaire pour incapacité.
 Après un an et demi a essayer de trouver tous les prétextes pour ne pas prendre les mensualisées de mon crédit immobilier a leur charge( contracté chez BNP ce qui aurait du simplifier la procédure), il ont enfin accepté après expertises, et nombreux courriers de mon avocat (si vous ne prenez pas d'avocat vous pouvez toujours attendre!).
 Les premiers mois tout se passait bien, les mensualités étaient prélevées par BNP puis remboursées quelques jours après par Cardif. 
Puis, plus de remboursements. Ma conseillère BNP leur a écrit a plusieurs reprises( ce qu'elle m'a dit )mais rien n'avançait. Après avoir contacté et tous les services de Cardif et Bnp, les remboursements ont repris. 
Puis rebelote. Arrêt des remboursements, lettres recommandées envoyées a touts les services, et reprise des remboursements pour un ou deux mois. Et ça recommence. Ma conseillère a arrêté de leur écrire alors que c'est son travail. 
Je ne connais pas la raison "officielle" pour laquelle Cardif cesse de payer, alors que j'ai leur courrier stipulant qu'ils prennent en charge le remboursement de mon crédit. Ils décident d’honorer quand bon leur semble, le contrat que nous avions signés.
  Je ne dirais pas que Cardif et la bnp sont les pires, ils sont tous pareil. 
Pour finir si vous devez faire intervenir votre assurance Cardif, assurez vous d'avoir un avocat compétant!</t>
  </si>
  <si>
    <t>06/09/2017</t>
  </si>
  <si>
    <t>olivier-p-131061</t>
  </si>
  <si>
    <t>Super cool très bien parfait sublimissime  truc de ouf tout est pratique et rapide à valider  c est vraiment un bonheur de réserver son assurance chez eux</t>
  </si>
  <si>
    <t>echa-s-126268</t>
  </si>
  <si>
    <t xml:space="preserve">Prix intéressant dommage que je suis resté longtemps chez des assurances plus chers je remercie direct suranné pour ces prix intéressants pour des familles en difficulté </t>
  </si>
  <si>
    <t>onlytoine-68998</t>
  </si>
  <si>
    <t>Faites un devis en indiquant que vous êtes un HOMME, vous obtenez un tarif. Maintenant, indiquer que vous êtes une FEMME, Direct Assurance refuse de vous assurer!!! Est-ce que ce type de pratique est légal???</t>
  </si>
  <si>
    <t>28/11/2018</t>
  </si>
  <si>
    <t>jess--102687</t>
  </si>
  <si>
    <t xml:space="preserve">Assurée depuis Mai 2020, pour mon chien, je suis vraiment abasourdie concernant le manque d’humanité d’assuro’poil!!! J’étais chez Bulle Bleue avant, pour mon autre chien et il y avait de la compréhension!!! Je regrette fortement d’avoir pris une assurance chez eux!! J’ai eu le malheur de renvoyer les demandes de remboursement, au delà d’un mois, malgré avoir expliqué ma situation et ce pourquoi, ils ont été envoyés en retard... Mais non, nous sommes fasses à une assurance sans scrupule qui ne pense qu’à faire du bénéfice donc s’ils peuvent ne pas rembourser, ils le font avec grand plaisir !!! Et quand je vois (malheureusement trop tard) cette note de 1.8/5, je me dis que si je l’avais vu avant, je n’aurais jamais signé de contrat chez eux!!! A fuir... </t>
  </si>
  <si>
    <t>sebastien-p-116142</t>
  </si>
  <si>
    <t>simple et pratique ces attestations en ligne.
j'aurai préféré un icone pour les imprimer directement sans passer par un mail, mais bon c'est pas si mal !</t>
  </si>
  <si>
    <t>06/06/2021</t>
  </si>
  <si>
    <t>ana-paula-c-108301</t>
  </si>
  <si>
    <t>Je suis satisfaite de l'aide apportée par la conseillère. Toutefois, je n'ai reçu le constat que tout récemment. Retard dans la déclaration.  Mme DA COSTA</t>
  </si>
  <si>
    <t>28/03/2021</t>
  </si>
  <si>
    <t>sebastien-t-113590</t>
  </si>
  <si>
    <t xml:space="preserve">Bonjour, je suis chez vous depuis 20219,  je n'ai eu aucun sinistre et ma cotisation est passée de 790€ à 904€ annuelle en 2 ans... Avec le Covid, je croyais que les assurances avaient gagnées de l'argent du fait que les véhicules aient moins été accidentés. Je ne comprends pas cette hausse... </t>
  </si>
  <si>
    <t>13/05/2021</t>
  </si>
  <si>
    <t>tarbouriech-o-127151</t>
  </si>
  <si>
    <t xml:space="preserve">J attends de voir pour le prix du passage en tous risques ou le prix annoncé est supérieur de 260 € au tarif réalisé par internet 
Pour l instant cela ne me donne donc pas satisfaction, j attends vos explications suite à ma requête </t>
  </si>
  <si>
    <t>love-96533</t>
  </si>
  <si>
    <t>Mutuelle trop cher par rapport au remboursement je pars de chez eux pourtant j'y suis depuis des années mais elle ne me donne plus satisfaction du tout je n'avais pas pris ni la plus chère n'y a moins cher mais entre deux et quand je vois ce que je suis remboursé et le temps que ça met à partir de maintenant c'est de pire en pire j'espère ne pas regretter cette mutuelle</t>
  </si>
  <si>
    <t>03/12/2020</t>
  </si>
  <si>
    <t>bobo-51761</t>
  </si>
  <si>
    <t>impossible de transformer mes contrats d'assurance en rente malgré plusieurs demandes répétées,personne ne s'occupe de moi.très décu par cette société,ils se foutent du monde.</t>
  </si>
  <si>
    <t>27/01/2017</t>
  </si>
  <si>
    <t>tane-d-115648</t>
  </si>
  <si>
    <t xml:space="preserve">Conseillère très sympathique et professionnelle.
Tarif très intéressant et démarches ultra rapide.
Merci pour votre réactivité 
Cordialement 
David Tané </t>
  </si>
  <si>
    <t>02/06/2021</t>
  </si>
  <si>
    <t>mika-85844</t>
  </si>
  <si>
    <t>"Zero la barre"debattant d y souscrire, je me retrouve harcele littéralement,la pression semblant être de mise.methodologie détestable en soi selon moi.sans parler de l accueil catastrophique ou l on vous reçoit comme un chien dans un jeu de quilles.</t>
  </si>
  <si>
    <t>13/01/2020</t>
  </si>
  <si>
    <t>ruru73-65218</t>
  </si>
  <si>
    <t>Client Maaf depuis de nombreuses années avec mes enfants pour les voitures, les habitations, je reçois aujourd'hui un courrier me signifiant la résiliation de mon contrat habitation pour fréquence de sinistre.
Je téléphone pour avoir des explications et connaitre les sinistres avec leur date, et là on ne sait pas me répondre…….TROP FORT.
De mémoire j'ai eu 4 sinistres depuis 2011 dont un ou la MAAF n'est pas intervenu, deux pour des sommes dérisoires (max 200.00€) et le dernier du à des problèmes avec EDF.
Ce n'est pas la peine d'attirer des clients à grands coups de spots publicitaires et de les jeter comme des "merdes" quand il faut intervenir et surtout sans apporter d'explications claires.
Je pensais que la MAAF était une assurance sérieuse, mon dieu quelle déception…………………..
Je pense qu'un concurrent sera content de nous récupérer avec l'ensemble de tous nos contrats.
Merci la MAAF</t>
  </si>
  <si>
    <t>09/07/2018</t>
  </si>
  <si>
    <t>sinclair30-57662</t>
  </si>
  <si>
    <t>assurbonplan !!! cela fait presque 1 mois que j'attends mon avis d'échéance et un relevé d'information pour ma moto.Au téléphone on prends mes coordonnées mais rien ne se passe;Par email pas de réponse non plus.il y a t-il quelqu'un qui bosse chez eux ?
Voici mon n° client 547897647 si pas de réponse je résilie ....C'est dans mon droit vu que vous ne respectais pas l'article L.113-15-1 du codes des assurances.</t>
  </si>
  <si>
    <t>28/09/2017</t>
  </si>
  <si>
    <t>traitserv-69654</t>
  </si>
  <si>
    <t>Bonjour,
J'ai souscris un emprunt pour un achat immobilier en 2012;j'ai toujours payé mes remboursements et les assurances liées à cet emprunt.
Aujourd'hui suite à des problèmes de santé mon épouse est reconnue invalide niveau 2.
Nous en avons fait part à l'assurance suravenir, leur temps de réaction est déplorable; nous avons attendu 3 mois pour connaitre notre taux d'indemnisation qui visiblement est de 5% ce qui est une honte vu l'état de santé de mon épouse.
Un seul conseil ne prenez pas l'assurance du crédit mutuel il existe de nombreuses assurances concurrentes; sachez que même si vous souscrivez un emprunt au crédit mutuel vous n'avez absolument pas l'obligation de souscrire à leur assurance et qu'il existe de nombreuses assurances qui vous couvriront beaucoup mieux pour un tarif beaucoup plus attractif. 
Personnellement je vais demander une contre expertise à un des médecins expert de l'AIVF qui sont les seuls médecins qui ne sont pas mandatés par des assurances et qui ont donc un avis objectif; et je vais bien sur souscrire à une autre assurance pour mon emprunt immobilier</t>
  </si>
  <si>
    <t>25/12/2018</t>
  </si>
  <si>
    <t>01/12/2018</t>
  </si>
  <si>
    <t>chabert-p-113610</t>
  </si>
  <si>
    <t xml:space="preserve">Je suis très satisfaite de la prestation et le prix est attractif , le moins cher du marché,  je recommande L'Olivier Assurance a mon entourage et aux automobilistes Merci </t>
  </si>
  <si>
    <t>brigitte-137857</t>
  </si>
  <si>
    <t>très bon contact, très professionnel, s'investit pour trouver rapidement les renseignements, j'ai été très satisfaite de notre échange avec DAOUDA. merci</t>
  </si>
  <si>
    <t>20/10/2021</t>
  </si>
  <si>
    <t>hess13fr-67431</t>
  </si>
  <si>
    <t>Augmentation de 63 pour cent de ma prime en 2 ans sans aucun sinistre bien sûr   Motif accidentologie dans les BDR. Alors comment se fait-il que pour ma moto chez AMV elle a baissé de 10 pour cent sur 2 ans   Et bien sûr dans leur lettre de liaison aucun commentaire pour prévenir le sociétaire, ils parlent de la baisse de franchise de 15 pour cent qui n'a aucun intérêt pour les gens qui n'ont pas de sinistre</t>
  </si>
  <si>
    <t>08/10/2018</t>
  </si>
  <si>
    <t>mocchi-m-123062</t>
  </si>
  <si>
    <t xml:space="preserve">Les prix sont attractif contrairement aux autres agences  ! 
En ce qui concerne le site..je le trouve fluide et agreable, bien expliqué.
J attend de voir la suite
</t>
  </si>
  <si>
    <t>10/07/2021</t>
  </si>
  <si>
    <t>rohart-t-127037</t>
  </si>
  <si>
    <t xml:space="preserve">Simple et rapide, j’ai assuré ma voiture en quelque clic ! Rien de compliqué, les demandes sont claires et les tarifs plutôt attractifs. Je recommande sans hésiter ! </t>
  </si>
  <si>
    <t>fredenucci-l-112572</t>
  </si>
  <si>
    <t xml:space="preserve">Je suis satisfaite du service rendu. J'ai bénéficié d'une réalisation rapide de l'ensemble de la démarche. Bonne information et amabilité de l'accueil. </t>
  </si>
  <si>
    <t>norbert71-76261</t>
  </si>
  <si>
    <t>après mise en place dee la télétransmission , remboursement rapides et sans intervention de ma part</t>
  </si>
  <si>
    <t>27/05/2019</t>
  </si>
  <si>
    <t>cocotte09-125335</t>
  </si>
  <si>
    <t>Tout es vraiment parfait tarif  vraiment intéressant,je recommande vivement cet assurance qui me permet d'assuré sereinement mon deux roue.
Merci april moto</t>
  </si>
  <si>
    <t>28/07/2021</t>
  </si>
  <si>
    <t>emilie-v-131607</t>
  </si>
  <si>
    <t xml:space="preserve">Impeccable  merci beaucoup je vous recommande  a tous et encore merci les prix son résonable et encore merci de votre rapidité à faire et la facilité à souscrire </t>
  </si>
  <si>
    <t>06/09/2021</t>
  </si>
  <si>
    <t>corinne-w-105479</t>
  </si>
  <si>
    <t>Je suis très satisfaite des prix et des conseillers ! Bravo continuez comme ça. Excellents renseignements et surtout excellent suivi concernant ma résiliation avec la loi Hamon</t>
  </si>
  <si>
    <t>lulu-69090</t>
  </si>
  <si>
    <t>Voilà plus de 2 mois que le contrat est arrivé à échéance. Il manque toujours un formulaire, une signature ou un chiffre. Quand vous envoyez des mails il n'y a que trés rarement de réponses.Il n'y a aucun respect du client. Si vous ne payez pas une mensualité ils n'oublient pas de réclamer mais au moment de rendre ce qui a été épargné, il n'y a plus moyen. Intolérable.</t>
  </si>
  <si>
    <t>03/12/2018</t>
  </si>
  <si>
    <t>avreco-50871</t>
  </si>
  <si>
    <t>A l'ère du digital, une expérience client du XIXe siècle digne de Kafka. A classer monument historique d'urgence !</t>
  </si>
  <si>
    <t>03/01/2017</t>
  </si>
  <si>
    <t>teddy70-51196</t>
  </si>
  <si>
    <t>Ca fait 1 an que j'ai souscrits à cette assurance. Rien a redire jusqu'au jour où je veux déménager... 200 euros le changement d'adresse O_O... Choisir l'olivier c'est bien mais il ne faut pas changer de domicile ^^... adieu</t>
  </si>
  <si>
    <t>michel-59780</t>
  </si>
  <si>
    <t xml:space="preserve">Des assureur INAPTE car un accrochage en dans un parking privé un voiture sans permis qui se frottée sur ma voiture qui été an arrêt au moment de frottement mais direct assurance ma considéré 100% responsable de ma part donc a augmenté mon malus  au maxi et je ne même pas fait de réparation mais la voiture son permis a été faire des réparation 
Je vous déconseille des ne pas vous faire la même erreur comme moi j'arrête la tout  de suit chez eu!!! 
</t>
  </si>
  <si>
    <t>18/12/2017</t>
  </si>
  <si>
    <t>01/12/2017</t>
  </si>
  <si>
    <t>mmj-98060</t>
  </si>
  <si>
    <t xml:space="preserve">Quand tout va bien...  rien à dire ! Mais quand arrive un sinistre,  ça change et là, c'est la déception !  Cinq mois d'attente avant de voir  mon dossier sinistre rouvert, mais pour cela, il a fallu que je me manifeste.  Et que dire des contacts téléphoniques  avec attente de vingt minutes avant d'avoir, avec un peu de chance, un interlocuteur, car plus d'une fois cette attente a brusquement pris fin avec un signal d'occupation. 
 Donc : mécontentement de la gestion des dossiers sinistres habitation. </t>
  </si>
  <si>
    <t>30/09/2020</t>
  </si>
  <si>
    <t>elodie-v-135315</t>
  </si>
  <si>
    <t>Direct assurance est une assurance qui est très bien niveau efficacité et rapidité de traitement ils sont un peu cher par rapport à certains concurrents mais ils sont tellement pratique et facile à utiliser que je reprends cette assurance</t>
  </si>
  <si>
    <t>30/09/2021</t>
  </si>
  <si>
    <t>sirjacques-j-116660</t>
  </si>
  <si>
    <t>Mes parents m'ont conseillé votre assurance car ils sont clients.
le conseillère m'a bien renseigné et le tarif a l'année me convient
Cordialement MR Johan SIRJACQUES</t>
  </si>
  <si>
    <t>10/06/2021</t>
  </si>
  <si>
    <t>anne-aymone-b-106675</t>
  </si>
  <si>
    <t xml:space="preserve">Les tarifs proposés me conviennent tout à fait.
L'accueil par téléphone a été très satisfaisant pour moi. 
La rapidité des services est aussi satisfaisante.
</t>
  </si>
  <si>
    <t>nabil-b-126660</t>
  </si>
  <si>
    <t>Simple et pratique alors rapide à la souscription et les tarifs avantageux comme on dit c'est direct assurance avoir dans la durée.
J'ai eu des bons retour de votres assurance.</t>
  </si>
  <si>
    <t>05/08/2021</t>
  </si>
  <si>
    <t>lilly-132793</t>
  </si>
  <si>
    <t xml:space="preserve">de belle parole mais a surtout assurance à éviter !!!!
j'ai souscrit une assurance le vendredi 3 septembre 2021 ,je reçois une vignette provisoire je pense donc être assurée et deux jours plus tard un accident ,et la surprise l'assurance resilie mon contrat avec effet retro actif ,résultat je paye le dépannage et les frais sur ma moto de ma poche . Tout cela parce que j'ai oublié de signaler un accident de voiture corporel datant de  presque 2 ans ,et qui en réalité n'en ai pas un puisque l'assurance a l'époque n'a rien payé ,j'avais juste cocher la case corporel au cas ou il y a aurais eu des suites après comme beaucoup de gens font .
Pour  faire le contrat c'est très rapide mais a l'avenir il voudrait mieux demander le relevé d'information avant de valider l'assurance et envoyer une carte verte provisoire !!! 
c'est limite une faute professionnelle !heureusement que je n'ai pas un bras en moins ou autre handicap ,on prend des assurances pour éviter les problèmes pas pour en avoir !!
Mme DADAM
</t>
  </si>
  <si>
    <t>lucsimon-60466</t>
  </si>
  <si>
    <t>1 an et demi après la renégociation de mon prêt, j'attends encore mon nouvel échéancier d'assurance. Tous les prétextes sont bons pour reporter. Donc je résilie.</t>
  </si>
  <si>
    <t>28/06/2018</t>
  </si>
  <si>
    <t>ouendi-m-107020</t>
  </si>
  <si>
    <t xml:space="preserve">Je suis très satisfait du service et du commercial qui était mon interlocuteur
Je souhaite parrainé des amis pour qu'il devienne client chez Olivier assurance </t>
  </si>
  <si>
    <t>18/03/2021</t>
  </si>
  <si>
    <t>chambon-l-113871</t>
  </si>
  <si>
    <t>Bien, bon rapport qualité prix pour une première assurance automobile. J'espère être pleinement satisfaite en cas de problèmes. Cordialement, merci...</t>
  </si>
  <si>
    <t>16/05/2021</t>
  </si>
  <si>
    <t>aucun-137947</t>
  </si>
  <si>
    <t>Bonjour document rempli et RIB envoyé (fin de portabilité société Sanef depui le 31/07/2021) demande pour rester sur votre mutuelle tarifs par mois m'ont été communiqués mais aucun retour de votre part.
Pharmacie en attente de régularisation.
Que faire de plus ?
Philippe Brébant.</t>
  </si>
  <si>
    <t>21/10/2021</t>
  </si>
  <si>
    <t>renaud-97511</t>
  </si>
  <si>
    <t>Marchand de carte verte.
Pour payer pas de soucis mais des que oon as un soucis plus personne!! On vius racroche au nez quand vous voulez des nouvelles de votre bris de glace pour un simple cailloux reçu donc fissuré...
On nous donne un rev quand on arrive a les joindre .. le rdv a 10h ils nous rappellent sauf que la il est 12h55 toujours pas de nouvelle d'eux.  Nul nul nul</t>
  </si>
  <si>
    <t>17/09/2020</t>
  </si>
  <si>
    <t>alison-m-128212</t>
  </si>
  <si>
    <t>Le prix me convient parfaitement c'est une bonne assurance
Par compte résilier vous mon ancienne assurance s'il vous plaît merci 
A bientôt bonne journée</t>
  </si>
  <si>
    <t>16/08/2021</t>
  </si>
  <si>
    <t>anciot-l-108659</t>
  </si>
  <si>
    <t>Je suis content du tarif, de l'écoute et des réponses a mes questions. Site intéressant et rapide pour l’envoi des documents et aussi pour la signature électronique.</t>
  </si>
  <si>
    <t>31/03/2021</t>
  </si>
  <si>
    <t>ced44-54284</t>
  </si>
  <si>
    <t>Insupportable.... On vient de souscrire a cette assurance étant commercial j'ai un véhicule de fonction mais souhaite être assuré en 2 eme conducteur. On me demande des justificatifs afin de savoir si j'ai eu des accidents dans ma société (ce qui est normal) puis ensuite une attestation employeur (c'est vrai qu'il n'a que ca à faire) ensuite on demande nos assurances jusqu'à 2014 (après 3 déménagements bonjour pour les retrouver) mais à chaque fois on nous donne les infos au compte goute.... donc aujourd'hui je ne peux utiliser mon véhicule personnel. Il faut être patient et avoir du temps pour récolter des tonnes de documents avant d'être enregistré. J'appréhende si on a un jour un accident..... J'hésite déjà à changer même pour plus cher</t>
  </si>
  <si>
    <t>pat-100320</t>
  </si>
  <si>
    <t xml:space="preserve">Bonjour,
Cela, fait 5 mois que j’attends la prise en charge de mon sinistre, mon conseiller qui arrive à peine à s’exprimer me dit qu’il a des termes trop compliqué que je pourrais pas comprendre pour expliquer le fait que mon dossier n’avance pas. 
Ma voiture a été  percuté par derrière par un conducteur en état d’ivresse incapable de remplir un constant. Les policiers sont intervenus et depuis ça traîne toujours </t>
  </si>
  <si>
    <t>19/11/2020</t>
  </si>
  <si>
    <t>tomas-p-134592</t>
  </si>
  <si>
    <t xml:space="preserve">Ok ok  ok ahoj Katuška ahoj Katuška ahoj 4444 ahoj Katka a rychlost a rychlost a rychlost a rychlost a rychlost a rychlost a rychlost a rychlost a miske nájdeme </t>
  </si>
  <si>
    <t>26/09/2021</t>
  </si>
  <si>
    <t>brubru-135569</t>
  </si>
  <si>
    <t xml:space="preserve">Assurance où les collaborateurs vous promènent sans trouver de solution ( date erronée de carte verte) , par contre le paiement est demandé immédiatement. Vous allez chercher votre nouvelle voiture est vous n'êtes pas assuré. On vous déclare que le véhicule remplacé est assuré pour 30 jours pour la vente, non il reste sur son assurance. Après coup on vous déclare qu'il faut un nouveau contrat car votre véhicule vient de l'étranger et qu'il ne s'agit pas d'un changement de véhicule. Ces faits font que je commence avoir un doute sur le sérieux de cette compagnie.   </t>
  </si>
  <si>
    <t>02/10/2021</t>
  </si>
  <si>
    <t>mmlm-88954</t>
  </si>
  <si>
    <t xml:space="preserve">Encore une assurance qui se couvre sur tout problèmes avec motifs des " conditions générales "
Assurance à éviter fortement
Prix intéressant en adéquation avec leur couverture.
Des condition générales vastes même en étant assuré " tout risques"
Payés moins pour être moins assuré...
Malgré un vol de pièces, l'assurance ne marche pas car la voiture n'a pas été volée...
Si vous souhaitez une assurance fiable : EVITEZ L'OLIVIER ASSSURANCE !!!!!!! </t>
  </si>
  <si>
    <t>17/04/2020</t>
  </si>
  <si>
    <t>paglop06-100871</t>
  </si>
  <si>
    <t>Je suis nouveau sociétaire, j'accepte le devis proposé, un RDV téléphonique est prévu quelques jours après pour finaliser le dossier. Personne de l'agence locale d'Antibes ne rappelle. Impossibilité de les joindre directement, tout passe par le service client qui vous fait attendre des 'plombes' au téléphone pour finalement raccrocher... Vous appelez à nouveau, un autre conseiller qui "comprends" la situation et me re-propose un autre RDV téléphonique le lendemain... Un service client désastreux</t>
  </si>
  <si>
    <t>02/12/2020</t>
  </si>
  <si>
    <t>df16-62043</t>
  </si>
  <si>
    <t>Souscripteur d'un contrat allianz prévoyance avec option DOS et PSY sur conseil de mon conseiller je suis en arrêt depuis plusieurs mois pour ces deux raisons, Allianz à bien pris en charge les premiers mois mais le médecin conseil Allianz suite à une expertise médical d'un médecin Allianz décide que mon état ne justifie plus les versements. Hors le RSI (via la RAM) connu pour sa complaisance a également réalisé une expertise à 10 jours d'intervalle et eux continue à me couvrir. 
Délai et recours compliqué et inexistant chez Allianz puisque sans solution depuis 4 mois maintenant malgré une confirmation de mon état de santé par un neuro chirurgien.
Après relecture des clauses particulières cette assurance se base sur la décision de son propre médecin conseil, même le fait que le régime général après contrôle confirme que l'arrêt est justifié n'y change rien puisqu'il ont pris soin d'exclure ce cas de figure dans les petites lignes du contrat.
A FUIRE donc car aucun recours et des délais de traitement incompatible avec les besoins dans ce genre de situation .</t>
  </si>
  <si>
    <t>06/03/2018</t>
  </si>
  <si>
    <t>mfhope-71732</t>
  </si>
  <si>
    <t xml:space="preserve">Honteux !!!!!!
Lors de ma souscription on me fait miroiter des garanties prises en charge que l'on m'a même certifié par mail et aujourd'hui on m'annonce le contraire !!!! Menteurs !!!!! Rétraction faite pour les 3 contrats ! Une cliente de perdue !!!! </t>
  </si>
  <si>
    <t>Eca Assurances</t>
  </si>
  <si>
    <t>28/02/2019</t>
  </si>
  <si>
    <t>casaucau-v-110809</t>
  </si>
  <si>
    <t>devis ok, a voir sur le long terme pour avoir un avis sur L'olivier. 
signature en ligne facile a utilisé, pour l'instant je n'ai pas d'avis sur l'assurance.</t>
  </si>
  <si>
    <t>18/04/2021</t>
  </si>
  <si>
    <t>marc-78082</t>
  </si>
  <si>
    <t>faire attention car votre assurance montera assez rapidement d'annèe en annèe si vous devez consulter votre vètèrinaire. je suis passer de 32 euros mensuelle à 50 euros sur 1an!! revu à 45 après negotiation</t>
  </si>
  <si>
    <t>31/07/2019</t>
  </si>
  <si>
    <t>ruello-l-138894</t>
  </si>
  <si>
    <t>Je suis satisfait du service je recommande pour tous le monde a l écoute du client prix abordable pour jeune conducteur document simple à transmettre.</t>
  </si>
  <si>
    <t>03/11/2021</t>
  </si>
  <si>
    <t>nanardasse-64216</t>
  </si>
  <si>
    <t>un mois et demi après ma visite chez mon généraliste, j'attends toujours le remboursement de ces visites vous les contactez et jamais de réponse  vous contactez le courtier et les mensonges continuent  avec cette personne entre parenthèse (C.A)</t>
  </si>
  <si>
    <t>20/02/2020</t>
  </si>
  <si>
    <t>erik91-125264</t>
  </si>
  <si>
    <t xml:space="preserve">La plus part des documents sont disponibles immédiatement sur l'espace personnel du site, pour les autres démarches les conseillers sont à l'écoute et disponibles même pour résilier un contrat.  Autre exemple j'appelle le numéro des conseillers 10 minutes d'attente sans succès puis une heure plus tard une conseillère me rappelle.  J'apprécie. </t>
  </si>
  <si>
    <t>scherazade-80817</t>
  </si>
  <si>
    <t xml:space="preserve">Bonjour,
Je vous déconseille de souscrire une mutuelle chez eux car vous ne pourrez JAMAIS résilier, en effet j'en suis à mon 10eme essais et toujours sans succès, je paye deux mutuelles alors que je n'ai pas eu le choix et de plus j'ai était obligée de leur renvoyer ma carte de Tiers payant (soit disent seul dernière condition pour me résilier) mais toujours aucun succès chaque réponses de leurs parts se contredit et au téléphone impossible d'avoir des réponses! 
Je perd du trope à envoyer des courriers avec AR mais rien n'y fait. Je suis clairement à bout de patience fasse à leurs abus! </t>
  </si>
  <si>
    <t>07/11/2019</t>
  </si>
  <si>
    <t>helene-87589</t>
  </si>
  <si>
    <t xml:space="preserve">En 2019 en arrêt de travail 6 mois pour burn out.  . Sur le contrat que j'ai signé figure clairement une carence de 90 jours. je ne suis indemnisée que pour 1 jour d'arrêt  </t>
  </si>
  <si>
    <t>25/02/2020</t>
  </si>
  <si>
    <t>n)-dossier-4646113906s04ebs-121838</t>
  </si>
  <si>
    <t>Pour le remplacement d'une pompe, suite à un orage, j'ai téléphoné à mon assurance habitation, Emmanuelle m'a répondu très gentiment et m'a expliqué très clairement ce que je devais faire, me donnant son prénom pour rappeler si j'avais besoin en ayant affaire à la même personne, ce qui est à mon avis très agréable, car on n'a pas besoin de tout réexpliquer.....
Pour cette intervention, je suis très satisfaite.</t>
  </si>
  <si>
    <t>mohammed--b-124491</t>
  </si>
  <si>
    <t xml:space="preserve">Je suis très satisfait du service 
Je recommande vivement      
Direct assurance top du top 
Merci pour votre service         bonne continuation        </t>
  </si>
  <si>
    <t>gwenaelxebert-72418</t>
  </si>
  <si>
    <t>Très bon assureur, les conseillers sont réactifs, savent s'adapter et conseiller au mieux les clients, j'en suis satisfait et je recommande sans hesiter</t>
  </si>
  <si>
    <t>23/03/2019</t>
  </si>
  <si>
    <t>yassin-c-124440</t>
  </si>
  <si>
    <t>Service assez satisfaisant... en attende d’un meilleur prix vu la demande d ´être assuré qu’ au tiers.... en cas de possibilité d’avantage de meilleur prix me contacter</t>
  </si>
  <si>
    <t>23/07/2021</t>
  </si>
  <si>
    <t>moussa-m-131020</t>
  </si>
  <si>
    <t>Je suis satisfait de l'assurance 
Direct assurance est le top
Je le conseil pour toute personne ayant un nouveau permis ou autre 
Très prix raisonnable 
Merci direct asdurance</t>
  </si>
  <si>
    <t>vatin-v-109005</t>
  </si>
  <si>
    <t xml:space="preserve">Relation client téléphonique au top ! Conseillère au top qui a pris le temps de nous faire un devis, le prix est top aussi, merci à Olivier assurance </t>
  </si>
  <si>
    <t>discors-91031</t>
  </si>
  <si>
    <t>Le pire service client !!!! Ils sont incapable de répondre correctement à vos demande. Ils vous expédie au téléphone. J'ai demandé une fois ou est la rubrique pour pouvoir contacter le service qu'ils voulaient que je contacte et ont me raccroche car se n'est pas leurs travails.</t>
  </si>
  <si>
    <t>16/06/2020</t>
  </si>
  <si>
    <t>manolo-132586</t>
  </si>
  <si>
    <t>Emeline a été mon interlocutrice, m'a entièrement satisfait quand à mes attentes...je recommande cette mutuelle car le personnel sait de quoi il parle et donne de bon conseils...en core merci pour sa réactivité et sa sympathie...</t>
  </si>
  <si>
    <t>13/09/2021</t>
  </si>
  <si>
    <t>valentin-b-121465</t>
  </si>
  <si>
    <t>Je suis satisfait du service cependant j'ai besoin de la carte d'assurance rapidement et je n'arrive pas à contacter le service client pour l'avoir par mail ou internet</t>
  </si>
  <si>
    <t>28/06/2021</t>
  </si>
  <si>
    <t>jacky-54234</t>
  </si>
  <si>
    <t xml:space="preserve">Depuis 52 ans que je conduis, j’ai zéro accident responsable
Mon avant dernier Assureur était AXA  depuis environ 20 ans
Le 18 02 2015 je m’engage avec Direct Assurance suite à un coup téléphone de leur part. Le vendeur me rassurera  en m’expliquant que DA était une filiale d’AXA.
Mon assureur AXA souhaitait me récupérer  mais DA refusa
J’ai certainement eu la mal chance d’être garé au mauvais endroit au mauvais moment
J’ai constaté des dommages  à mon véhicule au retour à mon domicile (après avoir parcouru 250km).
Sur le parking ou j’avais garé mon véhicule très proche d’un charriot élévateur, sur lequel  il y avait sur la fourche des bordures  béton et chevrons bois. Un camion était également garé à proximité.
Je suppose  donc un accrochage par  l’engin ou son contenu puisque le charriot et le camion n’étaient plus là à mon retour de Carrefour Contact).
 Le rapport de l’expert mandaté par DA affirme : Deux impacts différents dont l’un serait  des rayures caractéristiques d’un choc contre un corps fixe (borne, mur, ouvrage maçonné…)
Malgré mon assurance tous risques j’ai un refus total pour mes réparations.
J’ai donc compris que je ne serais jamais pris en charge aussi j’ai décidé d’effectuer les travaux à 
ma charge et changer d’Assureur.
J’ai contacté un professionnel  en Octobre 2016. J’ai un devis de  réparations (510 euros TTC), celui-ci me précisera que ma version était crédible et même probable puisque l’aile n’est pas endommagée au-dessus  de la roue dont la gente est rayée.
Le 7 12 2016, je suis devancé par DA par sa  résiliation au 31 01 2017 suite aux dispositions de l’article L113-12 du code des assurances.
Mon gros problème  c’est le Relevé d’Informations adressé par Direct Assurance qui précise le sinistre mais il oublie de mentionner la non prise en charge de ces frais. Par ailleurs, celui-ci entraine des effets  négatifs vis-à-vis d’un nouvel assureur (refus d’assurance ou augmentation de la prime). 
Conclusion :
Mon tord est celui d’avoir accepté un Assureur  qui ne soit pas à proximité de mon domicile.
Je me retrouve avec un sinistre non pris en charge (que je peux comprendre même si je ne suis pas satisfait  puisqu’il y a deux impacts et un constat d’expert sans équivoque et que je n’ai aucune preuve de ma bonne foi).  Il  y a ensuite la radiation à échéance du 31 01 2017, que j’accepte avec plaisir car c’était déjà mon intension. Par contre le relevé d’informations qui signale 1 sinistre matériel non responsable mais l’on oublie de mentionner « non pris en charge  par DA ».
Est-il normal que D.A ne le précise pas sur le RI et par ailleurs ce même relevé puisse  induire  une surprime  importante ou le refus d’assurance lorsque l’on veut s’assurer ? 
Le paradoxe : Je précise que je n’ai jamais fais dépenser un centime pour un accident ou j’aurais une part de responsabilité et cela depuis 52 ans (vérifiable à partir des fichiers A.G.I.R.A.)
Moralité : Comme prévu, je vais faire réparer mon véhicule avant fin Février 2017 à mes frais.
J’aidemandé à DIRECT ASSURANCE d’avoir la décence de m’adresser un RELEVE D’INFORMATIONS sans la mention de ce sinistre ou d’ajouter sa non prise en charge.
AUCUNE REPONSE
</t>
  </si>
  <si>
    <t>23/04/2017</t>
  </si>
  <si>
    <t>jav-86820</t>
  </si>
  <si>
    <t>pour vendre pas de problème.
Pour modifier ou prendre contact ,court toujours
service détestable</t>
  </si>
  <si>
    <t>06/02/2020</t>
  </si>
  <si>
    <t>marine974-50352</t>
  </si>
  <si>
    <t xml:space="preserve">C'est déja la quatriéme fois que je passe par un courtier pour choisir ma complémentaire et c'est d eloin le meilleur car les autres n'avaient pas tout le service que Santiane me propose. Les autres années mes courtiers étaient injoignable et n'avaient pas de service client, tout devait passer par la mutuelle directement. Aujourd'hui c'est différent car j'ai eu des questions sur mes remboursement car il m'a fallu passer une semaine à l'hopital et ils ont pu m'aider donc ça c'est vraiment un plus. </t>
  </si>
  <si>
    <t>16/12/2016</t>
  </si>
  <si>
    <t>laetitia-59517</t>
  </si>
  <si>
    <t>Je déconseille fortement la Macif
Je suis sociétaire depuis plus de 40 ans sans aucun problème a déclarer sauf quand  je me suis fait voler ma voiture qui a été retrouvé par les forces de polices sur la voie publique , la voiture a présenté des problèmes électronique suite a ce vol et l'expert a refuser de prendre les réparations en charges! 
Pire lors du décès de mon Père , ils ont refusé d'annuler son assurance auto alors que L'article L121-10 du Code des assurances précise que cela est possible , ce qui m'a été confirmé pas d'autres assurance et par un notaire!
C'est assez scandaleux d'en arriver la , après avoir payez chaque cotisations rubis sur ongle durant 40 ans de se faire traiter ainsi , je vous laisse méditer la dessus , autant prendre l'assurance la moins chère en ligne le résultat ne peux pas etre pire pour ma part.</t>
  </si>
  <si>
    <t>13/12/2017</t>
  </si>
  <si>
    <t>maurice-v-105890</t>
  </si>
  <si>
    <t xml:space="preserve">simple et pratique. les prix me convienne la qualité du service très satisfaisant .  services au clients très sympathique et bon suivi de dossier. Merci  </t>
  </si>
  <si>
    <t>apaneo-70534</t>
  </si>
  <si>
    <t xml:space="preserve">Client CA et Pacifica, ayant eu dégâts en provenance du voisin, déclares auprès du pacifica debut novembre 2018. Service très limite de la plateforme travaux, délai non respecté, dégâts non répares 2 mois après. </t>
  </si>
  <si>
    <t>24/01/2019</t>
  </si>
  <si>
    <t>amandeb-100853</t>
  </si>
  <si>
    <t>Bonjour, 
Mon animal est assuré chez eux depuis 3 ans, Curtis, Jack Russel de bientôt 11 ans qui était en parfaite santé.
Malheureusement, depuis 1 an il souffre d'une insuffisance hépatique et son médicamenet me coûte 58 € par mois. La mutuelle me remboursait jusqu'au mois de novembre à hauteur de 80% de ce montant chaque mois.
Et ce mois ci, courrier me disant que ce médicamenet n'est en faite pas remboursé chez eux et qu'ils ont fait une erreur pendant 1 an.
Non contents de ne plus rembourser le traitement de mon chien, ils augmentent de 20 € par mois la mutuelle à partitr de janvier 2021.
C'est des pompes à frique, ils n'en ont rien à faire de nos animaux. 
Je suis dégoûtée par ces pratiques, juste parce que je leur coûte aussi chez que ce que je leur paye....
Vous devriez avoir HONTE !!!
Amandine B, maman de CURTIS, malade mais ça,, vous vous en fichez.</t>
  </si>
  <si>
    <t>alain-g-105682</t>
  </si>
  <si>
    <t>Contact et devis rapide au premier contact. A voir le reste par la suite le jour où j'aurai un sinistre. j'ai eu quelques avis négatifs en ce sens. J'aurai donc plus tard ma propre opinion</t>
  </si>
  <si>
    <t>06/03/2021</t>
  </si>
  <si>
    <t>vincent-07-111410</t>
  </si>
  <si>
    <t>J'ai eu Laura au téléphone suite a une demande pour ma fille , ce qui ma donné entière satisfaction. J'ai trouvé une mutuelle adaptée à mes besoins. service sympathique.</t>
  </si>
  <si>
    <t>23/04/2021</t>
  </si>
  <si>
    <t>jellaoui-m-133895</t>
  </si>
  <si>
    <t>Je suis satisfait du service c’était un service efficace et rapide  , Et au niveau du prix c’est le moins cher que j’ai trouvé je vais consulter votre service auprès de mes amis</t>
  </si>
  <si>
    <t>mel-96107</t>
  </si>
  <si>
    <t>On ne peut pas, ne tout simplement pas mettre d'étoiles.
PACIFICA LCL est à fuir ABSOLUMENT ! C'est une plateforme, il faut donc savoir que votre conseiller dira que c'est l'assurance et votre assurance que c'est votre conseiller, un vrai match de tennis et pendant qu'ils se renvoient la balle vous n'obtenez rien du tout, entre les défaillances répétées du LCL et de pacifica, je me suis maintes fois retrouvée en situation périlleuse. 
Lorsque je prend mon assurance chez eux suite à une proposition de leur part, ils me disent qu'il n'y aura rien à faire auprès de mon ancienne assurance. Je me retrouve avec un doublon d'assurance et personne pour m'aider, LCL me dit que c'est au CIC de régulariser, le CIC me dit que c'est forcément le LCL qui aurait du résilier... 1 an de bataille et aucun remboursement de la somme perçue en doublon.
J'ai une assistance 24/24 à km... nous avons attendu 48h, quand le dépanneur est passé, il a refusé de prendre la voiture tant qu'on ne prenait pas rdv avec un garage ...
Je n'avais pas changé, craignant que ce soit partout pareil et n'ayant plus de tout confiance aux banques et aux assurances. 
La dernière en date est l'assurance du nouvelle voiture avec ma conseillère bancaire vu mes difficultés à joindre pacifica (oui le personnel du lcl aussi m'a prise pour une idiote jusqu'à ce que j'essaye devant eux et que l'appel se termine directement). Je fournis toutes les pièces et précise mon lien de parenté avec le titulaire de la carte grise. Quelques semaines plus tard, je reçois un courrier me demandant de fournir les dites pièces. J'appelle ma conseillère et elle m'assure qu'elle a tout transmis. Quelques mois plus tard, je reçois un courrier comme quoi l'assurance résilie pour "inadéquation des risques au regard de la politique d'acceptation". Un message sur mon espace m'attendait, ils n'avaient pas mon lien de parenté avec le titulaire de la carte grise... je n'ai plus souhaité leur répondre, c'était la goutte d'eau ... Je change directement de banque et d'assurance. Ma conseillère m'envoi un message pour dire que la résiliation est effective dès aujourd'hui (soit 1 mois avant la date effective du courrier...)
Ah oui et évidemment je ne l'ai pas eu toute suite, soit c'est le site qui ne fonctionne pas soit c'est l'application ... assurance ou service bancaire, PACIFICA LCL est une calamité ! FUYEZ ! (raconter mon expérience avec le service bancaire pourrait prendre plusieurs jours)</t>
  </si>
  <si>
    <t>09/08/2020</t>
  </si>
  <si>
    <t>nico-56760</t>
  </si>
  <si>
    <t>Envoyer par un ami chez direct assurance  je fait faire un devis avec un conseiller   que j'accepte et que je signe et le lendemain on m'appelle pour me dire que le contrat  que j'ai signé n'est pas bon et qu'il va être augmenté  de 40 euro à l'année  1er apelle on me raccroche au nez  disant que je n'était pas d'accord 2eme apelle  idem  et 3 ème apel  j'ai quelqun qui et arrogant  et non compréhensif je demande à parler à un supérieur  elle me dit qu'il va me rappeler mais toujours aucune nouvelle étant ma 1ere assurance auto  j'ai peut de moyen et doit allez chercher ma voiture le 26082017 et que le temp que j'envoie un recommandé  pour résilier  et être remboursé  je ne peut donc pas m'assurer ailleurs part manque de moyens car déjà ete prélever par direct assurance</t>
  </si>
  <si>
    <t>20/08/2017</t>
  </si>
  <si>
    <t>01/08/2017</t>
  </si>
  <si>
    <t>jose-a-117201</t>
  </si>
  <si>
    <t>Mise en relation rapide. Accueil agréable. Informations claires et précises. Entretien fluide. Excellent service. Très satisfaite. Tarif très intéressant. Merci</t>
  </si>
  <si>
    <t>16/06/2021</t>
  </si>
  <si>
    <t>patrick-89572</t>
  </si>
  <si>
    <t>Je suis en invalidité depuis 2005 et je confirme aussi que je n'ai pas non plus reçus le paiement de ma pension du 1er trimestre. Personne ne répond aux emails et téléphone malgré une vingtaine de relance depuis le mois de mars.</t>
  </si>
  <si>
    <t>Gan</t>
  </si>
  <si>
    <t>12/05/2020</t>
  </si>
  <si>
    <t>laurent-c-131091</t>
  </si>
  <si>
    <t>Satisfait que vous ne mettiez pas de surprime pour mon épouse qui a un permis étranger. Voilà c'est tout. Je ne sais pas trop quoi dire d'autre. C'était le critère unique qui m'a fait changer d'assurance.</t>
  </si>
  <si>
    <t>cliclo-81373</t>
  </si>
  <si>
    <t>cliclo : l'assurance auto MAAF a baissé ses prix dixit le mail envoyé : en ce qui me concerne, c'est 83 centimes d'euros par an . De qui se moque t'on ? Tchao ! ma facture annuelle est quand même de 730,05 euros avec tous les bonus 50% et à vie.</t>
  </si>
  <si>
    <t>26/11/2019</t>
  </si>
  <si>
    <t>eriessiet-76123</t>
  </si>
  <si>
    <t xml:space="preserve">niveau de prix acceptable
je ferais un bilan prix annuel et demande de devis </t>
  </si>
  <si>
    <t>21/05/2019</t>
  </si>
  <si>
    <t>phil-54396</t>
  </si>
  <si>
    <t>je quitte cette assurance prochainement afin de grouper mes assurances sur une même mutuelle; ils ont donc reçu ma résiliation: bilan: ils m'ont annulé mon compte perso, donc plus moyen de me connecter. ma voiture a été enn réparation plusieurs jours donc basculement de l'assurance sur la voiture de prêt et au final, ils ont refusé de me rebasculer si je n'appelais pas moi-même car je pars de chez eux! après 30 minutes d'attente ( car ils ont reconnu mon tél...je pense!!), enfin une réponse qui me promet de m'envoyer un mail de confirmation que je ne recevrais jamais!!! donc JE NE VOUS RECOMMANDE PAS DU TOUT CETTE ASSURANCE!!!!!</t>
  </si>
  <si>
    <t>30/04/2017</t>
  </si>
  <si>
    <t>mohammed-m-113217</t>
  </si>
  <si>
    <t>Bonjour,
Pour le moment, je pense que c'est le prix me convient, je n'ai pas encore lancé des recherches de comparaison du marché.
Sinon au niveau du service, j'ai fais appel une seule fois pour un sinistre et s'est bien passé</t>
  </si>
  <si>
    <t>10/05/2021</t>
  </si>
  <si>
    <t>emilie-b-105252</t>
  </si>
  <si>
    <t>Je suis satisfaite du service pour le prix et la sympathie
le contact au téléphone a été rapide et efficace
le renvoi des documents aussi !
je recommande</t>
  </si>
  <si>
    <t>03/03/2021</t>
  </si>
  <si>
    <t>marie-helene-l-114687</t>
  </si>
  <si>
    <t>Je suis satisfaite du service, du prix mensuel de l'assurance et du fonctionnement du service.
Je recommande Direct assurance aux personnes qui recherchent une assurance.</t>
  </si>
  <si>
    <t>24/05/2021</t>
  </si>
  <si>
    <t>laruelle-m-126840</t>
  </si>
  <si>
    <t xml:space="preserve">je suis satisfaite du service
trés bon contact téléphonique 
bonne réactivité, nous rappelle rapidement et les informations sont claires et précises, </t>
  </si>
  <si>
    <t>06/08/2021</t>
  </si>
  <si>
    <t>pierredromeprovence-66592</t>
  </si>
  <si>
    <t>Je ne suis pas content de l'augmentation
J'ai supprimé l'option objet de valeur, et çà augmente. Je souhaite qu'il y ait un bonus malus. en trente ans je n'ai eu qu'un sinistre.</t>
  </si>
  <si>
    <t>04/09/2018</t>
  </si>
  <si>
    <t>jeanne-f-105055</t>
  </si>
  <si>
    <t xml:space="preserve"> je suis très satisfaite des prix que vous pratiquez  pour ces contrats habitations et de la rapidité pour obtenir  le devis sous les yeux et le consulter pour réfléchir ça me convient tout à fait merci</t>
  </si>
  <si>
    <t>yves-p-116889</t>
  </si>
  <si>
    <t>Je suis très satisfait du service et des prix pratiqués par GMF. Par conséquent je viens de parrainer mon fils ainsi que son amie pour assurer leurs nouveaux véhicules. Bonne route à eux avec GMF.</t>
  </si>
  <si>
    <t>13/06/2021</t>
  </si>
  <si>
    <t>jcp-56815</t>
  </si>
  <si>
    <t xml:space="preserve">Accident de la route en 2010 qui se solde par une invalidité 2eme catégorie, perte d'emploi, impossibilité de reconduire, tension élevé permanente . Cardif n'a commencé les remboursements que en Février 2015 (30% sur ma tête), pour me convoquer en juin 2017 chez leur expert.Je me suis rendu en présence  du responsable association handicap. L'expert verbalement, nous a confirmé mon impossibilité de retravailler. Je reçois hélas un courrier de Cardif me stipulant l'arrêt de la prise en charge suite à avis d'expert, sans me fournir une copie malgré mes nombreuses demandes. Si cardif maintient cette attitude pour se soustraire à ses obligations, Je propose de créer un collectif des victimes de Cardif pour saisir la justice et les médias, du comportement de cette assurance, l'union faisant la force.  </t>
  </si>
  <si>
    <t>22/08/2017</t>
  </si>
  <si>
    <t>taisne-lucile-129122</t>
  </si>
  <si>
    <t xml:space="preserve">A fuir!!!! J’ai fait une demande de prise en charge pour une paire de lunette pour ma fille de 8 ans et cela fait bientôt 3 semaines qu’ils nous balade. J’appelle tous les jours ainsi que l’opticien chez qui j’ai demandé un devis en vain… par contre pour que l adhérent laissé un avis et une note la ils savent demander!!! Donc voilà ma note 1/10 </t>
  </si>
  <si>
    <t>23/08/2021</t>
  </si>
  <si>
    <t>beloufa-a-129653</t>
  </si>
  <si>
    <t xml:space="preserve">Je suis client de GMF depuis plus de 20 ans, toujours services de qualités et sur mesure. Je reste fidèle puisque cette collaboration me donne une entière satisfaction. </t>
  </si>
  <si>
    <t>26/08/2021</t>
  </si>
  <si>
    <t>brunogeay83-81166</t>
  </si>
  <si>
    <t>Bonjour,
je reviens vers vous car dans quelques jours mon affaire de catastrophe naturelle sécheresse sera jugée et sans doute gagnée car Sogessur n'a même pas présenté d'avocat!!!
cinq ans de batailles juridique Alors à bon entendeur ...
si vous avez un gros budget pour vous faire représenter, ils sont tellement nuls que ça faut le coup mais sinon...</t>
  </si>
  <si>
    <t>Sogessur</t>
  </si>
  <si>
    <t>30/01/2021</t>
  </si>
  <si>
    <t>leug59-69111</t>
  </si>
  <si>
    <t>J'ai souscris à une assurance habitation en juillet. J'ai eu un sinistre il y a 3 semaines. J'appelle vos services pour le déclarer. On m'informe que mon sinistre sera bien pris en charge selon les conditions de mon contrat. Une expertise est faite qui confirme les faits. Finalement, erreur d'interprétation de contrat, vous ne prenez pas en charge le sinistre. Si les conditions de contrats ne sont pas claires pour vous, comment voulez vous qu'elles le soient pour le client? 
Très déçu, je résilie mon contrat!</t>
  </si>
  <si>
    <t>04/12/2018</t>
  </si>
  <si>
    <t>neant-108430</t>
  </si>
  <si>
    <t>Suite à une intervention chirurgicale j'ai contacté la MGP pour obtenir des heures de ménage.On m'a dirigé sur FIDELIA Assistance qui m' immédiatement donné satisfaction...Je remercie donc tous ces services pour leur disponibilité et leurs diligences</t>
  </si>
  <si>
    <t>29/03/2021</t>
  </si>
  <si>
    <t>gazou-115460</t>
  </si>
  <si>
    <t>Après une première année sans accident, et malgré les deux confinements de 2020 et 2021, j'ai reçu un nouvel échéancier sur le quel mes mensualités étaient augmentées de 1%. 
Les explications qui m'ont été fournies sont classiques (Cout des réparations et soins médicaux en augmentation) Par contre , aucune prise en compte de la baisse drastique du nombre d'accidents durant les confinements ... J'ai donc lancé une consultation auprès de "Furets" ...</t>
  </si>
  <si>
    <t>lafeenaude-54730</t>
  </si>
  <si>
    <t>Client depuis 10 ans, bonus de 40% passé à 20% suite à un sinistre déclaré en octobre 2016 dont je n'étais pas responsable selon eux et selon l'auto école mal garée devant mon entrée que j'ai évité en m'encastrant dans un échaffaudage endommageant mon pare choc. Les versions ont changé et je suis à responsable 100% malgré les nombreuses conversations téléphoniques et courriers. Les interlocuteurs sont tous différents dont certains sont incompétents et dont l'amabilité laisse à désirer. Perte de dossier... Honte eux.</t>
  </si>
  <si>
    <t>16/05/2017</t>
  </si>
  <si>
    <t>moi-63685</t>
  </si>
  <si>
    <t>bien............................................................................................................................................................</t>
  </si>
  <si>
    <t>30/04/2018</t>
  </si>
  <si>
    <t>chrisand28-71927</t>
  </si>
  <si>
    <t>Quelle lenteur!</t>
  </si>
  <si>
    <t>queille-b-116936</t>
  </si>
  <si>
    <t>Je suis satisfait totalement du services et contact du conseiller je recommanderais L'olivier Assurance auprès de mes proches et relations ; sincères salutations</t>
  </si>
  <si>
    <t>14/06/2021</t>
  </si>
  <si>
    <t>zico-81815</t>
  </si>
  <si>
    <t>Mon Père, décédé début octobre, avait une assurance vie AFER depuis 1985. Etant tuteur de mon Père avant son décès, je n'avais aucun problème pour joindre cette association. Depuis que j'ai signalé son décès et demandé le paiement de la prime à mon frère et à moi, tous deux bénéficiaires du contrat, impossible de joindre un service, pas de réponses aux mails, au téléphone ... aucun courrier reçu.....insupportable et aucun respect de la clientèle. Si vous avez un placement à effectuer, passer votre chemin.</t>
  </si>
  <si>
    <t>Afer</t>
  </si>
  <si>
    <t>11/12/2019</t>
  </si>
  <si>
    <t>emilie-a-117812</t>
  </si>
  <si>
    <t>j'adore le tchat et les réponses sont rapides et claires.
Je vais essayer de déclarer un vol pour mon phare on verra si cela marche aussi bien je l'espère.
J'ai parrainé 2 personnes</t>
  </si>
  <si>
    <t>22/06/2021</t>
  </si>
  <si>
    <t>platon-99589</t>
  </si>
  <si>
    <t xml:space="preserve">La Matmut est complètement en dehors des prix honnêtes et sa politique de radiation à grande échelle est tout simplement honteuse surtout pour une mutuelle.
</t>
  </si>
  <si>
    <t>03/11/2020</t>
  </si>
  <si>
    <t>joel-r-105366</t>
  </si>
  <si>
    <t xml:space="preserve">Tarif très compétitif, site assez intuitif, garanties équivalentes aux autres enseignes et rapidité des réponses aux sollicitations.
Il ne reste plus qu'à les éprouver dans le temps ;) </t>
  </si>
  <si>
    <t>sophie-116221</t>
  </si>
  <si>
    <t>Mon mari est décédé en décembre 21. Il y a qq années il avait souscrit une prévoyance pour les enfants et moi. Nous sommes en juin et toujours aucun versement. Malakoff et Humanis ont fusionné et ils m'expliquent que c'est la raison du retard de traitement, que les personnes en charge de mon dossier ne savaient pas comment le traiter ! du jamais vu !
6 mois plus tard, on m'annonce depuis 15 jours que l'on va m'envoyer un questionnaire médical, qu'ils avait "oublié" de me faire parvenir jusqu'à présent et que j'attend toujours ...c'est parfaitement ubuesque ! C'est absolument inacceptable et totalement irrespectueux des familles. J'ai relancé de nombreuses fois, sans succès. Je ne sais plus quoi faire.</t>
  </si>
  <si>
    <t>07/06/2021</t>
  </si>
  <si>
    <t>patrick35330-52609</t>
  </si>
  <si>
    <t>Augmentation des tarifs inadmissible.</t>
  </si>
  <si>
    <t>20/02/2017</t>
  </si>
  <si>
    <t>mamie58-108509</t>
  </si>
  <si>
    <t xml:space="preserve">BONJOUR
MAINTENANT QUE SYSKO A DE TRES GROS PROBLEMES DE SANTE ASSURE O"POIL EST PRESENT 
ASSURE DEPUIS DES ANNEES JE SUIS ENTIÈREMENT SATISFAITE DE CETTE ASSURANCE REMBOURSEMENT RAPIDE ET TRÈS FACILE 
MERCI </t>
  </si>
  <si>
    <t>alain--115548</t>
  </si>
  <si>
    <t>J’ai un dégât des eaux en janvier, j’ai contacter la plateforme le dimanche, j’ai eu un contact rapidement, il a pris note de mon dégât des eaux. Il devait me rappeler le lendemain. Aucune réponse. J’ai rappelé le mardi, la j’ai eu Jennifer, qui a pris en charge mon dossier. Elle m’a donné la marche à suivre, à savoir recherche de fuite et réparation. Tout à été pris en compte est réglé dans la semaine. Pour la peinture, nous venons de la faire sur les pièces concernées. Après renvoi de la facture acquittée à Jennifer, le règlement est a été fait sous 48 h. Rien à dire parfait.</t>
  </si>
  <si>
    <t>djumbe-64773</t>
  </si>
  <si>
    <t>Explication claires, explication des prix/avantages rapide et concise.............................................................................................................................</t>
  </si>
  <si>
    <t>14/06/2018</t>
  </si>
  <si>
    <t>franck-110364</t>
  </si>
  <si>
    <t>lamentable assurance à fuir si vous ne voulez pas devenir fou.
Jamais personne ne répond au téléphone, des attentes interminables de 20 ou 30mn avant d 'espérer avoir une personne.  si déjà vous arrivez a avoir une personne ce qui est loin d 'être évident.
les employés se passent les dossiers donc ne sont jamais au courant du dossier (ce n'est pas moi c'est l autre).
j ai envoyé des mails, des courriers, des AR, toujours sans retour, la communication n 'est pas leur fort par contre pour vous relancez ou vous mettre en défaut, champion , ça ils savent faire.
j' ai eu plusieurs assurances dans ma vie mais allianz je m en souviendrai , a fuir très rapidement, ils existent plein d'autres assureurs digne de ce nom.
bref pour votre santé mentale et vos nerfs fuyez vite ce groupe, qui ne porte que le nom d assurance mais qui n' a absolument pas le service et le respect aux clients.</t>
  </si>
  <si>
    <t>magali-m-127551</t>
  </si>
  <si>
    <t>rapidite ,les personnes eues au tel tres courtoises , prix raisonnable , facilité de dialogue a voir a l'avenir comment les choses evoluent si nous avons besoin d utiliser l' assurance</t>
  </si>
  <si>
    <t>franck08-137609</t>
  </si>
  <si>
    <t>Une honte, cet assurance m'a résilier pour 2 accrochages légers en 2 ans, aucuns accidents pendants 30 ans, bonus 50.
De plus, l'AR est revenu adressé inconnue, donc je n'était plus assuré depuis plus de 2 mois sans le savoir, il n'ont pas daigné m'envoyer un mail où m'appeler...
Pourtant à notre époque 95 % se passe par boîte mail.
Affligeant, si j'avais eu un gros accident, je paierai toute ma vie pour cette négligence.
Très en colère.</t>
  </si>
  <si>
    <t>16/10/2021</t>
  </si>
  <si>
    <t>ritou-106126</t>
  </si>
  <si>
    <t>Très réactif avec une grande amabilité au téléphone ;
Temps d'attente un peu long 
Je conseil Santiane . Se sont de bons professionnels qui savent trouver les réponses à vos questions
Merci Emeline</t>
  </si>
  <si>
    <t>neajeriam-80229</t>
  </si>
  <si>
    <t>J'ai souscrit il y a 2 ans en raison d'un tarif attractif .J'ai eu 2 petits incidents avec tôle froissée et les réparations et indemnisations se sont bien passées. 
Pour le prix:Attention , j'ai eu deux hausses successives de plus de 15% par an hors effet du bonus/malus et sans aucune explication de cet assureur . Quand on parle de cela aux conseillers de Direct assurance ils ne sont pas au courant ou ne comprennent pas la question ! 
Je viens de faire  un courrier et vais voir si j'obtiens une réponse quelconque ...</t>
  </si>
  <si>
    <t>11/09/2021</t>
  </si>
  <si>
    <t>rufus-64436</t>
  </si>
  <si>
    <t>Titulaire d'un contrat Cardif Multi Plus 2 depuis 2006, je passerai rapidement sur le rendement très bas de ce placement pour en arriver à une demande de rachat partiel demandée à OC FINANCES, courtier de CARDIF TOULOUSE, le 20/03/18. J'ai été avisé d'un virement le...30/04/2018. Ne voyant aucun crédit j'ai appelé mon courtier le 13/05. il m'a indiqué n'y être pour rien...qu'il fallait s'adresser à la direction régionale midi-pyrénéen à Toulouse. Chose faite: après vérification, vos services avaient viré la somme sur un ancien compte clôturé sans même vérifier le RIB fourni avec la demande de retrait partiel....Pire: sans même me consulter, j'ai reçu 2 semaines plus tard un avis de virement correspondant à un retrait partiel non demandé...et en plus viré une nouvelle fois sur l'ancien RIB. A aujourd'hui, je ne suis toujours pas crédité et mes mails restent sans réponse. Je travaille à l'étranger et il n'est pas aisé de téléphoner. Cette somme aurait du servir à un achat pour lequel j'avais pris un engagement et me met dans une position délicate. Je n'écarte donc pas le cas d'une action en justice.
PS: le n de tél indiqué est mon tél français et je travaille au sénégal. Pour me joindre +221786018183 svp</t>
  </si>
  <si>
    <t>04/06/2018</t>
  </si>
  <si>
    <t>horizon007-105900</t>
  </si>
  <si>
    <t xml:space="preserve">Ce service d'assurance est une catastrophe. Aucune prise en charge du client. Cette entreprise ne tient pas ses engagements. Il ne sont là que pour empocher la prime d'assurance. </t>
  </si>
  <si>
    <t>dd-70052</t>
  </si>
  <si>
    <t>je suis en accident de travail depuis décembre 2017 j'ai eu mon médecin qui a était en vacances pendant une semaine je leur envoie tout les papier quil me demande depuis et il me dise a chaque fois quil traite les courrier de 2 mois en arrière  déjà  que pour un accident de travail il me verce que 360 part mois et la sécu 800 du coup depuis le 6/10/2018 il me doive 1500 euro plus de nouvelle.</t>
  </si>
  <si>
    <t>09/01/2019</t>
  </si>
  <si>
    <t>jaworski-j-125018</t>
  </si>
  <si>
    <t xml:space="preserve">satisfait prix attractif
rapide et efficace
je recommande personnel et accompagnement très satisfaisant                                                           </t>
  </si>
  <si>
    <t>27/07/2021</t>
  </si>
  <si>
    <t>cocotier-79734</t>
  </si>
  <si>
    <t>très bien et utilement renseigné par RAILI . nouvellement adhérent je souhaite que notre future collaboration soit aussi précise................................</t>
  </si>
  <si>
    <t>04/10/2019</t>
  </si>
  <si>
    <t>mellencamp-102584</t>
  </si>
  <si>
    <t>mon frère est décédé depuis le 19/10/2019 à VALENCE dans la DROME, sa banque dès le lendemain donne toutes les infos dont mes coordonnées étant sa seule famille et habitant PARIS, à la CNP pour régler le dossier d'un emprunt. Mais là commence le parcours du combattant (ils ont du penser que nous étions la famille Rockefeller et qu'il fallait tout faire pour que cela traine)!!
donc la CNP envoi le dossier à remplir pour statuer, ou l’envoient-ils, à VALENCE, comme si mon frère allait leur répondre. Premier écueil pour noyer la situation. Ensuite le service succession de la banque (société générale) de mon frère se demandant pourquoi ils n'avaient aucunes nouvelles du dossier, les contactent et donc la CNP se décide à m'envoyer le dossier  mais pas à la bonne adresse! plutôt à mon ancienne adresse, histoire certainement de les faire rires, ce qui ne fut pas mon cas. A ce moment nous sommes en juillet 2020 10 mois après le décès de mon frère. En aout 2020 je reçoit un énième dossier à faire remplir par le médecin qui avait constaté la mort de mon frère, donc démarches postales vers VALENCE (car bien sur la CNP ne fait pas dans la dématérialisation en 2020, beaucoup trop rapide pour eux), le temps que cela me revienne nous arrivons à la date de début septembre 2021. la CNP reçoit mon courrier et le donne à leur médecin expert le 22/02/20 en me précisant qu'il faut 5 à 6 semaines pour statuer!! Nous sommes à ce-jour le 13/01/2021 toujours rien si ce n'est que l'on me précise que si je veux des informations je dois envoyer une lettre postale et seulement postale pour le médecin expert. La CNP se fout de ses clients et de l'impact que cela peut causer aux personne qui ont perdues un être cher.
tout cela est triste et pathétiques</t>
  </si>
  <si>
    <t>CNP Assurances</t>
  </si>
  <si>
    <t>13/01/2021</t>
  </si>
  <si>
    <t>emd-49843</t>
  </si>
  <si>
    <t>Toujours en attente de remboursements de la part mutuelle depuis plus de 6 mois. Service relation des adhérents inexistant ou peu efficace. Je suis très mécontent de cette mutuelle et je vais en changer.</t>
  </si>
  <si>
    <t>laurent-g-107637</t>
  </si>
  <si>
    <t>Prix systématiquement en hausse, pour un service rendu proche de zéro (cf. mon dernier sinistre, j'ai dû obtenir réparation tout seul...)
Je compte trouver mieux ailleurs dès que possible !</t>
  </si>
  <si>
    <t>laurence-m-108479</t>
  </si>
  <si>
    <t>Je trouve la demande de devis claire et pratique.
Le tarif me convient.
Le paiement en ligne fut rapide et sécurisé.
Je suis satisfaite de ce service.</t>
  </si>
  <si>
    <t>lotus5-51217</t>
  </si>
  <si>
    <t>Ils sont là juste là pour récupérer vos cotisations , mais en cas de sinistre ils se dérobent (même si vous avez le contrat le plus cher comme moi !!), ils cherchent a vous faire payer deux fois la franchises , mettent en doute votre honnêteté etc...
De plus ils sont très difficilement joignables dès que vous demandez pourquoi ils agissent de la sorte !!
UNE ASSURANCE A EVITER A MOINS DE NE JAMAIS AVOIR DE SINISTRE.</t>
  </si>
  <si>
    <t>12/01/2017</t>
  </si>
  <si>
    <t>tat-139552</t>
  </si>
  <si>
    <t>Assurance à fuir!. Ma fille a eu 1 accident il y a 6 ans. Elle a dû attendre d'avoir 18 ans pour faire 1 chirurgie dentaire lourde (greffe d'os et de gencive), plus implant provisoir. Aujourd'hui Pacifia m'annonce que le remboursement (très peu) ne peut se faire que sur un implant définitif et ce avant l'âge de 20 ans. Quelle aberration et quelle HONTE sachant qu'aucun implant définitif ne peut se faire avant l'âge de 20 ans sachant que la gencive n'est pas encore stable (il faut attendre 26/27 ans). 
Je déconseille vivement. 
Heureusement qu'il ne m'est rien arrivé pour ma maison. 
Je vomis tout l'argent que je leur ai versé pendant toutes ces années.</t>
  </si>
  <si>
    <t>13/11/2021</t>
  </si>
  <si>
    <t>ali-m-134792</t>
  </si>
  <si>
    <t>Correct bonne explication Et Suivi telephone tres bien merci on conseiller qui ma bien deriigernpour ma voiture Et mom assurance merci a l’equipe merci</t>
  </si>
  <si>
    <t>ich-91522</t>
  </si>
  <si>
    <t>Très simple d’utilisation merci c’est rapidement rapide et simple d’utilisation
Par contre lins a décrocher quand on appelle au téléphone c’est trop long</t>
  </si>
  <si>
    <t>19/06/2020</t>
  </si>
  <si>
    <t>lokloklok-60721</t>
  </si>
  <si>
    <t>Des frais d'optique qui datent de bientôt 6 mois et toujours pas de remboursement, impossible de les avoir au téléphone, des réponses aux emails par automate, comment savoir ce qu'il se passe ?</t>
  </si>
  <si>
    <t>23/01/2018</t>
  </si>
  <si>
    <t>arno08-68963</t>
  </si>
  <si>
    <t>suite à une erreur de la part de ma conseillère , la MGP nous a prélevé en début de souscription 2x3mois,oct,nov, dec 2017à moi et mon épouse alors que notre ancienne mutuelle nous couvrait jusque fin dec 2017.Malgré les différentes relance Mail et téléphonique, la MGP vote en touche et renvoie la faute à la conseillère du moment qui à démissionné depuis...
Donc pas d'issue pour l'instant,nous allons donc faire le nécessaire pour en partir avec nos 2 enfants.</t>
  </si>
  <si>
    <t>27/11/2018</t>
  </si>
  <si>
    <t>robin-p-123767</t>
  </si>
  <si>
    <t>Il n'est pas possible de donner un avis sans avoir eu besoin de la prestation de l'assurance (accident, remboursement, relation client ...) . Il est cependant facile d'avoir un contrat en ligne.</t>
  </si>
  <si>
    <t>sossomilah-102598</t>
  </si>
  <si>
    <t>Depuis 1ans½ je suis assurer chez l'olivier assurance, le service client et top! Est toujours disponible. La personne chargé de mon dossier a était très très aimable et a trouver une solution pour me faire faire des économies Un grand Merci à ces professionnels.</t>
  </si>
  <si>
    <t>nonoguig-74974</t>
  </si>
  <si>
    <t>Bonjour, je viens de raccrocher avec cet soit disant assurance, une personne vient de m appeler en me disant que j avais un litige sur ma mutuelle, qu il fallait juste remettre a jour les données, en me disant que ma protection juridique n'était pas a jours, la personne a été jusqu'à a dire que c'est mon employeur qui avait souscrit a cette option. pour au final me demander mon IBAN, il mente délibérément pour faire souscrire un contrat. c'est inadmissible, si quelqu'un un sait comment porter plinthe pour ce type d'agissement, je suis preneur.
merci</t>
  </si>
  <si>
    <t>vlad78-104462</t>
  </si>
  <si>
    <t>Prix intéressant, prestation très mauvaise.
Accident le 27 juillet 2020. Prise en charge très lente. Plusieurs jours pour m'indiquer à quel garage emmener le véhicule, bien sûr après que le véhicule ait été pris en charge dans un autre garage. Le service client a été excessivement difficile à joindre. L'expertise a été faite assez rapidement mais le rapport ne m'est parvenu qu'en septembre et indiquait qu'une réparation était possible mais pourtant l'assurance a voulu me forcer à céder le véhicule alors que j'avais indiqué souhaiter effectuer la réparation. 
Au lieu de contacter le garagiste en possession du véhicule, l'assurance à fini après moultes relances par me verser en octobre directement une partie de l'indemnisation, à charge pour moi d'effectuer la réparation et de leur fournir la facture pour obtenir le déblocage du reliquat. Finalement les réparations n'ont pas été possibles car le véhicule devait être repassé au marbre ce qui impliquait des coût beaucoup plus élevés que ceux prévus lors de l'expertise. Donc la cession a eu lieu à Noël. Les papiers de cession ont été délivrés à l'entreprise d'expertise fin décembre début janvier tandis qu'une notification de résiliation du contrat a été délivrée à active assurance le 29 décembre 2020.
Il n'y a eu aucune réaction de l'assureur qui a continué depuis à prélever la cotisation pour assurer un véhicule à l'état d'épave qu'il a racheté. Finalement après blocage du prélèvement, l'assureur m'indique que je n'ai pas fait mention de l'article L-121-11 du code des assurances dans ma lettre de résiliation, que je ne lui ai pas fait parvenir le certificat de cession alors que ce document a été adressé à l'entreprise chargée de racheter le véhicule pour son compte sans qu'une copie m'ait été adressée et il m'informe seulement maintenant de la nécessité de lui adresser l'accusé réception de la déclaration de cession ANTS  pour un véhicule à l'état d'épave qui part à la casse.
A ce jour le reliquat de l'indemnisation n'est pas versé.
Bref, 7 mois pour gérer un sinistre et continuer à cotiser pour rien. A éviter absolument.</t>
  </si>
  <si>
    <t>19/02/2021</t>
  </si>
  <si>
    <t>lys-blanc--114523</t>
  </si>
  <si>
    <t>Ils ne répondent jamais aux mails.. Ils ont refusé la résiliation de ma mutuelle demande faite octobre 2020.. sans en donner la raison ou plutôt oui au bout de 5 mois et ils comptent que je les paie alors ..que je suis dans une autre mutuelle qui m a couverte et paie mes besoins médicaux... Alors je qualifié neoliane de très très mauvaise prestation de manquement ..à eviter</t>
  </si>
  <si>
    <t>lumix-63698</t>
  </si>
  <si>
    <t>ATTENTION, avec sogessur avec sa nouvelle pub fait croire que c'est un assureur idéal avec un prix attractif MAIS cette assurance habitation ne couvre presque rien en cas de dégâts des eaux, le service client communique en NOREPLY ( quand il répond !!! ) . j'ai résilié mon contrat ainsi que mon compte SG tellement cette assurance est de la poudre aux yeux, j'ai choisi une assurance mutualiste et c'est parfait, merci la Ma...</t>
  </si>
  <si>
    <t>28/01/2021</t>
  </si>
  <si>
    <t>isa81-75469</t>
  </si>
  <si>
    <t xml:space="preserve">Courtier qui ne sert à rien. Service client agréable et professionnel dommage qu'il n'y ait aucun com entre Neoliane et MB solutions.
La solution au problème à été trouvée par Neoliane en personne. 
Merci à Carole Anne. Parfaite. 
Pour moi les courtiers ne servent à rien et devraient supprimés ou integrés au plateau vente-commercial. </t>
  </si>
  <si>
    <t>29/04/2019</t>
  </si>
  <si>
    <t>christophe-b-111692</t>
  </si>
  <si>
    <t>Satisfait du service
Tarifs satisfaisant
Bon service en ligne
A voir par la suite avec l assurance si bon service 
Rien d'autre a ajouter pour le moment</t>
  </si>
  <si>
    <t>26/04/2021</t>
  </si>
  <si>
    <t>gaelle-b-107082</t>
  </si>
  <si>
    <t xml:space="preserve">prix et accueil téléphonique satisfaisants, simplicité administrative. 
réactivité et suivi ok. 
Je recommande vivement sans problème. Affaire à suivre
</t>
  </si>
  <si>
    <t>jyt-106230</t>
  </si>
  <si>
    <t xml:space="preserve">Une excellente nouvelle en 2020 annonçait la prise en compte du covid avec 1 mois offert a l'échéance 2021. 
Une mauvaise nouvelle en 2021, il y a la plus forte augmentation chez AMV depuis que je suis client…. comme par hasard !
Ne jamais se réjouir trop vite, et recommencer une analyse du marché pour revoir ses contrats :-)
</t>
  </si>
  <si>
    <t>brun-christophe19200-51435</t>
  </si>
  <si>
    <t xml:space="preserve">je recommande que pour les tarif. sinon bon accueil téléphonique mais c'est tous. trop d'erreur sur mon dossier: pas la bonne adresse postale, pas le bon numéro de téléphone, pas le bon bonus,aucun suivi de dossier. </t>
  </si>
  <si>
    <t>18/01/2017</t>
  </si>
  <si>
    <t>opinion2-56240</t>
  </si>
  <si>
    <t xml:space="preserve">depuis 2014 je suis assuré contre tous les risques dans cette entreprise, j'ai le niveau de couverture le plus complet qu'ils peuvent offrir !! 
Il y a deux jours, m'arrive un  sinistre roule sur  une couverture d'égout  que n'été pas fixe,  j'ai cassé le pare-choc  le spoiler  et d' autres plastiques de la voiture,  ça m'arrive le jeudi 20/09/2018,  aujourd'hui samedi 22/09  aucun contact de son partie,
j'ai réclamé tous les jours par tél. sans aucun effet. 
</t>
  </si>
  <si>
    <t>22/09/2018</t>
  </si>
  <si>
    <t>keren--138697</t>
  </si>
  <si>
    <t>Je me suis fait démarcher par téléphone j ai fait confiance… et je me suis aperçue qu’ ils ne remboursaient pas comme on me l avait dit. Très difficile de comparer les mutuelles entre elles elles ne vous proposent pas les tarifs de la même  façon ! En bref je paye très cher une mutuelle pour rien … et je ne parle même pas de leur service clientèle ….! Je termine l année et fini et franchement a éviter !</t>
  </si>
  <si>
    <t>sandy-b-113924</t>
  </si>
  <si>
    <t>Conseiller très sympathique, à l'écoute, professionnel et explicite.
Tarif compétitif avec une excellente couverture.
Site facile d'utilisation une fois l'espace abonné repéré.
Conseiller facilement joignable par téléphone à des horaires pratiques pour les travailleurs.</t>
  </si>
  <si>
    <t>17/05/2021</t>
  </si>
  <si>
    <t>christophe-61559</t>
  </si>
  <si>
    <t xml:space="preserve">Mes grand parents (anciens exploitants agricoles à la retraite) avaient le même contrat depuis plusieurs dizaines d'année. Sans doute pas très administratifs, ils n'avaient pas déclaré leur départ en retraite et la fin de leur activité à Groupama. Mais je me suis rendu compte qu'à plus de 90 ans, ils payaient toujours pour tout (et même pour des bâtiments "perso" qu'ils n'ont jamais eu).  Une vrai catastrophe. </t>
  </si>
  <si>
    <t>19/02/2018</t>
  </si>
  <si>
    <t>coussirat-l-135872</t>
  </si>
  <si>
    <t xml:space="preserve">Je suis Satisfait du prix pour l assurance de mon véhicule et du contact avec les commerciaux de Olivier assurance et le recommande voir pour d autres véhicule </t>
  </si>
  <si>
    <t>04/10/2021</t>
  </si>
  <si>
    <t>suzy-72143</t>
  </si>
  <si>
    <t>Assez Cher pour une mutuelle qui perd mon dossier pendant 4 mois ne rembourse les frais médicaux que si on hurle au téléphone et annulé régulièrement l inscription de mon bénéficiaire En 8 mois j ai pu utiliser ma carte tier payant 2 mois avant dossier perdu après dossier bloqué mais on ne sait pas pourquoi En 7 mois mon bénéficiaire na eu aucun remboursement car malgré le fait quil est été inscrit sur la même demande dadhésion que moi on a pas demandé de bénéficiaire, et quand je ressort la photocopie on me dit ah ben oui cest inadmissible on va rectifier ça et il ne se passe toujours rien En 7 mois j ai passé 13 appel au service client 20min en moyenne de temps dattente par appel et 1400e de frais dentaire que jai du payer avec un crédit parce quon ne me rembourse plus</t>
  </si>
  <si>
    <t>14/03/2019</t>
  </si>
  <si>
    <t>mimi-59949</t>
  </si>
  <si>
    <t>Assurance très chère qui n'est plus à l'écoute des clients depuis l'apparition d'internet et cela est bien dommage.</t>
  </si>
  <si>
    <t>26/12/2017</t>
  </si>
  <si>
    <t>eve-87673</t>
  </si>
  <si>
    <t>client Matmut depuis 2 ans maintenant, on paye 141, 50 d'assurance par mois pour la maison, la voiture et le scooter de notre fils (oui oui une fortune).Le Week-end dernier, des cambrioleurs sont rentrés sur notre propriété, ont forçé notre portail et ont volé notre remorque parquée sur notre terrain (valeur environ 800 euros).Plainte déposée à la gendarmerie et copie avec facture d'achat déposée à la Matmut pour enregistrement du sinistre, ils me répondent ce jour : ah non, on vous rembourse rien, malgré l'effraction de votre portail et le vol ainsi que la violation de votre propriété, il y aurait fallu que votre remorque soit attelé à votre véhicule et qu'il soit volé également pour qu'on vous rembourse.hallucinant.ou alors que vous ayez souscrit une assurance en plus ?non non c'est pas assez cher 141 euro par mois.assurance spécial remorque il fallait souscrire et pourquoi pas spécial trampoline, spécial salon de jardin, spécial pavés (au cas ou tu les entrepose sur ta propriété pour terminer une allée par exemple ou spécial sable si tu veux terminer de maçonner un aménagement et j 'en passe et des meilleurs.
JE DECONSEILLE VIVEMENT CETTE ASSURANCE, on a changé pour le côté assurance près du client avec agence à proximité.A EVITER</t>
  </si>
  <si>
    <t>26/02/2020</t>
  </si>
  <si>
    <t>bill-76913</t>
  </si>
  <si>
    <t>11 ans chez eux et la police à plus que doublée et je ne parle pas de la franchise. Contrat rompu ce jour. Prime désormais mise sur un compte rémunéré qui servira à mon chien</t>
  </si>
  <si>
    <t>19/06/2019</t>
  </si>
  <si>
    <t>curtys-p-123629</t>
  </si>
  <si>
    <t xml:space="preserve">J'avais déjà été assuré chez April moto et je n'ai jamais été déçu, niveau prix et service tout est rapide simple et efficace, je recommande à tous et bonne route </t>
  </si>
  <si>
    <t>16/07/2021</t>
  </si>
  <si>
    <t>necto-59734</t>
  </si>
  <si>
    <t xml:space="preserve">À fuir à tout prix ils sont contents de vous assurer quand tout va bien aucun sinistre. Mais des lors que vous faites un seul accident ils hesitent pas à nous resilier notre contrat à la date d'echeance. </t>
  </si>
  <si>
    <t>16/12/2017</t>
  </si>
  <si>
    <t>dany-57208</t>
  </si>
  <si>
    <t>Attention souscription contrat vous serez bloqués à un tarif durant 3 ans sans sans possibilité de changer</t>
  </si>
  <si>
    <t>09/09/2017</t>
  </si>
  <si>
    <t>piotr-78176</t>
  </si>
  <si>
    <t>A FUIR ... Mon véhicule inondé par 40 cm d'eau dans le parking souterrain de mon immeuble suite à un très violent orage. pas d'évacuation puisque les grilles d'évacuation ne sont reliées à rien ! Apparemment, c'est partout comme ça sur Toulouse. Il a fallu attendre  3 jours pour que l'eau soit évacuée du parking. Déclaration de sinistre à l'assurance le lendemain matin  de l'inondation. plein de promesses au téléphone, véhicule de remplacement, remorquage gratuit, ... 5 jours après because week-end, auto toujours pas remorquée. Le 6éme jour, 10 appels avec l'assurance à partir de 9h, non, l'assistance ne dépanne pas, palabres toute la journée pour m'entendre dire à 17 h que c'était à moi de trouver un dépanneur à mes frais ! Examen quelques jours plus tard par un expert d'Aix-en-Provence, à fuir lui aussi, qui m'estime ma voiture 1000 euros de moins que la cote La Centrale, montant des travaux largement supérieurs à sa cote, donc économiquement irréparable. J'ai contesté la cote de cet expert qui m'a répondu par un courrier sans en-tête, ni date, ni signature ! Finalement, je vais recevoir de l'assurance une indemnisation de 2000 euros inférieure à la cote de la voiture. J'attends le détail du calcul de cette indemnisation. Je vais devoir faire appel à un conciliateur de justice, voire à un avocat pour un recours au tribunal d'instance contre l'assureur, le syndic, l'architecte et le service de l'urbanisme de Toulouse. Comme beaucoup d'assurances et de banques, le moindre problème est toujours au détriment du client.</t>
  </si>
  <si>
    <t>04/08/2019</t>
  </si>
  <si>
    <t>guilain17-60720</t>
  </si>
  <si>
    <t xml:space="preserve"> Très mécontent de cette assurance, passer chez eux il y a trois mois pour des tarifs compétitifs, je me retrouve résilier pour ne pas avoir répondu un de leurs mails que je n’ai pas reçu. Résultat trois mois après résiliation du contrat, impossible de refaire un contrat chez eux et un tarif 300 € supérieur à ceux normaux chez les autres assureurs.  Ils sont capables de nous appeler trois fois par mois pour des enquêtes de satisfaction mais pas pour nous prévenir qu’il manque une signature dans un dossier et que notre contrat va être résilié. Je suis furieux !!!</t>
  </si>
  <si>
    <t>guelat-t-124770</t>
  </si>
  <si>
    <t xml:space="preserve">Je suis satisfait des prix et de la rapidité de la chose 
Merci à vous d’avoir créé ce site et j’espère que cela vous fera gagner beaucoup d’assurés  </t>
  </si>
  <si>
    <t>marrot-a-123441</t>
  </si>
  <si>
    <t xml:space="preserve">Extrêmement satisfait au niveau de la qualité de service et du prix, un très bon service où le conseiller nous écoute et répond parfaitement à notre demande </t>
  </si>
  <si>
    <t>vecho-c-128308</t>
  </si>
  <si>
    <t>Site pratique conviviale intuitif
Tarif avantageux qui permet de réaliser une économie par rapport à mon ancienne assurance. Gain de temps à voir en cas de sinistre</t>
  </si>
  <si>
    <t>17/08/2021</t>
  </si>
  <si>
    <t>gilles-p-131746</t>
  </si>
  <si>
    <t xml:space="preserve">un bon devis,
 un bon prix, 
en espérant que vos services soient à la hauteur.
vous devriez augmenter les capacités des documents à envoyer.
cordialement
</t>
  </si>
  <si>
    <t>07/09/2021</t>
  </si>
  <si>
    <t>theoloudom-129471</t>
  </si>
  <si>
    <t>Bonjour,
Je souhaite vous faire part de mon mécontentement par rapport au rapport qualité prix de cet assureur.
suite à un sinistre ou nous sommes en litige, et il n'a pas versé le moindre centime.
il conteste systématiquement et cela dure depuis plus d'un an et demi, avec des travaux lourd à réaliser qui m'ont couté plus de 12.000,00 Euros déboursé de ma poche.
Groupama me propose 4.000,00 Euros de remboursement !!!!!
Il m'a poussé à aller  chez un autre assureur qui pour 10% de moins que la cotisation de groupama inclus une quantité énormes de garanties que ne fournissait pas groupama.
je payais 900,00 Euros pour une maison de 130 m2, sans l'aide juridique pour exemple et la responsabilité civile. pour infos nous étions assurés depuis plus de 40 ans chez eux !!!!
C'est une honte.
Je suis allé chez la maif ou filia-maif qui amène des garanties plus importantes et des explications claires et précises.
cordialement
Theoloudom</t>
  </si>
  <si>
    <t>25/08/2021</t>
  </si>
  <si>
    <t>sylvie-d-125609</t>
  </si>
  <si>
    <t>Incroyable ...ma voiture était assurée 472€ au tiers ....et là assurée pour moins de 250€ mais en tous risques !!! No comment !! Je suis ravie ........</t>
  </si>
  <si>
    <t>cedric-d-110684</t>
  </si>
  <si>
    <t xml:space="preserve">Super, contrat simple et rapide et prix attractif
Je recommanderais à mes proches et mes amis
À voir dans le temps si les prix n évoluent pas comme les autres assurances 
</t>
  </si>
  <si>
    <t>16/04/2021</t>
  </si>
  <si>
    <t>pierrefouettard24-61835</t>
  </si>
  <si>
    <t>Concernant les dossiers PREVOYANCE INDEMNISATION, quelques fois ça marche et TROP SOUVENT ça ne marche pas du tout !
Lorsque vous appelez un jour, une opératrice vous sert une version....Vous rappelez 2 jours plus tard, encore une autre version !
Quand vous manifestez votre mécontentement, on vous méprise carrément, en ne répondant pas mème à vos mails, ou en ne vous appelant JAMAIS au téléphone, comme promis pourtant par une 3ème opératrice !
Le silence lâche, derrière lequel se retranche INTERIALE et les dossiers qui n'avancent pas et les INDEMNISATIONS encore MOINS !
Facile de traiter ainsi les adhérents sans qui vous ne seriez rien, lorsque l'on est au chaud confortablement installé derrière son bureau !
Vous vivriez la chose comment, si vous étiez vous aussi à  ATTENDRE une INDEMNISATION et arriver à NOEL avec un 1/2 Traitement ?</t>
  </si>
  <si>
    <t>06/12/2019</t>
  </si>
  <si>
    <t>clement-p-124060</t>
  </si>
  <si>
    <t>Bon rapport qualité prix niveau de couverture satisfaisant et service client réactif
A voir à l'utilisation et dans le temps car c'est lorsque qu'intervient un incident qu on se rend compte de la bonne prestation</t>
  </si>
  <si>
    <t>tontonlive-62630</t>
  </si>
  <si>
    <t>A la suite de la vente de son véhicule, ma fille résilie son contrat d'assurance et trouve une autre assurance moins chère pour les mêmes garanties pour son nouveau véhicule. Elle s’aperçoit que les prélèvements pour son ancienne auto n'ont pas cessés bien qu'elle ait fourni tous les documents de la vente. Après pas mal de temps passé au téléphone l'assurance est résiliée (sans aucun remboursement bien sur !). Et là surprise !!! Les prélèvements continuent... Encore quelques heures à batailler et on fini par comprendre que l'assurance auto comprenait une assurance vie qui elle n'a pas été résiliée ! Réponse de la Macif, mademoiselle il fallait lire entre les lignes votre contrat ! J'ai toujours été moi même assuré à la Macif et il y avait une vraie relation de confiance, les temps changent leur technique commerciale est devenue très limite ! Je vais moi même me trouver une autre assurance pour mes véhicules et je ne suis plus du tout surpris du nombre d'avis négatifs à propos de la Macif !</t>
  </si>
  <si>
    <t>23/03/2018</t>
  </si>
  <si>
    <t>cambro-80047</t>
  </si>
  <si>
    <t>Je suis très déçue par la Macif et le cabinet de télé expertise IMH. Si vous voulez mon avis ne vous assurez pas chez eux.
Au vu des différents contacts téléphoniques que j'ai eu avec le cabinet d'expertise IMH celui-ci n'a rien de professionnel ... travail à l'aveugle sans se déplacer et sans photos, un interlocuteur différent à chaque contact téléphonique, pas de prise en compte du devis de l'artisan professionnel contacté.
L'indemnité proposée est forfaitaire, et est bien inférieure au devis transmis soit 40 pour cents en moins dans mon cas.
Impossible de savoir ce que cette indemnité comprend en termes de matériaux, services, prestation, car aucun écrit ne vous est transmis, donc vous ne pouvez pas comparer cette indemnité forfaitaire au devis que vous vous avez transmis.
Impossible de choisir l'artisan agrée ou pas ... IMH ne vous fournit pas la liste de leurs artisans agrées ... pourquoi ? lorsque vous avez un accident de voiture une liste de garages agrées qui vous ai transmis
Vous ne savez donc pas si la prestation de l'artisan agrée par leur réseau à eux couvrira entièrement la remise en état comme le stipule le contrat d'assurance ou s'il vous restera du à charge ou pire si les travaux seront baclés.</t>
  </si>
  <si>
    <t>25/10/2019</t>
  </si>
  <si>
    <t>gegedekerred-52778</t>
  </si>
  <si>
    <t xml:space="preserve">Interlocuteur  de l'assurance méprisant et non joignable
C'est le client que l'on doit écouter et non être à la disposition des caprices du   commerçant 
</t>
  </si>
  <si>
    <t>26/02/2017</t>
  </si>
  <si>
    <t>cc-103254</t>
  </si>
  <si>
    <t>Bonjour, j'ai pris des renseignements concernant l'augmentation annuelle de ma prime. Celle-ci augmente d'année en année, je comprends que je vieillis moi aussi mais ce n'est pas une raison. J'aurai voulu avoir un geste commercial même infime de la part de ma mutuelle dont je suis client depuis 38 ans. On m'a répondu que cela n'était pas possible alors que certaines assurances le font. Tant pis, je réfléchis et j'étudie les contrats d'autres mutuelles de santé.
Cordialement</t>
  </si>
  <si>
    <t>26/01/2021</t>
  </si>
  <si>
    <t>pauline-58439</t>
  </si>
  <si>
    <t>Cette assurance vous dégagera dès que vous ne serez plus assez rentable pour elle. 
En trois ans, j'ai eu deux dégâts des eaux  mineurs dont je n'étais pas responsable (reponsabilité de la co-propriété). Ils m'ont radiée pour "fréquence de sinistres". Tant que vous leur donnez votre argent sans qu'ils n'aient à débourser quoi que ce soit ils vous gardent, mais quand ils doivent débourser suite à un sinistre (ce pour quoi on les paie à la base), ils se débarrassent de vous.</t>
  </si>
  <si>
    <t>28/10/2017</t>
  </si>
  <si>
    <t>mustang-54719</t>
  </si>
  <si>
    <t>Assurance à fuir!!!!
Cela fait 2 ans que je suis assuré chez l'Olivier. Je suis assuré tout risques. Je n'ai pas eu le moindre accident. Au départ, leur tarif est très attractif mais cela se gâte à chaque échéance!!! A chaque fois, j'ai eu droit à une augmentation de 10/12%, alors que mon coefficient a baissé de 5%!!! Comprenne qui pourra!!!!
Au téléphone je n'ai eu droit qu'à des explications oiseuses du style : "Vos paramètres changent à chaque échéances, cas réétudié"!!!! mais l'interlocuteur est bien incapable de dire lesquels!!!!
Je n'ose imaginer ce qu'il en aurait été si j'avais eu un accident!!!!!???????
Donc, assurance à fuir absolument.</t>
  </si>
  <si>
    <t>22/05/2018</t>
  </si>
  <si>
    <t>yop64-66342</t>
  </si>
  <si>
    <t>prix correct mais pas aussi intéressant que l'indiqué les pubs pà cnotre les frachises sont enormes. 460e pour de la carrosserie</t>
  </si>
  <si>
    <t>23/08/2018</t>
  </si>
  <si>
    <t>danie-111878</t>
  </si>
  <si>
    <t>Bonjour a tous je suis comme vous actuellement dans la même situation pour des frais dentaires non rembourser j'attends depuis Février , il faut dire aussi que mon contrat je les souscrit au mois de Janvier 2021 ne pourrions peut être essayé de se regrouper pour que cette mutuelle arrête de nous ignoré c'est une mutuelle fantôme jamais personne pour nous répondre nos messages non traiter je ne c'est plus quoi faire sachant que c'est des factures dentaire de 1960 £ ils se moquent de nous j'attends vos réponses .Merci</t>
  </si>
  <si>
    <t>27/04/2021</t>
  </si>
  <si>
    <t>kristell-h-126849</t>
  </si>
  <si>
    <t>je suis ravie des prix, a voir plus tard si problème si le service suit
résiliation du contrat précedent par internet très simple à faire direct assurance s'occupe de cela</t>
  </si>
  <si>
    <t>macedo-victorino-n-138115</t>
  </si>
  <si>
    <t>Simple et bon prix comparatif par rapport les autres compagnies d'assurances. Avec bonne facilité d'adhésion en ligne. Je recommanderais à mes proches...</t>
  </si>
  <si>
    <t>23/10/2021</t>
  </si>
  <si>
    <t>josette-l-135306</t>
  </si>
  <si>
    <t>je suis tres satisfaite de la rapidite et la facilité pour la souscription.les prix sont tres intéressants et les garanties me conviennent parfaitement.</t>
  </si>
  <si>
    <t>jilbertzh-96350</t>
  </si>
  <si>
    <t xml:space="preserve">Bonjour
Après 3 ans d'assurance auto chez l'olivier, je reçois un courrier du ministère de l'intérieur. Après vérification, le véhicule immatriculé xxxxxxx dont la carte grise est à votre nom, ne figure pas dans le fichier des véhicules assurés.
Je me rends à la gendarmerie et demande à vérifier si mon véhicule est en règle. Le gendarme me confirme que mon véhicule n'est pas assuré !
Je téléphone chez l'olivier et ils me disent qu'il y a une erreur et qu'ils vont y remédier. 15 jours plus tard après vérification auprès de la gendarmerie toujours pas assuré. Depuis j'ai changé d'assurance et tout est est en règle. Que penser de cette assureur ? Et des risques encourus en cas d'accident responsable ou non ! À vous de juger.
</t>
  </si>
  <si>
    <t>16/08/2020</t>
  </si>
  <si>
    <t>lardy-a-132892</t>
  </si>
  <si>
    <t>Je suis globalement satisfait des prestations ,mais je n'ai pas du tout apprécié la chasse aux sorcières lancée sur mes comptes bancaires lors de la mise en place de mon assurance vie.Autant je comprends le nécessaire contrôle de la provenance des fonds ,autant il est inadmissible de contrôler mon usage de mon argent.</t>
  </si>
  <si>
    <t>Carac</t>
  </si>
  <si>
    <t>luc-71706</t>
  </si>
  <si>
    <t>Je suis toujours en attente de paiement de mon maintien de salaire de la paye de janvier 2019 alors que les délais de traitement sont censés être de 14 jours ouvrés. Je viens d'être payé à demi en février çela fait donc deux demies payés que je subis sans avoir eu le règlement de la première. Malgré des multiples appels téléphoniques, mon dossier n'avance pas, on me demande de patienter, que mes demandes sont remontées mais rien ne se passe. Je commence à désespérer et me demande pourquoi ce retard de paiement</t>
  </si>
  <si>
    <t>27/02/2019</t>
  </si>
  <si>
    <t>pat-102061</t>
  </si>
  <si>
    <t>Je suis très satisfait sur les contacts que j'ai eu jusqu'à ce jour mais ne peux répondre sur le suivi en cas de sinistre car je n'en ai pas eu à ce jour.</t>
  </si>
  <si>
    <t>31/12/2020</t>
  </si>
  <si>
    <t>navia-l-127480</t>
  </si>
  <si>
    <t xml:space="preserve">Les prix sont quand même élever pour un 2 roue j’espère que avec le temps les prix baisseront un peu car cela fais un budget mais aussi non satisfait et c’est très rapide </t>
  </si>
  <si>
    <t>sabco-78463</t>
  </si>
  <si>
    <t xml:space="preserve">Si vous le pouvez à éviter, j en ai ras le bol, ils ne savent jamais quand je leur pose une question c est un comble </t>
  </si>
  <si>
    <t>16/08/2019</t>
  </si>
  <si>
    <t>charlotte-b-103360</t>
  </si>
  <si>
    <t>Très bon rapport qualité/prix. 
Service efficace et interlocuteurs très compétents. 
Zenup nous a permis de gagner beaucoup sur une délégation d'assurance emprunteur.
Je recommande !</t>
  </si>
  <si>
    <t>paulo-75772</t>
  </si>
  <si>
    <t xml:space="preserve">Bonjour,
Naima, très bon accueil, très serviable, n'a pas hésité à faire appel à des personnes compétentes pour d'autres questions.
On doit me rappeler pour la difference de prix entre la Performance 3 et la Performance 4.
Bonne journée,
Evelyne PETIT
</t>
  </si>
  <si>
    <t>10/05/2019</t>
  </si>
  <si>
    <t>nini-62574</t>
  </si>
  <si>
    <t>Plus que decue, il n’y a pas de mot. Pourquoi ai-je souscrit chez eux ? Cela fait 2 fois que je leurs envoi mon dossier et aujourd’hui j’en recoi un 3em toujours en me disant qu’il manque le questionnaire médical et le questionnaire assuré a croire que j’envoi l’enveloppe vide . C’est une aberrant , 7 mois d’arret maladie et licenciement et aucune prise en charge . On me fait tourner en bourrique c’est inadmissible. Que faire ? Ou est le coté humain chez eux ? Je ne recommande pas cette assurance meme a mon pire ennemi. C’est triste mais nous sommes bons qu’a payer une assurance fantome</t>
  </si>
  <si>
    <t>birdy-62556</t>
  </si>
  <si>
    <t xml:space="preserve">Le contrat que ECA m'a proposé, j'ai lu dans les conditions particulières qu'il n'est pas soumis à la loi Hamon,ni à la loi Châtel. Ce qui rend la résiliation difficile. </t>
  </si>
  <si>
    <t>julien-z-131597</t>
  </si>
  <si>
    <t xml:space="preserve">Je suis ravi du prix merci à vous pour votre rapidité de votre professionnalisme merci beaucoup à voir dans le temps si vous êtes vraiment compétant
Cordialement </t>
  </si>
  <si>
    <t>fazigh-b-132841</t>
  </si>
  <si>
    <t>Je suis satisfait de la facilité pour l’abonnement j’espère ne pas avoir d’accident mais si cela devait arrivé j’espère que vous serais à la hauteur 
Merci</t>
  </si>
  <si>
    <t>oz-m-137536</t>
  </si>
  <si>
    <t>Je suis très satisfait du contacte que  j'ai eu par  téléphone. Très bonne accueille je recommande l'olivier assurance pour toutes ces qualités. Cordialement mr oz</t>
  </si>
  <si>
    <t>15/10/2021</t>
  </si>
  <si>
    <t>gerard1973-75384</t>
  </si>
  <si>
    <t>Je me suis retrouvé avec un pneu crevé ce matin, j'ai contacté le service dépannage, et 30 minutes plus tard mon pneu était réparé. Je suis donc très satisfait.</t>
  </si>
  <si>
    <t>schuss-54824</t>
  </si>
  <si>
    <t>Enfin un assureur qui assure ! Tient ses promesses contractuelles. Je recommande chaudement.</t>
  </si>
  <si>
    <t>Mutuelle des Motards</t>
  </si>
  <si>
    <t>20/05/2017</t>
  </si>
  <si>
    <t>pierre-l-124245</t>
  </si>
  <si>
    <t>je suis satisfait du service et de la convivialite de tous l es interlocuteurs que j'ai pus avoir aux cours de nos entretiens que se soit auto oubhabitations et merci pour votre rapidité .</t>
  </si>
  <si>
    <t>al-55162</t>
  </si>
  <si>
    <t xml:space="preserve">Impossible d'avoir un conseiller au bout du fil, des attentes interminables.
pas moyen de demander un relevé d'information en ligne!!!!! </t>
  </si>
  <si>
    <t>06/06/2017</t>
  </si>
  <si>
    <t>saadia-a-104917</t>
  </si>
  <si>
    <t>Je suis satisfaite du service.
Le prix est très intéressant et le conseil est parfait.
Je ne regrette mon choix et je  recommande sans hésiter Zen'up.</t>
  </si>
  <si>
    <t>28/02/2021</t>
  </si>
  <si>
    <t>benzair-k-137823</t>
  </si>
  <si>
    <t xml:space="preserve">Je suis satisfaite du service et de la personne qui m’a aidé à souscrire et finaliser mon contrat j’attends de voir par la suite mais ne doute pas d’être satisfaite de vos services </t>
  </si>
  <si>
    <t>19/10/2021</t>
  </si>
  <si>
    <t>simon3391-70233</t>
  </si>
  <si>
    <t>Avis réel. Je me suis enfuis de cette boite de fou en y laissant des plumes. Déprimé pendant 8 mois et pardon à ma famille pour le mal que je leur ait fait à cause de cette assurance de m.</t>
  </si>
  <si>
    <t>nicolas-r-135408</t>
  </si>
  <si>
    <t xml:space="preserve">Bien niveau tarif !
Comme toute assurance on en reparle le jour où j en aurais besoin, en espérant être satisfait des garanties souscrites 
Cordialement </t>
  </si>
  <si>
    <t>vero-58779</t>
  </si>
  <si>
    <t>Je déconseille vivement de souscrire une assurance vie auprès de Cardiff. En effet, ils font beaucoup de difficultés pour verser les sommes qui reviennent aux bénéficiaires. Tous les prétextes sont bons. Ils ne recherchent pas les héritiers, demandent des documents inutiles et ne répondent pas aux questions. Surtout n'ayez aucun contrat chez eux!</t>
  </si>
  <si>
    <t>13/11/2017</t>
  </si>
  <si>
    <t>assos-121979</t>
  </si>
  <si>
    <t xml:space="preserve"> Pour la gestion des sinistres nous avons un répondeur. La personne ne nous rappelle pas!
L'expert n'appelle ni le garage qui fait la réparation, ni l'assuré. Vous pouvez laisser des messages personne ne s'occupe de vous!
Aussi comme ils sont injoignables, ils font ce qu'ils veulent. Pour nous la moitié des réparations réellement dues au sinistre on été prises en compte (avec une assurance tout risque!) une honte!! </t>
  </si>
  <si>
    <t>jean-christophe--96036</t>
  </si>
  <si>
    <t>Aucun suivi de dossier,  impossible de joindre un conseiller par téléphone. 
2 mois pour se réveiller.  Du Grand n importe quoi, 
A éviter et oublier !!!!</t>
  </si>
  <si>
    <t>AssurOnline</t>
  </si>
  <si>
    <t>07/08/2020</t>
  </si>
  <si>
    <t>marie-137617</t>
  </si>
  <si>
    <t>Augmentation subtentielle il y a environ 2 ans sans raison et avec des explications non convaincantes  ...des conseillers peu à même de me renseigner sur le sujet ....
Mes collègues du même âge n'ayant pas eu de changement de tranche comme évoqué  ....</t>
  </si>
  <si>
    <t>17/10/2021</t>
  </si>
  <si>
    <t>konde-n-116169</t>
  </si>
  <si>
    <t xml:space="preserve">Très bonne assurance, service assuré très reactif, réponses adaptées, conseillers à l'écoute, jamais déçue depuis plusieures années que je suis adhérente. </t>
  </si>
  <si>
    <t>mamichris-88389</t>
  </si>
  <si>
    <t>Ma boîte à changé de mutuelle au 01/01/2020 pour prendre Mercer. Je suis en retraite depuis le 1er janvier 2020 et ils devaient normalement appliquer la portabilité prévue par la Loi Evin ce qu'il n'ont pas fait. Au lieu de payer 72 euros, ils me demandent plus de 100 euros. Impossible de les joindre, ni par téléphone ni par mail. Du coup j'ai rejeté le 1er prélèvement de 312 euros (jan, fév, mar) qu'ils m'ont fait le 13 mars. Ma banque me les a recrédités aussitôt. Je n'ai voir s'ils se décident à m'appeler, mais je crois surtout que je vais aller voir ailleurs.</t>
  </si>
  <si>
    <t>18/03/2020</t>
  </si>
  <si>
    <t>01/03/2020</t>
  </si>
  <si>
    <t>cerbere-49333</t>
  </si>
  <si>
    <t xml:space="preserve">Il n'y a rien de pire que cette mutuelle. Adhérant depuis Février 1974, je n'osais pas la quitter par manque de renseignement dans d'autres compagnies mais maintenant, c'est fait. Lors d'un achat immobilier, la mutuelle se porte caution mais par ce geste qui est loin d'être anodin, elle vous lie à elle pour la durée du crédit, et vous restez à la merci de cette mutuelle.  </t>
  </si>
  <si>
    <t>18/11/2016</t>
  </si>
  <si>
    <t>01/11/2016</t>
  </si>
  <si>
    <t>sabah-a-133243</t>
  </si>
  <si>
    <t>Adhésion simple et claire maintenant on verra comment se déroulera la vie du contrat même si j'espère ne pas en avoir besoin .........................</t>
  </si>
  <si>
    <t>loufouma-d-113425</t>
  </si>
  <si>
    <t>Je suis satisfait des garanties, elle me permet d'avoir plus de garanties que précédemment à un prix plus compétitif. De plus l'expérience client est agréable</t>
  </si>
  <si>
    <t>11/05/2021</t>
  </si>
  <si>
    <t>durvy-64668</t>
  </si>
  <si>
    <t>Ils ont de nouvelles offres très intéressantes à des tarifs plus que convenables</t>
  </si>
  <si>
    <t>11/06/2018</t>
  </si>
  <si>
    <t>tara-74922</t>
  </si>
  <si>
    <t>Depuis le 1 mars 2019 je n'ai tjrs eu aucun remboursement de mes soins..</t>
  </si>
  <si>
    <t>09/04/2019</t>
  </si>
  <si>
    <t>pj-131003</t>
  </si>
  <si>
    <t>J'ai eu l'occasion de travailler avec cette mutuelle en tant que DAF d'une entreprise. J'ai également eu l'occasion d'utiliser cette mutuelle en tant que bénéficiaire. Des deux côtés, employeur / salarié, je n'ai jamais vu une mutuelle aussi mauvaise. Leur relation client est pitoyable et ressemble à ce que pouvez être la sécurité sociale et les impôts il y a 30 ans.
Fuyez donc cette mutuelle. Très bonne expérience avant avec Malakoff par contre.</t>
  </si>
  <si>
    <t>marie-claude-g-124835</t>
  </si>
  <si>
    <t xml:space="preserve">Je suis très satisfaite pour le moment de nos assurances. et de l accueil téléphonique. j apprécie tout particulièrement le fait qu on peut être rappeler par vos services.
cordialement 
</t>
  </si>
  <si>
    <t>laurence-75375</t>
  </si>
  <si>
    <t>On m' a conseillé d'appeler la MAAF pour faire une demande d'assurance auto jeune conducteur. Ca ne les intéresse pas. Je suis à la GMF j'étais prête à aller chez eux moi aussi (je conduis depuis presque 30 ans) ça ne les intéresse pas non plus. Personne au téléphone très antipathique de surcroît. Alors leur pub : je préfère la MAAF.....</t>
  </si>
  <si>
    <t>momo-99131</t>
  </si>
  <si>
    <t xml:space="preserve">aucun problème pour souscrire un contrat d'assurance vie ou y verser de l'argent.
par contre parcourt du combattant pour faire un rachat.
gros danger pour des personnes agées ou influençables.
</t>
  </si>
  <si>
    <t>23/10/2020</t>
  </si>
  <si>
    <t>binet-j-112152</t>
  </si>
  <si>
    <t>je suis satisfait pratique sérieux pas cher très bien. je recommande cette assurance , bon pour les joindre c'est un peu complexe, sinon rien à redire.</t>
  </si>
  <si>
    <t>30/04/2021</t>
  </si>
  <si>
    <t>fran6hm-58081</t>
  </si>
  <si>
    <t xml:space="preserve">Un service client déplorable. Aucun suivi des réclamations, aucune considération pour les clients. Je ne recommande à personne cette assurance </t>
  </si>
  <si>
    <t>14/10/2017</t>
  </si>
  <si>
    <t>jaja30--110024</t>
  </si>
  <si>
    <t>Je n'ai jamais eu de problème avec Pacifica. Il est très facile de joindre un conseiller. 
J'ai toujours eu une réponse rapide et une personne très agréable au téléphone... ce qui n'est pas négligeable de nos jours !
Je recommande cette assurance !!</t>
  </si>
  <si>
    <t>11/04/2021</t>
  </si>
  <si>
    <t>sigournais-79665</t>
  </si>
  <si>
    <t xml:space="preserve">Quatre assurances voitures chez eux une multirisque habitation également et ce depuis cinq années au moins
Un petit dégât des eaux dans les trois dernières années environ deux milles euros de frais ridicule à côté de ce qu'ils ont dû débourser à l'occasion de Xyntia dans cette commune et on vous fait savoir que l'on vous radie l'assurance maison en raison de la fréquence des sinistres subis 
J'observe que chez eux la fidélité ne sert à rien ni le nombre de contrats et que cette assurance ne veut pas de gens les pénalisant trop sur le plan financier on veut bien encaisser mais pas débourser 
Bravo pour une mutuelle où on doit se serrer les coudes
A vous de penser à ce que vous ferez en lisant mon commentaire mais mettez-vous bien au courant de ce qui est pratiqué en cas de sinistres
Je ne vous parlerez pas de ce qu'ils ont fait suite à un petit incident de voiture alors que ce sont eux qui m'ont poussé à faire la faute sans me prévenir des conséquences désastreuses que cela allait avoir sur le bonus
</t>
  </si>
  <si>
    <t>02/10/2019</t>
  </si>
  <si>
    <t>mbunga-mangamuna-k-126817</t>
  </si>
  <si>
    <t>Je suis satisfait du service. Simple à comprendre et efficace, je suis ravie d’être assurer chez vous. A voir dans le temps si mes attentes sont totalement remplies.</t>
  </si>
  <si>
    <t>silue-d-111898</t>
  </si>
  <si>
    <t>Je suis satisfaite du service. Le  prix me convient, simple et pratique. Je re commande cette assurance. Ils sont accueillant, et compréhensible......</t>
  </si>
  <si>
    <t>28/04/2021</t>
  </si>
  <si>
    <t>drkmm-62984</t>
  </si>
  <si>
    <t>Suite à un sinistre le 30/09/2017, je n'ai toujours pas été pris en charge à ce jour (05/04/2018)
Donc STOP !</t>
  </si>
  <si>
    <t>05/04/2018</t>
  </si>
  <si>
    <t>sabah-z-108619</t>
  </si>
  <si>
    <t>Le conseiller est pédagogue et professionnel: écoute, informe, bonne connaissance de la procédure et des garanties et du contenu. Des explications claires.</t>
  </si>
  <si>
    <t>simao-l-133381</t>
  </si>
  <si>
    <t>Le tarif me convient. La souscription à cette assurance c’est faite assez rapidement avec le conseiller téléphonique que j’ai pu avoir. Il m’a bien expliquer les choses.</t>
  </si>
  <si>
    <t>jeff54-106716</t>
  </si>
  <si>
    <t>Je lis beaucoup de commentaires sur l'augmentation des tarifs, ce qui est vrai.
Le pire est cependant (ce que je ne souhaite à personne) en cas d'accident, j'avais la garantie valeur à neuf, moto âgée de 1 an et quelques mois, déclarée économiquement irréparable par l'expert, payée 16 000 €, facture à l'appui : et bien la mutuelle m'en a proposé 12 000 €; obligé de montrer les dents pour être remboursé.
Cela c'était le plus facile, reste la partie corporelle, cela va être une autre paire de manches ...
assurance à fuir absolument, qui sous prétexte d'avoir le mot motard dans son nom est finalement pire que les autres</t>
  </si>
  <si>
    <t>bon-92595</t>
  </si>
  <si>
    <t>Je suis satisfait de direct assurance. Je recommande vivement. Assurance super rien à dire des professionnels à l'écoute des prix bas toute l'année genial</t>
  </si>
  <si>
    <t>29/06/2020</t>
  </si>
  <si>
    <t>maxime-v-127010</t>
  </si>
  <si>
    <t xml:space="preserve">Je suis satisfait du prix et du site web pour souscrire avec rapidité
Contrairement au autre assureur qui en devient une prise te tête pour pouvoir s'assurer      </t>
  </si>
  <si>
    <t>yak001-59522</t>
  </si>
  <si>
    <t>client 277473
Bonjour à tous, je suis tombé dans le piège du prix et je le regrette amèrement !!!n'y allez surtout pas c'est une horreur cette assurance !!
ils ont débuté mon contrat le lendemain de la souscription dans le cadre de la loi hamon alors qu'il faut un délai de 30 jours .
ils ont oublié d'envoyer la demande de résiliation à direct assurance 
leur boite mail est saturée, impossible de transmettre les documents</t>
  </si>
  <si>
    <t>09/12/2017</t>
  </si>
  <si>
    <t>igor-g-105656</t>
  </si>
  <si>
    <t xml:space="preserve">Tarifs avantageux. Conseillère téléphonique au top. La possibilité de faire baisser le montant des cotisations par le biais de YOUDRIVE est très avantageuse. </t>
  </si>
  <si>
    <t>jean-marie-m-110058</t>
  </si>
  <si>
    <t xml:space="preserve">Ma demande a abouti.
Je n' ai pas d' autres observations.
Pour moi, c' est un noouveau contrat d' assurance automobile, et je ne peux pas encore donner d'avis..
Merci.  </t>
  </si>
  <si>
    <t>12/04/2021</t>
  </si>
  <si>
    <t>quentea-128234</t>
  </si>
  <si>
    <t xml:space="preserve">Assurance réactive à nos sollicitations. Les montants de prise en charge sont suffisants au regard des tarifs pratiqués. Le site INTERNET est pratique pour consulter nos remboursements.   </t>
  </si>
  <si>
    <t>joel-m-108745</t>
  </si>
  <si>
    <t xml:space="preserve">Je suis satisfait du prix.
Aucune raison de vous contacter pour l'instant, et ne peux pas vous informer de mon avis pour le service.
Joel Menchella..
</t>
  </si>
  <si>
    <t>vasta-l-137911</t>
  </si>
  <si>
    <t xml:space="preserve">Je suis très satisfait du service qu’à pue m’offrîr l’olivine assurance , votre conseiller était très clair et courtoise ! Je le recommanderais a plein de proche comme l’a fait mon père avec moi et ma sœur </t>
  </si>
  <si>
    <t>philippe80-76995</t>
  </si>
  <si>
    <t>Bonjour,je suis très satisfait du service rendu par santiane et ce depuis plusieurs années..J'ai fait appel à Santiane pour une assurance décès et une mutuelle santé,pas de soucis.</t>
  </si>
  <si>
    <t>21/06/2019</t>
  </si>
  <si>
    <t>zibaico-100859</t>
  </si>
  <si>
    <t>NUL ET ARCHI NUL. Pas de possibilité de les joindre depuis deux mois.
Toujours pas de réponse sur un dégât des eaux de plus d'une année, l'assureur de mon immeuble a envoyé les documents mais ils n'ont toujours pas été validés par SOGESSUR.
Je dois aujourd'hui déclarer un sinistre de la vie, impossible de les joindre au téléphone après 20 mn d'attente et de musique...
Fuyez, allez voir du côté de vrais assureurs, pas de banques.</t>
  </si>
  <si>
    <t>kaunos-54766</t>
  </si>
  <si>
    <t>Depuis une dizaine de jours j'essaie de résoudre un problème pourtant simple. Je reçois un rappel de la part de DA me demandant de régler ma cotisation avant le 10 mai; j'effectue un paiement le 8 mai. Le paiement est bien reçu par DA qui m'envoie quelques jours plus tard une lettre de résiliation sous prétexte que la date limite était le 8 mai. J'ai contacté le service client à quatre reprises (ce qui m'a occasionné une perte de plus de deux heures) pour expliquer à chaque fois le problème depuis le début car ils ne retrouvaient pas la trace de mes appels !!! J'ai du envoyer à TROIS reprises la copie de leur lettre recommandée, rien n'y a fait. Je ne sais toujours pas si ma voiture est assurée depuis le 8 mai !!! Dossier : 6558637166</t>
  </si>
  <si>
    <t>18/05/2017</t>
  </si>
  <si>
    <t>maelseni-98899</t>
  </si>
  <si>
    <t xml:space="preserve">Une assurance qui prend l'eau .. comme mon mur. Ils sont incapables de rembourser un dégât des eaux mais sont experts pour trouver des explications (à tort ou à raison peu leur importe) pour justifier leurs non paiements. 
Un vol à l'arrachée... pas de remboursement non plus.
Par  contre ils sont très efficaces pour revoir les tarifs annuellement pour des raisons obscures. </t>
  </si>
  <si>
    <t>19/10/2020</t>
  </si>
  <si>
    <t>moreau-f-111695</t>
  </si>
  <si>
    <t xml:space="preserve">Je suis satisfaite de ce service qui est facile et simple d'utilisation. 
La signature en ligne permet d'envoyer rapidement les dossiers et cela permet de ne pas imprimer inutilement des feuilles. </t>
  </si>
  <si>
    <t>caroline-j-114188</t>
  </si>
  <si>
    <t>Je suis insatisfaite à propos de la gestion de mes contrats et de la prise en compte de mes demandes, des modalités de résiliation des contrats.
Je ne trouve pas normal qu'une demande de résiliation faite par écrit en 12/20 avec une notification de départ ne soit pas prise en compte et qu'en plus je subisse un prélèvement non autorisé pour ce même contrat 6 mois plus tard.
Je trouve que Direct Assurance est de mauvaise foie. Et à ce jour personne n'a été en mesure de me dire si je serai remboursée ou non.</t>
  </si>
  <si>
    <t>19/05/2021</t>
  </si>
  <si>
    <t>celine-g-124108</t>
  </si>
  <si>
    <t>Il faudrait ajouter le prêt de véhicule automatiquement à tous les conducteurs non novices.
Bonne idée le Youdrive pour les jeunes conducteurs,à diffuser largement.</t>
  </si>
  <si>
    <t>amar-r-136758</t>
  </si>
  <si>
    <t xml:space="preserve">Très bon service très bon prix par contre c'est un peu gros de demander un avis de 150 caractères et de l'exiger. Sinon à part cela c'est un sans faute, je vous remercie. </t>
  </si>
  <si>
    <t>09/10/2021</t>
  </si>
  <si>
    <t>pixie-104411</t>
  </si>
  <si>
    <t>Très facile à contacter,et très compétent au niveau des renseignements; prix un peu élevé mais très bien assuré et  toujours bien remboursé ;pas de surprise désagréable</t>
  </si>
  <si>
    <t>18/02/2021</t>
  </si>
  <si>
    <t>sandra1317-75594</t>
  </si>
  <si>
    <t>Je confirme les mauvais commentaires concernant cette mutuelle. Suite au décès de ma mère, cela fait 4 mois que j'échange avec eux par lettres recommandées afin qu'ils nous remboursent la somme qu'ils nous doivent. Je les ai appelés plusieurs fois et à chaque appel c'est toujours une nouvelle excuse , une fois c'est une panne informatique une fois c'est un retard dans les traitements des dossiers ect.... dans ces moments difficiles on n'a pas besoin de se battre contre une entreprise afin de récupérer une somme due. Fuyez cette mutuelle qui ne considère pas la peine des gens et ne veut pas rembourser les sommes pourtant dues aux bénéficiaires. Nous sommes obligés d'entamer une procédure car nos recommandés restent sans réponse malgré que le dossier soit complet depuis plus de 2 mois. A fuir. très très décevant comme gestion des clients.</t>
  </si>
  <si>
    <t>03/05/2019</t>
  </si>
  <si>
    <t>scepticolib-80776</t>
  </si>
  <si>
    <t>Ces derniers mois, l'écran d'accueil change tout le temps; c'est à nous de nous adapter !!! Les demandes ne sont pas prises en compte ou classées sans suite et on se retrouve dans les difficultés. Sans compter que les intérêts ont fortement baissé pour les adhérents. ET pas moyen d'avoir quelqu'un au téléphone</t>
  </si>
  <si>
    <t>06/11/2019</t>
  </si>
  <si>
    <t>cmu-60603</t>
  </si>
  <si>
    <t>Je ne conseille pas cette mutuelle</t>
  </si>
  <si>
    <t>17/01/2018</t>
  </si>
  <si>
    <t>olivier-a-130717</t>
  </si>
  <si>
    <t>Je suis satisfait du service, prix correct, rapide et efficace, démarche simplifiée. Je conseille vivement les futurs usages. Web très intuitif. Merci</t>
  </si>
  <si>
    <t>brig--99556</t>
  </si>
  <si>
    <t>Cette mutuelle est chère, mais le traitement est rapide. Je me suis inscrite en 1 petite semaine avec télétransmission et j’ai eu les réponses à mes questions, par mail dans les 3 jours. Je recommande cette mutuelle.</t>
  </si>
  <si>
    <t>melimelie-67755</t>
  </si>
  <si>
    <t>Bonjour 
très mécontente de cette assurance je ne la recommanderait aucunement
je téléphone tous le jours suite à un sinistre on me balade de service en service depuis maintenant 12 jours.
Jai bien évidemment souscrit au PACK TRANQUILLITé mais étant donné que c'est un incendie et bien je n'ai pas le droit à un véhicule de prêt
ON MARCHE SUR LA TETE c'est abérrant 
payer mais pourquoi au final
un service médiocre
du je menfoutiste ROYAL
très déçue
Publicité mensongère de haut vol
Deplus direct assurance ne prête aucuns véhicules  ce sont les garages suivant la disponibilité</t>
  </si>
  <si>
    <t>16/10/2018</t>
  </si>
  <si>
    <t>lilou-58159</t>
  </si>
  <si>
    <t>Societaire filia maif depuis 28 ans,avec de nombreux contrats,un accident responsable il y a 25 ans je crois,et un petit cambriolage dans un T1 à la meme date environ.Depuis,jamais rien,juste payer rubis sur l'ongle mes cotisations diverses (3 voitures,2maisons,et un contrat décès).J estime être un "bon"sociétaire.Je pensais,à tors,avoir une relation de confiance avec la Maif depuis toutes ces années,assurance pas donnée mais avec la réputation de ne pas être embêté lors de sinistre!!!
Quelle erreur...il est loin l'assureur militant.
Tentative d'effraction sur ma porte d'entrée(casie neuve) fin aout.Ma porte est en alu,monobloc,sur mesure,serrure 5points et il me reste environ 8ans et demi de garantie.Peinture thermolaquée.
La maif refuse de changer l'encadrement de la porte au motif qu il est "reparable",on redresse l 'alu,un coup de peinture et il parait que tout cela est parfait...à par que ma porte n'est plus garantie par le constructeur et que eux ne garantisse la réparation que 5 ans!!!Ce n est pas du tout "à l identique".En outre,un expert qui vous assure que la garantie initiale du constructeur fonctionnera,alors que c'est faux, c'est écrit en toute lettres dans le contrat constructeur et la maif a eu une copie des conditions du constructeur.
Comment parler de confiance??????????
Après plusieurs réclamations stériles,plus envie de me battre,je suis dégoutée,je vais bien sur,quitter la maif!</t>
  </si>
  <si>
    <t>18/10/2017</t>
  </si>
  <si>
    <t>boutch-94240</t>
  </si>
  <si>
    <t>Cliente depuis plusieurs années, satisfaite jusqu'à l'année 2020 tarif trop élevé.</t>
  </si>
  <si>
    <t>16/07/2020</t>
  </si>
  <si>
    <t>evan-g-128809</t>
  </si>
  <si>
    <t>Satisfait devis rapide et prix raisonnable même si cela reste cher pour un scooter de 50 cm2.
Adhésion aussi rapide que le devis, reste plus que la carte verte a recevoir</t>
  </si>
  <si>
    <t>20/08/2021</t>
  </si>
  <si>
    <t>math-66300</t>
  </si>
  <si>
    <t>La franchise peut-être élevée en cas de sinistre important et il n'existe pas d'offre ou d'option permettant de baisser la franchise et de la rendre fixe et non variable.
Le prix de mon assurance monte chaque année alors que la valeur de mon véhicule baisse !!!</t>
  </si>
  <si>
    <t>21/08/2018</t>
  </si>
  <si>
    <t>marie-d-118018</t>
  </si>
  <si>
    <t>Conseillère à l'écoute et très agréable. Je recommande à 100%, je suis mieux assurée et pour moins cher, avec une conseillère à l'écoute de mes craintes et très disponible.</t>
  </si>
  <si>
    <t>jeanno-77681</t>
  </si>
  <si>
    <t>A fuir 
Assistance exécrable personnes désagréables à la limite de la malveillance au téléphone
Comme elles n'ont aucune vision du dossier lors de chaque appel elles préfèrent rejeter leurs responsabilités sur le client puisque bien sûr la conversation n'est pas enregistrée 
contrairement au service clientèle qui vous respecte un minimum c'est donc le défouloir des salariés à l'assistance qui doivent subir une pression d'une désorganisation interne 
Le service sinistre est injoignable depuis plus d'une semaine et le service client de la GMF n'arrive même pas à les contacter eux-même
Nous sommes clients depuis des décennies payant toujours nos cotisations pourtant un petit sinistre simple de toute nature et rapide est tout une épreuve qui dure des semaines
Ce vécu est d'ailleurs récurrents depuis plus d'un an
En ce moment on est entrain de vivre les mêmes expériences que les commentaires de Jue le 15 juillet 2019 Jeandu31 12 juillet 2019 Rourou le 10 juillet 2019 ctephan le 07 juillet 2019
Bref une société au merci d'un groupe dont l'activité n'est plus l'assurance mais la rentabilité financière non justifiée aussi bien sur le dos des clients que des salariés
 un copier coller de ce qu'on retrouve tristement dans de nombreuses autres domaines professionnels dont on peut lire les articles régulièrement dans les journaux</t>
  </si>
  <si>
    <t>16/07/2019</t>
  </si>
  <si>
    <t>cathy11-125853</t>
  </si>
  <si>
    <t>Jusqu'à aujourd'hui j etais satisfaite de cette assurance. Mais après avoir déclaré un sinistre mi juin , l expert est passé 15 jours après ! Et depuis plus de nouvelles...mon agence de Narbonne me dit ne pas avoir accès au service sinistres mais de mon côté ce service sinistres est injoignable depuis 3 semaines ! J attends tjrs des nouvelles pour la réparation de ma porte d entree qui a été vandalisée !????
Franchement c est pas sérieux !!</t>
  </si>
  <si>
    <t>demars-m-115731</t>
  </si>
  <si>
    <t>Je suis satisfaite de la qualité du service en ce qui concerne la souscription. Les chargé·e·s du service client sont très aimables et accueillant·e·s</t>
  </si>
  <si>
    <t>angelo-29139</t>
  </si>
  <si>
    <t xml:space="preserve">accident de moto le 20 septembre 1996. vingt deux ans de procédure judiciaire pour être indemnisé EN PARTIE. Ce jour je suis obligé d'engager une procédure judiciaire pour pouvoir percevoir le règlement des intérêts. Après m'avoir proposé 650 euros Allianz m'a ensuite proposé 4010 euros en 2018 et toujours 4010 euros en 2021 ( en 4 ans c'est toujours la même somme ...(?)...)...  sachant qu'en 2018 le montant des intérêts calculé conformément à ce que les lois prévoient étaient de 38 000. ...  les procédures m'auront couté dans les 70 000 euros. Allianz règlera un plafond de garantie du conducteur dévalué de 30 %, et aura perçu des bénéfices financiers sur ce plafond de garanti qui figure au passif de ses bilans. conclusion: dans le pire des cas pour l'assureur, la procédure et le temps, appauvrissent la victime et enrichissent l'assureur. </t>
  </si>
  <si>
    <t>dalleur-133760</t>
  </si>
  <si>
    <t xml:space="preserve">En ligne ce jour avec Mariama afin de créer mon espace adhérent : communication parfaite, échange très bien géré et accueil sympathique.  Mon problème fut résolu rapidement.
Merci Madame pour votre gentillesse ! </t>
  </si>
  <si>
    <t>21/09/2021</t>
  </si>
  <si>
    <t>yann-h-105027</t>
  </si>
  <si>
    <t>Je n'ai pas d'avis particulier à donner sauf que la procédure de souscription est relativement aisée. Donc, démarrage super, j'attends la suite pour ne pas être déçu.</t>
  </si>
  <si>
    <t>virginie-s-106893</t>
  </si>
  <si>
    <t>je suis satisfaite de vos services je vous remercie de votre amabilité et je vous recommanderai auprès de mes amis et de ma famille .
bien cordialement</t>
  </si>
  <si>
    <t>17/03/2021</t>
  </si>
  <si>
    <t>corentin-l-137595</t>
  </si>
  <si>
    <t xml:space="preserve">Très bon prix à conseiller prise espère est top car c est la 1ere fois que nous nous inscrivons chez vous merci cordialement monsieur lucas en attente d une réponse de votre part </t>
  </si>
  <si>
    <t>dayan-117968</t>
  </si>
  <si>
    <t>Je remercie Émeline de m’avoir guidée par téléphone, pour envoyer des pièces justificatif à neoliane santé. Son aide et sa patience m’ont été très utiles.</t>
  </si>
  <si>
    <t>samix73-124638</t>
  </si>
  <si>
    <t>Deux véhicules assurées chez eux pendant 4 ans. Pour les deux contrats très compliqués de faire passer a un devis plus intéressant a la date anniversaire . On tente de vous dissuader de faire un devis ailleurs et on vous dis de faire une nouvelle demande plus tard , pour espérer passer le délais vous permettant de résilier .
J’ai vendu ma voiture, j’ai envoyé les documents relatifs a la vente en plus du fait d’arriver a échéance du contrat. On ma répondu qu’il n’était pas possible de résilier mon contrat pour je ne sais quelle raison. J’ai du renvoyer par mail les documents de vente et j’ai du faire annuler le mandat. Aujourd’hui l’Olivier me demande de régler une échéance alors que la voiture n’était plus assurée. 
Je vous déconseille l’Olivier.</t>
  </si>
  <si>
    <t>thomas-68455</t>
  </si>
  <si>
    <t>J'ai souscris en ligne par internet le 05 novembre mon assurance auto et choisis le prélèvement mensuel
Je précise bien en ligne et n'ai eu aucun conseiller au téléphone
Deux jours plus tard et encore ce soir le 08 novembre je les appelle pour leur demander de faire une modification afin que je puisse régler la totalité annuelle ce qui me fait faire une économie de plus de 300€
Réponse du conseiller  NON IMPOSSIBLE TROP TARD
Conseiller vraiment désagréable qui vous parle sur un ton énervé
Je lui demande si je peux me rétracter puisque je suis dans les 14 jours et il me répond à nouveau NON IMPOSSIBLE les 14 jours ne fonctionnent pas
Heureusement pour moi que l'achat de la voiture n'a pu se faire du à une indisponibilité du vendeur et qu'il est repoussé
Je vais pouvoir leur envoyer un recommandé pour annuler le contrat et lorsque l'achat de l'auto sera fait je n'irai surtout pas chez eux quitte à payer plus cher à la concurrence</t>
  </si>
  <si>
    <t>08/11/2018</t>
  </si>
  <si>
    <t>didiette-76966</t>
  </si>
  <si>
    <t>Ma de mande et ma conversation avec Sabrina se sont très bien passés aujourd'hui, ce qui n'a pas toujours été le cas avec d'autres conseillers. J'ai attendu 15 jours avant d'avoir une réponse sur un devis de soins dentaires ce qui me parait inaxeptable, surtout quand on vous donne comme réponse ...soyez patient. J'espère qu'a l'avenir tout sera réglé plus rapidement et surtout avec un peu plus d'enpatie.</t>
  </si>
  <si>
    <t>20/06/2019</t>
  </si>
  <si>
    <t>apple-79041</t>
  </si>
  <si>
    <t xml:space="preserve">J'ai la drive box, un boîtier branché sous le volant qui juge votre manière de conduire.
Toutes les semaines on reçoit " le bilan de la semaine" qui vous montre votre nombre de points sur l'accélération, virage, freinage, allure et voir ainsi les économies qui vous seront reversée en fonction de ces points. 
Cependant, je ne conduis quasiment jamais. En 3 semaine je n'ai pris la voiture que peut-être 2 fois pour aller à la gare de ma ville. Mais à côté de cela, mon père (qui est mécanicien avec énormément d'expérience au volant) utilise de temps en temps ma voiture. Cette semaine il l'a utilisé seulement une fois.  Résultat: Perte de 80% de mes points, donc 0 euros d'économie.  Ce qui est totalement absurde et injustifié. </t>
  </si>
  <si>
    <t>08/09/2019</t>
  </si>
  <si>
    <t>romain77-127546</t>
  </si>
  <si>
    <t>Pas satisfait du tout, durée interminable pour recevoir son argent plus d'1 mois d'attente. Le personnel ne son pas d'accord entre eux, lundi on me dis A pour vendredi me dire B, + une demande de rachat ignorer de leur part,  vacances d'été gacher à cause de la CNP merci beaucoup.</t>
  </si>
  <si>
    <t>seb-138287</t>
  </si>
  <si>
    <t>Assurance à fuir absolument! Elle est bon marché et j'ai vite compris pourquoi.
Délai de traitement des dossiers hyper long et à la résiliation de mon contrat ils ont réussi à me rembourser la solde de ma prime sur un mauvais compte. Leur réponse : "voyez directement avec la banque ce n'est pas notre problème". A ce jour je n'ai toujours pas récupérer mon argent...</t>
  </si>
  <si>
    <t>26/10/2021</t>
  </si>
  <si>
    <t>laurie-g-132442</t>
  </si>
  <si>
    <t>Votre site dispose d'une magnifique page d'accueil. Les questions sont limpides, pertinentes et facilement compréhensibles. Nous vous remercions pour cette assurance au tarif très avantageux. Au plaisir de ne pas échanger avec vous par téléphone, je vous souhaite une excellente fin de journée.
Bien cordialement, votre nouvelle assurée</t>
  </si>
  <si>
    <t>laetitia-w-109252</t>
  </si>
  <si>
    <t>tres satisfaite des conseillers au telephone , du prix et de la reactivite du personnel ;
les démarches sont simples et rapides et le site est simple d acces et facile à utiliser</t>
  </si>
  <si>
    <t>06/04/2021</t>
  </si>
  <si>
    <t>olivier-j-134579</t>
  </si>
  <si>
    <t>Les détails des garanties gagneraient à être plus clairs et lisibles sur un écran de 14 pouces.
Le prix est très satisfaisant en rapport des garanties proposées.</t>
  </si>
  <si>
    <t>choupette-77551</t>
  </si>
  <si>
    <t xml:space="preserve"> j ai préparé la lettre pour résiliation du contrat... Vos conseillers sont hyper désagréable, incorrect et nous prend pour des imbéciles ! Je vous signale que je sais lire un contrat et de même pour l écoute téléphonique j entend très bien ce que l on me dit !! Vous avez une façon de faire la manipulation des mots par contre pour débiter sur notre compte aucun problème !!! Je vais faire votre pub comme a votre partenaire ag2r !!!</t>
  </si>
  <si>
    <t>11/07/2019</t>
  </si>
  <si>
    <t>fifi88-56814</t>
  </si>
  <si>
    <t xml:space="preserve">Quand ma maison a entièrement brûlé en 2005, les conseillers de la MAIF ont été réactifs, compétents, et, un an plus tard, je réemménageais dans ma maison reconstruite. Je viens d'avoir besoin de la protection juridique pour récupérer une somme dûe depuis 10 mois par une mutuelle de mauvaise foi. En 2 jours, le problème était résolu. </t>
  </si>
  <si>
    <t>23/08/2017</t>
  </si>
  <si>
    <t>eric-50388</t>
  </si>
  <si>
    <t xml:space="preserve">bonjour,la carac c'est à éviter. Très rapide pour accumuler les fonds, mais après décès c'est lamentable.Un véritable parcours du combattant...Nos aieux se sont battus pour la France ,aujourd'hui c'est nous qui luttons contre la Carac. </t>
  </si>
  <si>
    <t>27/09/2019</t>
  </si>
  <si>
    <t>newyork2018-99386</t>
  </si>
  <si>
    <t>Toujours dans les délais de réponse et un personnel disponible et très agréable depuis des années.
Continuez ainsi et surtout ne changez rien.
Merci à tous.
Virginie Decoop</t>
  </si>
  <si>
    <t>29/10/2020</t>
  </si>
  <si>
    <t>ahia-69115</t>
  </si>
  <si>
    <t xml:space="preserve">assurée depuis 20 ans effectivement jusqu'à ce qu'il m'arrive des tuiles tout se passait bien puisqu'ils se contant aient d'encaisser les cotisations. suite à un cambriolage 1) très difficile à joindre pour déclarer sinistre et avoir coordonnées d'un serrurier assermenté
2) le moindre hic sera bon pour éviter de vous dédommager
3) suite a ves hics aucun geste commercial malgré fidélité de 20 ans dixit le responsable d'agence "on a préféré ne faute aucun geste plutôt que d'en faire un dérisoire au vu du montant des pertes"
3) suite à réclamation des factures pour constitution d'un dossier de dommages et intérêts auprès de la SARVI; cabinet d'expertise mal aimable et qui nous a fait perdre énormément de temps pour au final nous balancé que les factures ont été renvoyées à la MACIF pour être tamponnées!!!
4) après plus d'un mois suite à la demande toujours rien reçu et l'audience est passée bien évidemment mais ça ils s'en moquent!!!
CONCLUSION n'attendez aucun accompagnement de la part de la MACIF en cas de pépin ni même une considération pour votre cas ce qui les intéressent cest encaisser puis éviter par tout les moyens d'indemniser les sociétaires. 
</t>
  </si>
  <si>
    <t>chouetteenmoto-95251</t>
  </si>
  <si>
    <t>Merci beaucoup pour votre aide lors de mon sinistre. J'était très triste d'avoir abimé mon bébé à 2 roues et le gestionnaire à été très à l'écoute et a fait preive de patience. je recommande cette assureur.</t>
  </si>
  <si>
    <t>26/07/2020</t>
  </si>
  <si>
    <t>leonore-54427</t>
  </si>
  <si>
    <t>Bonjour, j'attends que cardif me verse le capital de l'assurance vie de mon épouse décédée et je suis a l'heure actuelle dans la même situation que plein de clients cardif d'après ce que j'ai pu lire sur de multiples forums de discussion.  je tire mon chapeau aux conseillers qui font l'accueil téléphonique du service succession, il faut merveilleusement leur travail qui est de nous faire patienter, patienter, patienter. Le contrat de mon épouse était resté nanti et donc cela est encore plus compliqué et plus long évidement, long, très long. le service garantie aurait été sollicité dès le mois de novembre pour procéder a la mainlevée du nantissement, ils ont été relancés deux fois depuis et nous sommes début mai... entre la pure incompétence  et la rétention de fond, je me suis fait mon idée. Mon directeur d'agence BNP les a sollicité a plusieurs reprises m'a t'il dit, j'ai envoyé 3 mails au service "successionassurancemediterranee@bnpparibas.com" restés sans réponse, c'est tellement facile de ne pas répondre! Quand au service garantie, a eux on ne peut pas leur envoyé de courrier, juste des mails auxquels ils ne répondent pas, J'ai envoyé une lettre recommandée au "service assurance vie gestion des réclamations" a Nanterre...Et j'attends. On m'a demandé récemment un acte de notoriété alors que je suis le bénéficiaire de la clause d'assurance vie et que ma carte d'identité et mon extrait d'acte de naissance qu'ils m'ont confirmé avoir bien reçu auraient suffit, n'aurait il pas fallut me le demander il dès le début au lieu de réclamer des documents qui plus est superflus au compte goutte. Il parait que c'est le coup classique pour faire durer la rétention de capital. J'en plaisante mais je dois donner une partie de cet argent a ma fille qui a déjà signé un compromis de vente pour sa maison et qui sans ça ne peux pas justifier de son apport auprès des banques, Quand j'ai appelé le service succession la première fois ils m'ont dit qu'en moyenne en un mois tout est réglé et nous les avons naïvement cru. En tous cas ma fille ne fera certainement pas sa demande de crédit a la BNP. A l'heure du numérique, de la dématérialisation, des mails on a vraiment l'impression que ces outils ne servent pas a Cardif pour faire son travail rapidement. Nous sommes déçus</t>
  </si>
  <si>
    <t>02/05/2017</t>
  </si>
  <si>
    <t>did25-79970</t>
  </si>
  <si>
    <t>Très bon entretien téléphonique avec youness.qui a répondu parfaitement au petit blanc qu il me restais a savoir, commercial tres sympas et tres pro merci beaucoup</t>
  </si>
  <si>
    <t>12/10/2019</t>
  </si>
  <si>
    <t>pavard28-79623</t>
  </si>
  <si>
    <t>Nous sommes clients à la MATMUT de Dreux depuis quelques années et nous sommes très satisfaits que se soit au niveau des prix, de la qualité du service client et des garanties. En ce qui nous concerne notre conseillère est sympathique, professionnelle et accueillante. Nous conseillons vivement la MATMUT de Dreux.</t>
  </si>
  <si>
    <t>lilando-50508</t>
  </si>
  <si>
    <t>Quadrup'Aide / Solly Azar / Serenis Assurances : A FUIR !!!</t>
  </si>
  <si>
    <t>Solly Azar</t>
  </si>
  <si>
    <t>20/12/2016</t>
  </si>
  <si>
    <t>romain-l-127570</t>
  </si>
  <si>
    <t>Bon service
Mais pas de remise sur les différents contrat pendant cette crise.
Ce qui est bien dommage.
La réflexion se fait de changer de prestataire.</t>
  </si>
  <si>
    <t>boudersa-a-126470</t>
  </si>
  <si>
    <t xml:space="preserve">J ai été satisfait de l l'accueil je remercie l l'olivier assurance pour ce professionnalisme et je conseillerais à mon courage  merci à toutes l equipe </t>
  </si>
  <si>
    <t>04/08/2021</t>
  </si>
  <si>
    <t>michael-p-105776</t>
  </si>
  <si>
    <t xml:space="preserve">je suis satisfait du service tres clair et tres precis 
assez simple d utilisation et tres explicite c'est à la portée de tous et surtout de tous ages </t>
  </si>
  <si>
    <t>07/03/2021</t>
  </si>
  <si>
    <t>boulaid-d-115727</t>
  </si>
  <si>
    <t xml:space="preserve">très satisfait du service les prix sont correct le service clientel est joignable facilement et réponde avec soin a nos attentes 
le service en ligne et accèsible facilement
</t>
  </si>
  <si>
    <t>stefano-m-113383</t>
  </si>
  <si>
    <t xml:space="preserve">J'ai fait appel a leur service plusieurs fois pour des sinistre. Direct assurance a toujours répondu présent. rapidement. et les sinistres on était réglé sas accros
 </t>
  </si>
  <si>
    <t>marclebel-74678</t>
  </si>
  <si>
    <t>Mauvaise foi !</t>
  </si>
  <si>
    <t>02/04/2019</t>
  </si>
  <si>
    <t>novaisb-59066</t>
  </si>
  <si>
    <t>Quand vous prenez la peine d'écrire à cette compagnie afin de l'informer du décès de leur client, en prenant soin de joindre le bon certificat et en mentionnant vos propres coordonnées pour le suivi....et bien eux, ils répondent directement au défunt lui même, et en AR de surcroit, pour demander de leur envoyer les même documents envoyés précédemment !!!  Un manque total de discernement a visiblement envahit le back office de cet assureur. Bref j'avais déjà eu un mal fou à résilier l'assurance habitation, j'imagine le pire à présent pour l'assurance auto !</t>
  </si>
  <si>
    <t>06/02/2019</t>
  </si>
  <si>
    <t>ivan-49977</t>
  </si>
  <si>
    <t>Ma seule expérience avec DIRECT, qui propose certainement les meilleurs prix du marché, et leur service recouvrement. En effet je ne connais pas l'efficacité de leur service sinistre, mais dans tous les cas ils sont très fort, après résiliation, à vous facturer et à vous demander des cotisations dont personne, mais eux, ne sont capables de justifier.
Le service recouvrement lui, m'a poursuivi pendant un an, tenant de me faire payer une somme qui ne sortait de nulle part, et jamais Direct n'a pu produire justification du montant, et pourtant ceux-ci ne m'ont pas lâché.
Après m'être renseigné, c'est un peu comme Sfr, leur business modèle tient plus à faire payer les gens (même ce qu'ils ne doivent pas) plutôt que perdre du temps à tenter d'avoir une relation saine avec ses clients.
A éviter donc...
PS: autre chose, Direct utilise une autre astuce pour attirer les clients en proposant des prix plus compétitifs que ce qu'ils ne proposent normalement et certains se font avoir avec ça. Une personne a même créé un site là-dessus, Direct l'avait fait fermé, plusieurs années de procès, mais pourtant l'information qui était/est indiquée sur le site est juste... la vérité. A éviter donc.</t>
  </si>
  <si>
    <t>06/12/2016</t>
  </si>
  <si>
    <t>arnaud--o-123496</t>
  </si>
  <si>
    <t>je suis satisfait de la rapidité de la souscription et des prix offerts par april moto. Je compte assurer d'autres véhicules par la suite très prochainement.</t>
  </si>
  <si>
    <t>tetaert-i-107989</t>
  </si>
  <si>
    <t>Prix different entre le premier devis et le deuxième . 
Différence de plus de 20 % sans aucune possiblité de faire autrement. 
Le contrat est donc aussi cher qu'un assureur traditionnel.</t>
  </si>
  <si>
    <t>25/03/2021</t>
  </si>
  <si>
    <t>romero-m-110413</t>
  </si>
  <si>
    <t>Bon relationnel clientèle. Les conseillers sont à l'écoute et expliquent minutieusement les différents points du contrat et les options disponibles sans forcer.</t>
  </si>
  <si>
    <t>societaireencolere-64642</t>
  </si>
  <si>
    <t>La MAIF, c'est fini, cette compagnie n'a plus rien à voir avec ce qu'elle était. Sociétaire depuis de nombreuses années, ayant très peu de dégâts à mon actif (je croise les doigts), je reçois aujourd'hui une missive du service "Gestion Sinistre" (missive, soit dit en passant, totalement incompréhensible et truffée de fautes) qui me soupçonne directement de fausse déclaration avant même d'avoir étudié mon dossier ! Invraisemblable. Cerise sur le gâteau, on me demande d'expliquer des erreurs de dates ou de montant sur des factures d'artisans. Mais ils sont payés à faire quoi, à la MAIF ? A se curer le nez ? A jouer au ping-pong ? Ils peuvent pas les appeler eux-mêmes, les artisans ? 
Bref, lamentable. Mon père, enseignant, est resté fidèle plus de 30 ans à cette compagnie. Pour ma part, je n'y resterai pas 2 mois de plus. Ciao les losers !!!</t>
  </si>
  <si>
    <t>09/06/2018</t>
  </si>
  <si>
    <t>jmd46-86655</t>
  </si>
  <si>
    <t>Très bon suivi de mon sinistre dans la durée suite à une grosse chute de vélo avec des dommages physique s et matériel.</t>
  </si>
  <si>
    <t>03/02/2020</t>
  </si>
  <si>
    <t>marie-noelle-v-122699</t>
  </si>
  <si>
    <t>jE SUIS TRES SATISFAITE DE VOS SERVICES , DE VOS PRIX ET DE VOTRE AMABILITE .
J'ai beaucoup aimé votre professionnalisme face aux données de clients lorsqu une autre assurance désire avoir un relevé d'information.
Vous appréciez avoir le client au téléphone et vous ne communiquez pas de données sans présence du titulaire .
J'apprécie votre professionnalisme et la confidentialité .
Cordialement .
   Très satisfaite de votre compagnie ! 
    Merci aussi pour les tarifs jeunes conducteurs!!</t>
  </si>
  <si>
    <t>07/07/2021</t>
  </si>
  <si>
    <t>florence-b-117010</t>
  </si>
  <si>
    <t>je suis satisfaite du service , les prix me conviennent , j'aurais aimé un service dialogue pour sourd , via sourdine ou autres.Merci beaucoup , bientot je reviendrais vers vous pour mon assurance maison.</t>
  </si>
  <si>
    <t>deffoun-d-107507</t>
  </si>
  <si>
    <t xml:space="preserve">SATISFAIT DE MON INTERLOCUTRICE FORT SYMPATIQUE ET A L'ECOUTE  AVEC DES QUESTIONS ET REPONSES TRES CLAIRES TOUT A ETE FACILE ET TRES SIMPLE ENCORE BRAVO </t>
  </si>
  <si>
    <t>santo11-67588</t>
  </si>
  <si>
    <t>Merci à Louise et Zackary pour le très bon contact.</t>
  </si>
  <si>
    <t>12/10/2018</t>
  </si>
  <si>
    <t>philhaem-103280</t>
  </si>
  <si>
    <t xml:space="preserve">Interlocuteurs toujours agréables et compétents. 
Une augmentation du forfait annuel pour les médecines douces serait la bienvenue. En effet, 3X20€ quand pour ma part je n'ai jamais trouvé un ostéopathe en-dessous de 70€ la séance, je trouve cela léger. </t>
  </si>
  <si>
    <t>domimetz-50075</t>
  </si>
  <si>
    <t xml:space="preserve">Presque 4 mois après le décès de ma mère et plusieurs documents demandés au coup par coup , je n'ai pas reçu le capital , en tant que bénéficiaire . Impossible d'en connaître le montant ! Cette association est en décrépitude au niveau du service clients et en particulier le service succession et le relationnel avec les adhérents est lamentable ! Malgré les réclamations véhémentes , il m'a été répondu qu'il ne fallait pas tenir compte de ce qui se dit sur Internet , "c'est n'importe quoi" !  </t>
  </si>
  <si>
    <t>augustin-r-109919</t>
  </si>
  <si>
    <t>je suis satisfait du prix et de votre réactivité une très bonnne assurance , je recommande vivement ! d'ailleurs je fai une demende d assurance pour une moto .</t>
  </si>
  <si>
    <t>10/04/2021</t>
  </si>
  <si>
    <t>stingray-56388</t>
  </si>
  <si>
    <t>Ils devaient même contacter pour mettre en place une mensualité- ils ne L’ont pas fait - 
Ils m’ont radié pendant le Covid. Je l’ai apris après avoir envoyer le chèque pour l’année en cours disant que j’ai eu tant de mal à le faire donc autant tout payer pour ne pas avoir à recommencer fin mai.
J’ai du bien après qu’ils m’avaient donc radié en avril. Jeu n’ai pas eu de courrier ni rien. En mars j’ai essayé de les avoir par tel. Pas de réponse ni de possibilité de laisser de message. En cherchant haut leur site et sur mon espace client - pas d’info non plus.
Par contre à la réception du chèque ils m’informe que je suis radiee depuis avril . J’ai demandé sur le site l’adresse du médiateur - pas de réponse à ce jour. Bravo April.</t>
  </si>
  <si>
    <t>plg2-85686</t>
  </si>
  <si>
    <t>Assureur à proscrire. Le prix peut être attrayant au départ mais si vous avez le moindre sinistre, même non responsable, et même si vous ne faîtes finalement pas jouer l'assurance, on vous le fait payer au prix fort.</t>
  </si>
  <si>
    <t>09/01/2020</t>
  </si>
  <si>
    <t>aurelie59-63650</t>
  </si>
  <si>
    <t>Assuré chez eux depuis 11 ans pour tout mes contrats aujourdhui je change de vehicule on me refuse une assurance tout risque pour celui ci (il est presque neuf!) sous pretexte que jai 3 sinistres un en 2016 et en 2018 un bris de glace(cailloux dans mon phare sur l'autoroute qui l'a fissuré) et un accrochage sur un parking!
Je trouve ca un peu honteux il ne cherche même pas a en savoir un peu plus. J'ai tout mes points sur mon  permis je suis maman de 2enfants je ne suis pas un danger public! Enfin du coup trés trés decu de cette assurance qui etait pourtant pour moi de confiance avant. J'aurai preferé continuer ma collaboration avec eux plutot que d'etre obligé de changer d'assurance auto c'est dommage.</t>
  </si>
  <si>
    <t>audrey-g-134739</t>
  </si>
  <si>
    <t xml:space="preserve">simple rapide et efficace
le prix de cette assurance tout risques est tres interressant si on compare les prix du marché 
je suis tres satisfaite du service 
</t>
  </si>
  <si>
    <t>27/09/2021</t>
  </si>
  <si>
    <t>mb-56900</t>
  </si>
  <si>
    <t xml:space="preserve">Si après une panne automobile sur l'autoroute, vous voulez vous retrouver à 2 heureS du matin devant une gare fermée et en prise avec un service emprunt d'amateurisme. Souscrivez à la Macif. </t>
  </si>
  <si>
    <t>27/08/2017</t>
  </si>
  <si>
    <t>tonu-a-113645</t>
  </si>
  <si>
    <t>Prix attractif, souscription simple et rapide. De bonnes garanties à prix concurrentiel. Découvert à la télé et suite à comparaison avec d'autres assureurs, mon choix a été vite fait.</t>
  </si>
  <si>
    <t>marie-100324</t>
  </si>
  <si>
    <t>Je viens de recevoir mon échéancier pour 2021 pour mon véhicule. Surprise ! +9% d’augmentation ! Je les ai appelé, évoquant les 3 mois de confinement, mon statut d’indépendante avec les difficultés de 2020,... aucune négociation n’a été possible. Extrêmement déçue ! 2020 les aura bien engraissé...</t>
  </si>
  <si>
    <t>laure-motur-m-138611</t>
  </si>
  <si>
    <t>Malgré les prix légèrement élevé je suis tout de même satisfait de vos services...
Bonne relation client également...
Merci pour votre professionnalisme...</t>
  </si>
  <si>
    <t>30/10/2021</t>
  </si>
  <si>
    <t>ap43-138727</t>
  </si>
  <si>
    <t>Attention, je déconseille fortement l'assurance Allianz.
Après 20 ans assurés en tant que pro chez eux, nous avons notre première déclaration de sinistre.
Maintenant 3 ans sur ce dossier, Allianz refuse de rembourser, malgré une première expertise amiable, allant dans notre sens.
Nous avons été obligé d'engager une procédure juridique : Allianz conteste l'expertise judiciaire et refuse toujours de rembourser le préjudice.
La procédure judiciaire continue, le juge a été saisi.</t>
  </si>
  <si>
    <t>responsabilite-civile-professionnelle</t>
  </si>
  <si>
    <t>02/11/2021</t>
  </si>
  <si>
    <t>emad--y-106208</t>
  </si>
  <si>
    <t>Vous etesTrop cher et je vais partir de chez vous bientot.. 
Pas de service de location en cas de voiture en panne
Tres difficile arriver aux conseilliers par Telephone</t>
  </si>
  <si>
    <t>luccio-65761</t>
  </si>
  <si>
    <t xml:space="preserve">Gentillesse et professionnalisme à l'écoute de nos questions et se mettant à notre niveau pour clarifier les questions </t>
  </si>
  <si>
    <t>25/07/2018</t>
  </si>
  <si>
    <t>edith-112038</t>
  </si>
  <si>
    <t xml:space="preserve">Bonjour
En 3 semaines, mon dossier rachat de contrat a été effectué.
Agent très sérieux et à l'écoute des demandes de renseignements. 
Merci pour votre disponibilité </t>
  </si>
  <si>
    <t>29/04/2021</t>
  </si>
  <si>
    <t>kiki92-90419</t>
  </si>
  <si>
    <t>GROUPE SATEC 
bonjour ma maman de 88 ans a eu un degats des eaux dimanche 31 mai l assistance nous dit d appeler un plombier c est ce qu on a fait et il refuse de rembourser la facture
intervention des pompiers car la canalisation a laché
l appartement a été inondé toutes les pieces meubles murs ont pris l eau a ce jour il retarde le passage de l expert comment peut on laisser une personne agée de 88 ANS qui paie sont assurance avec sa petite retraite dans un logement inhabitable a fuir</t>
  </si>
  <si>
    <t>assuredecu-59412</t>
  </si>
  <si>
    <t xml:space="preserve">Une porte d'entrée fracturée par un acte de malveillance, voilà  ce qui m'est arrivée au mois de juillet dernier. Après avoir contacté Allianz, on m'a conseillé de prendre leurs artisans pour que les travaux soient réalisés plus vite !  Surtout ne faites jamais ça !!!! Un premier artisan a été nommé par Allianz : il m'a fait poireauter 1 mois 1/2 et après il est parti en vacances sans faire les travaux ! un 2e artisan est passé 3 fois pour prendre les mesures ! non seulement j'ai attendu 4 mois pour voir ma porte réparée, mais en plus la société n'emploie que des "branquignoles". Il a fallu rappeler l'artisan 4 fois avant qu'il se décide à régler le système de fermeture.... 3 points de sécurité sur 4 ne s'enclenchaient pas. "C'est normal, maintenant les portes sont faites comme ça !!!!" disait-il. Il a fallu que je le menace de faire passer un expert pour qu'il daigne faire le réglage. Bref, un délai énorme quand on attend une porte (bonjour la sécurité, je suis restée 4 mois avec une plaque de contreplaquée en guise de porte ! ) </t>
  </si>
  <si>
    <t>05/12/2017</t>
  </si>
  <si>
    <t>jessica-v-126220</t>
  </si>
  <si>
    <t xml:space="preserve">Très  bien et bon rapport qualité prix qualité merci à vous en espérant que je reçoive la carte verte aujourd'hui car j'en aurait besoin des aujourd'hui </t>
  </si>
  <si>
    <t>mus-59272</t>
  </si>
  <si>
    <t xml:space="preserve"> On croit être bien assuré maltraité que je suis tout risque j'ai eu aucun problème depuis 10 ans mon assureur est pas à mes côté pour assurée comme il faut malgré que tous mes véhicule ainsi l'habitation ainsi la mutuelle et tout chez la maaf on ne  considère pas comme un véritable client </t>
  </si>
  <si>
    <t>serious-100057</t>
  </si>
  <si>
    <t xml:space="preserve">Je rejoins les avis déconseillants cette assurance. J'ai quitté il y a quelques années un autre assureur pour rejoindre celui de ma banque (LCL dans laquelle je suis depuis toujours et avec de nombreux produits) et je fais l'amer constat que la fidélité ne fonctionne que dans un sens chez eux. J'ai subis différents dégâts non responsables (vandalisme et délit de fuite avec dépôt de plainte) et si je peux comprendre qu'un certain nombre de sinistres déclenche automatiquement une procédure, à aucun moment je n'ai été mis en garde. J'ai appris par mon entourage que cela se fait ailleurs lorsqu'on tient à ses clients. Le premier confinement aura largement fait trainer les réparations mais une fois faites j'ai à ma grande surprise reçu un recommandé me signifiant ma résiliation à date anniversaire de mon contrat pour sinistralité. Très soignée comme sortie. Vous n'êtes donc aucunement responsable, vous participez largement aux frais de réparations mais ça ne suffit pas, il leur faut en conclure avec vous. J'ai été, il est vrai, ignorant du risque encouru à tout déclarer même lorsqu'aucun dommage n'était de mon fait, mais leurs méthodes sont simplement honteuses. Une demande de dérogation n'y a rien changé. En plus d'avoir pu finalement m'apercevoir que les prix pratiqués sont élevés, l'expérience me fait dire que le jour où vous aurez besoin d'eux ils sauront vous le faire payer. Les personnes que j'ai pu avoir au téléphone ont été néanmoins très serviables et compréhensives mais je me vois difficilement me contenter de cela. </t>
  </si>
  <si>
    <t>13/11/2020</t>
  </si>
  <si>
    <t>mattingly-a-115975</t>
  </si>
  <si>
    <t>Je suis satisfaite du tarif et des précisions que j’ai eu par mon interlocuteur. Je recommande vivement cette assurance pour un jeune permis car les autres assurances sont bien trop onéreuses.</t>
  </si>
  <si>
    <t>04/06/2021</t>
  </si>
  <si>
    <t>afru-70008</t>
  </si>
  <si>
    <t xml:space="preserve">Très insatisfait ! 
Le service client déplorable. 
Ne couvre rien ! 
Je me suis fait rentrer dedans par l'arrière et d'après AMV je suis en tort !
Assurance à fuir ! </t>
  </si>
  <si>
    <t>08/01/2019</t>
  </si>
  <si>
    <t>maxchris11-115574</t>
  </si>
  <si>
    <t xml:space="preserve">Je souhaite rapporter une expérience avec la MACIF qui montre les limites du système zéro personne !
Au mois de mars 2021,ma mère décède.
Ayant fait le changement d'adresse son courrier arrive chez moi, la Macif l'informe du rejet d'appel de cotisation. Normale les comptes sont bloqués. 3 semaines plus tard, j'appelle la hot-line, on m'explique qu'un véhicule ne peut rester sur la voie publique sans assurance et qu'il faut régler l'assurance pour l'année 2022, ce que je fais, en tant qu'héritier du véhicule, par carte bleue en ligne (Cela m'a pris 2 minutes avec le conseillé !)
La semaine suivante je me renseigne auprès de mon assureur pour faire le changement d'assurance et résilier celle de la MACIF. 
Résiliation aussitôt confirmée par la MACIF par courrier et qui m'annonce me rembourser.
Mais là soucis, pour être remboursé je dois justifier que je suis l'héritier ! 
Bravo la MACIF, pour me prélever 260 €, il a fallu 2 minutes, pour récupérer le 230€ ça fait 2 mois que j'attends mon remboursement (malgrès les nombreux appels vers la Hot-line et échanges par mails.
MERCI LA MACIF et ses CONSEILLES
</t>
  </si>
  <si>
    <t>yannick-s-116913</t>
  </si>
  <si>
    <t>simple et rapide,  dossier sinistre qui date du 22/04/2021. 
un cheval me percute, et j'attends 
On approche des 2 mois et pas encore de solution.
je peux réparer mon véhicule mais je dois avancer la franchise, c'est pas normal
par contre je reçois des offres de parrainage tous les 4 matins. Pourquoi parrainer des gens si la compagnie ne fait pas son travail</t>
  </si>
  <si>
    <t>aubron-e-122260</t>
  </si>
  <si>
    <t xml:space="preserve">Satisfait du service aussi bien téléphonique, prix, et tout le reste.
J’attend quelques mois pour mieux connaître L’olivier et je verrais bien par la suite </t>
  </si>
  <si>
    <t>03/07/2021</t>
  </si>
  <si>
    <t>lyli92110-75000</t>
  </si>
  <si>
    <t>Quand vous prenez le contrat c'est une histoire mais quand vous avez un problème c'est une autre histoire ! Les pires assureurs !</t>
  </si>
  <si>
    <t>dansmart-137011</t>
  </si>
  <si>
    <t>un professionnel m'a proposé un appareil auditif à un prix représentant deux fois le remboursement mutualiste. Je me suis renseigné à la MGP par téléphone, et l'accueil a été remarquablement aimabe et efficace : j'ai appris que le professionnel a l'obligation de proposer au moins un appareil dont le coût  permet une prise en charge à 100%, et la mutuelle m'a communiqué l'adresse d'un audio prothésiste à proximité de chez moi qui remplit ces conditions.
ma satisfaction est complète, merci encore.
Daniel Martinet</t>
  </si>
  <si>
    <t>11/10/2021</t>
  </si>
  <si>
    <t>sandy-79068</t>
  </si>
  <si>
    <t>je suis satifaite de la prestation santiane éfficacité et explications claires bon suivi du dossier envoi rapide des documents et prise en charge totale du changement de mutuelle je le recommande ....</t>
  </si>
  <si>
    <t>09/09/2019</t>
  </si>
  <si>
    <t>chris---96592</t>
  </si>
  <si>
    <t xml:space="preserve">Efficace, dans les règles de l’art sur intervention et traitement des sinistres. Je dis oui !
Relancer les nego régulièrement est comme pour toute assurance  le bon moyen de pas s’endormir et de laisser sa cotisation annuelle s’envoler
Coté habitat idem.
Les Clauses ont tendance à tjrs plus d’option ...! 
Rester vigilant...! 
Globalement je recommande oui ?? 
Confusion sur bonus à vie !
Quel réel impact sur la cotisation ?
Pk jamais de baisses sur tout risque même après 10ans du véhicule...!!!
Bonus Au véhicule ou au conducteur...? 
C pas tjrs claire 
Slts. 
</t>
  </si>
  <si>
    <t>23/08/2020</t>
  </si>
  <si>
    <t>decussy-e-133827</t>
  </si>
  <si>
    <t xml:space="preserve">Les frais sont cher 118 euros et chaque année ca augmente du coup je resterais que un an si ça augmente car je ne comprend pas que le contrat augmente sans sinistre </t>
  </si>
  <si>
    <t>syllan-138179</t>
  </si>
  <si>
    <t xml:space="preserve">Il y a 6 ans que j'ai adhéré pour mon chien. Au départ cotisation à 35 €, puis à 55, puis à 85 € sans préavis. Après négociation, je suis repassée à 66 € pendant quelques mois puis sans prévenir 75 € le mois dernier. Et je reçois un mail cette semaine m'indiquant qu'avec le Covid, le personnel est resté très disponible et que l'on passe la cotisation à 135 € !! Honteux !  La vérité c'est que mon chien vient d'avoir 10 ans le mois dernier. Et comme c'est maintenant qu'il risque d'avoir des problèmes de santé, on augmente dans des proportions inacceptables pour que je renonce. Il vaut mieux épargner tous les mois compte tenu du montant du plafond de remboursements annuel !  Assuropoil écrit ses propres avis bien évidemment avec des commentaires élogieux. A FUIR !! </t>
  </si>
  <si>
    <t>14/11/2021</t>
  </si>
  <si>
    <t>frederic-g--135187</t>
  </si>
  <si>
    <t xml:space="preserve">Bien cher  mais rapide j'attends avec impatience le prêt pour pouvoir lancer l'opération  sur mon projet  merci beaucoup pour tout  je suis a l'écoute de </t>
  </si>
  <si>
    <t>damienb-103458</t>
  </si>
  <si>
    <t>Assureur à éviter sauf ceux qui aiment : 
- réactivité lente
- prise en charge centralisées pour nous aider à nous perdre dans les démarches
- prise en charge des sinistres non responsable par du malus même après contre-expertise en la faveur de l'assuré. Je pensait que le doute devait bénéficier à l'assuré, ici dans une situation très claire, un doute est mis pour ne pas prendre en charge et même instaurer du malus
- des primes d'assurances qui augmentent chaque année sans raison et sans information.
Bref, je déconseille à toute personne de s'assurer chez eux.</t>
  </si>
  <si>
    <t>greg-87563</t>
  </si>
  <si>
    <t>Un assureur qui n'assure pas! Dossier complet d'indemnité hospitalisation chez GAN depuis 5 mois, toujours pas de nouvelles malgré de nombreuses relances, je pensais qu'une prévoyance servait à protéger les contractants, Gan c'est tout l'inverse. à fuir.</t>
  </si>
  <si>
    <t>24/02/2020</t>
  </si>
  <si>
    <t>gregboss80-59860</t>
  </si>
  <si>
    <t xml:space="preserve">J’ai souscrit chez l’olivier assurance l’an dernier août 2017 , pour une bmw série 1 assurance en tout risques avec plusieurs options , assistance 0 kilomètres y compris à l’international etc...
Vendredi 8 décembre je suis au Portugal pour les vacances , je décide d’allez au Restaurant avec mon amie arrivé au lieu du restau je met le clignotant sur ma droite je commence à m’engager ayant regarder dans mon rétroviseur quand une voiture m’en percute lavant droit de ma  voiture , ce charmant conducteur doublé les autres usagers par la droite sur une bande arrête d’urgence interdite à la circulation , nous faisons le constat en espagnol , à la suite d’eux dames portuguaise qui ont assisté à la scène décident de me faire un témoignage car outrer du comportement de l’automobiliste fautif, je prend mon attestation d’assurance LOLIVIER pour appeler l’assistance , attestation que j’ai reçu quelques jours avant d’arriver sur mon lieu de vacance, hors ce numéro n’est plus du tout d’actualité la dame au téléphone me dit qu’il ne travail plus avec cet compagnie d’assurance depuis un an , je dois donc raccrocher et essayer de trouver par mes propres moyens le numero d’assistance de lolivier , au bout de p’usieurs Longues minutes j’arrive enfin à le trouver , j’appelle, et là cet personne me dit quelle peut faire remorquer mon vehicule mais dans un garage choisi par le remorqueur , hors de questions, je décide de rentrer avec mon véhicule car ma voiture’ roule et je ne suis qu’à 4 km de la résidence , lundi 11 j’appelle lolivier pour déclarer le sinistre et savoir où je dois prendre le véhicule comme prevu dans mon contrat et quand passera l’expert hors grosse surprise le le conseil ironiquement désagréable me dit qu’il ne peut pas y avoir d’expert au portugual que sa sera fait uniquement en France et que je dois faire rapatrier ma voiture en France à ma charge bien sûr, et qu’aucun véhicule ne peut mettre prêté, je rappel un peu plutard pour avoir deux sons de cloches en espérant qu’il soit différent du premier mais le même discours avec le deuxième conseillers , je décide donc de faire faire les réparations dans un garage réputé au Portugal ,il faut donc une semaine pour que ma  voiture soit réparé, mercredi de la semaine suivante la voiture terminée je rappel lolivier je leur demande ce que je dois faire pour la facturation la une charmante jeune femme me demande pourquoi l’expert n’est pas passé euuuuh comment dire elle me dit qu’un expert aurait du passé et que maintenant que j’ai fait réparer mon véhicule il ne pourra plus rien constater, mais elle décide tout de même de faire expertiser le véhicule et l’expert jugera sur facture et devant le véhicule elle me dit donc qu’il passera sous 3 jours , soit jeudi vendredi ou samedi j’ai attendu c’est trois jours ainsi que le dimanche et le lundi soit 5 jours mais pas d’expert en vu ,,... c’est vraiment la première fois que je rencontre une incompétence total de la part d’une assurance , ah oui joublié j’ai une maladie récurrente j’avais prévu les médicaments pour une semaine et quelques jours mais pas pour deux semaines , sans oublier que j’ai dû louer un véhicule pour les déplacements un bon vieux véhicules essences diffèrents de bon diesel très économique , que j’ai perdu 4 jours de salaires car dans l’espoir de voir arriver l’expert ...
Sans compter des appels téléphoniques à n’en pas finir des attentes de plus de 40minutes bref .. honteux </t>
  </si>
  <si>
    <t>21/12/2017</t>
  </si>
  <si>
    <t>sab-50826</t>
  </si>
  <si>
    <t>Cela fait 40 ans que j'ai une voiture assurée à la Maaf, d'abord au nom de mes parents et moi depuis au moins 30 ans. sans accident notable depuis au - 20 ans, sauf peut être 1 ou 2 pare brises. Je suis ravie de voir qu'un client potentiel (test sur internet) paie moins cher que moi...! c'est ce que l'on appelle la récompense de la fidélité, mais cela va changer......</t>
  </si>
  <si>
    <t>adda-s-125419</t>
  </si>
  <si>
    <t xml:space="preserve">Je suis satisfait du service ils expliquent bien comment ça marche chez eux l’assurance par contre moi pour le prix je le trouve pas très intéressant car j’ai une vielle voiture mais merci comme même </t>
  </si>
  <si>
    <t>29/07/2021</t>
  </si>
  <si>
    <t>roro35250-117226</t>
  </si>
  <si>
    <t>bonjour je suis très déçus de cette mutuelle délais de traitement 1 mois  ou plus lorsque l on prend une mutuelle et que l on donne un rib et qu' il ne sens servent pas  et que trois mois plus tars on m envoie une mise en demeure je trouve cela très moyen je déconseille cette mutuelle.
merci Mr letribot 
ronanletribot@gmail.com</t>
  </si>
  <si>
    <t>nicolle-d-122489</t>
  </si>
  <si>
    <t>Je découvre, on verra à l'usage, car c'est malheureusement en cas de pépin que l'on se rend compte si on a une bonne assurance. Toutefois, à la première prise de contact pour le devis, on peut dire que Zen'Up est rapide, et le contact avec ma conseillère était professionnel, et à l'écoute.</t>
  </si>
  <si>
    <t>veronique-p-117495</t>
  </si>
  <si>
    <t xml:space="preserve">je suis satisfaite
je suis cliente depuis le début  de direct assurance
j'ai tous mes contrats chez vous
rapide efficace et prix intéressants
service très correct 
</t>
  </si>
  <si>
    <t>18/06/2021</t>
  </si>
  <si>
    <t>kinka-60180</t>
  </si>
  <si>
    <t>je suis maintenant a 0,50 Bonus et  pourtant mon augmentation et faramineuse 629,91 en tiers bien sur on nous prends pour des idiots je les avais avertie maintenant la poule au œufs or va partir</t>
  </si>
  <si>
    <t>04/01/2018</t>
  </si>
  <si>
    <t>diniu-106577</t>
  </si>
  <si>
    <t xml:space="preserve">Il m’ont fait payer :
-50 de frais de dossier 
-40 pour 13 j ( on était le 17 du mois )
-et le 9 du mois prochain il me font payer tout le mois et il me demande de quitter l’assurance parce que la carte grise est au nom de mon frère  sous la menace d’être résiliée et avoir une résiliation d’assurance sur le dos !! alors que le conseil qui m’a inscrit m’a bien dit que tout les papiers sont bon 
Donc je me trouve à payer 130€ pour un scooter 50cc pour 24 j c’est génial </t>
  </si>
  <si>
    <t>Euro-Assurance</t>
  </si>
  <si>
    <t>ronache-57523</t>
  </si>
  <si>
    <t>contacté après choix sur "les furets.com" ou cette assurance m'était proposée en N°1, rapport prestations/prix très intéressant.
petite demande : j'attends un disque de stationnement, un gilet de sécurité et des constats d'accident vierges.10</t>
  </si>
  <si>
    <t>22/09/2017</t>
  </si>
  <si>
    <t>milla-seane-57756</t>
  </si>
  <si>
    <t xml:space="preserve">Je suis nouvelle conductrice. Apres avoir visité toutes les assurances auto, je me suis tournée vers la matmut et honnêtement je suis déçus. ayant mon permis depuis peu, j'ai eu deux accident. Mes deux accident (types différents) n'ont pas été pris en compte par cette assurance. Comment vous dire que je suis décourager je pense à changer d'assureur. Même l'employé qui m'a eu au téléphone était vraiment désagréable et me répondait vraiment dune manière méprisable. Je sais plus quoi faire pour ma voiture et je fais plus confiance à cet assurance. </t>
  </si>
  <si>
    <t>02/10/2017</t>
  </si>
  <si>
    <t>deuche-55890</t>
  </si>
  <si>
    <t>Ne changez pas votre Deuche à la MACIF</t>
  </si>
  <si>
    <t>08/07/2017</t>
  </si>
  <si>
    <t>natacha-d-126887</t>
  </si>
  <si>
    <t>je trouve le service facile et simple juste. Lorsque j'ai eut un souci lors de ma première connexion une personne ma aider et elle était une gentillesse extrême merci</t>
  </si>
  <si>
    <t>nicolas-53381</t>
  </si>
  <si>
    <t>Bonjour...je commence la deuxieme année d'assurance  chez amv..jai déclaré un sinistre depuis kelke jours, et je viens de recevoir un courrier me disant que le suivi de prise en charge du dossier ne sera poursuivi qu'après le reglement de l'échéance annuelle car cette mesure a été mise en place suite à 1 mensualité qui n'a pas été respectée suite a un changement de situation professionnelle , malgres ma proposition de régulariser l'échéance en retard,  chaque mois, en payant plus que ma mensualité normale..aucun arrangement n'est possible alors que cest la premiere fois que je déclare un sinistre ainsi qun incident de paiment...</t>
  </si>
  <si>
    <t>18/03/2017</t>
  </si>
  <si>
    <t>delphine-53664</t>
  </si>
  <si>
    <t xml:space="preserve">mettent leurs propre clients dans la mouise sans aucun scrupule service deplorable  et tout ca sans aucun litige et en payant en gros une assurance a fuir
</t>
  </si>
  <si>
    <t>28/03/2017</t>
  </si>
  <si>
    <t>shinoatown-139454</t>
  </si>
  <si>
    <t xml:space="preserve">Bonjour,  j'ai récemment eu un accident non responsable. Je dispose d'un contrat "tous risques" avec majoration de la valeur 30%. Pour l'instant, le sinistre est en cours d'instruction, mais je m'interroge fortement sur la formation de leurs gestionnaires de sinistre. En effet, le contrat stipule qu'en cas de dommages sur un véhicule non reparable et de plus de 3 ans l'indemnité est à hauteur de la valeur de remplacement estimée par l'expert (ce qui est logique valeur du marché actuel pour le ré-équipement sur un modèle similaire = principe indemnitaire) La garantie complémentaire valeur majorée indique que cette somme peut-être majorée de 30 % si la valeur estimée par l'expert est inférieure au montant du prix d'acquisition et la macif complète donc la somme dans la limite du prix d'acquisition (logique aussi). Mais dans le cas d'un véhicule acheté moins cher que sa valeur actuelle sur le marché à la date du sinistre car c'était une bonne occasion, les conseillers en ligne indiquent que même si le véhicule vaut plus cher que la somme que vous l'avez payé, la macif remboursera uniquement jusqu'au montant que vous l'avez payé... Donc, elle ne permet pas le ré-equipement sur un modèle équivalent à la date du sinistre. J'informe les conseillers que ce n'est pas légal et qu'ils sont censés indemniser l' assuré de manière à ce qu'il ne soit pas lésé. La somme doit permettre de remettre en situation de départ avant le sinistre...et là le conseiller me dit :" bah vous n'avez rien perdu on vous rembourse" ... Alors que j'assure un véhicule qui vaut plus cher car c'était une bonne affaire et qu'en cas d'irreparabilité, je ne vais pas pouvoir me ré-équiper sur le même modèle possédant au minimum les mêmes caractéristiques... Car le gestionnaire se base sur le prix d'acquisition et non la valeur de remplacement comme stipulé pourtant dans le contrat et que dans ce type de cas cette garantie "majoration" complémentaire ne s'applique pas... Bref, j'indique au conseiller une personne achète un iPhone 50 euros et assure son téléphone, on lui rembourse 50 euros et non le montant pour qu'il puisse se racheter un iPhone de la même gamme alors que le contrat assure le téléphone peu importe le prix qu'il l'a payé c'est la valeur du bien à la date du sinistre non ?! Le conseiller me répond non c'est la valeur d'achat, on ne peut pas se faire de l'argent sur le dos de l'assurance... Il faut vraiment qu'une formation sur Ies fondamentaux de l'assurance soit effectuée car les gestionnaires ne savent pas appliquer le contrat vendu... Ou revoir éventuellement la note de cadrage et les process... </t>
  </si>
  <si>
    <t>12/11/2021</t>
  </si>
  <si>
    <t>niks-94213</t>
  </si>
  <si>
    <t xml:space="preserve">Prix intéressant devis rapide moins couteux que mon assurance actuelle.
Second Conducteur pris en charge gratuitement je me laisse le temps de comparer tout de même </t>
  </si>
  <si>
    <t>bourbon4-137802</t>
  </si>
  <si>
    <t xml:space="preserve">Fuite d'eau entre le compteur d'eau et la maison. Pendant que la Matmut et le plombier ( choisi par Matmut) se déchirent pour des histoires de devis non conformes, chacun refilant le bébé à l'autre, moi, le sociétaire, attend depuis plusieurs semaines que ma fuite d'eau ( bien précieux) soit réparée. A chacun de mes appels, on me répond que la fuite va être réparée, mais les actes ne suivent pas les paroles. Pendant ce temps, l'eau part dans la nature. C'est vraiment épuisant........ </t>
  </si>
  <si>
    <t>panda-94091</t>
  </si>
  <si>
    <t xml:space="preserve">Très satisfaite de votre site et de vos offres.
J’attends avec impatience votre devis et surtout de connaître le montant de franchise
Avec m’es remerciements </t>
  </si>
  <si>
    <t>14/07/2020</t>
  </si>
  <si>
    <t>raynal-c-136541</t>
  </si>
  <si>
    <t>Au moment où j’écris cet avis je viens juste de souscrire à un contrat auto donc je n’ai pas encore d’avis sur les services en cas de sinistre ou quoi mais en terme de tarif et de communication avec la personne que j’ai eu pendant 1h pour souscrire + faire des devis, je suis très satisfait !</t>
  </si>
  <si>
    <t>bailly-a-123380</t>
  </si>
  <si>
    <t xml:space="preserve">Très bon service client. Je recommande. Il n'y a pas trop d'attente au téléphone et les interlocuteurs savent nous répondrent à nos questions. Les prix sont très corrects. </t>
  </si>
  <si>
    <t>benizri-d-132204</t>
  </si>
  <si>
    <t>Rapide et dématérialisé l'olivier auto dispose de conseillers compétents et cordiaux. Les tarifs sont corrects et la gestion des sinistres totalement correcte.</t>
  </si>
  <si>
    <t>10/09/2021</t>
  </si>
  <si>
    <t>guimouze15-59472</t>
  </si>
  <si>
    <t>Ouille ! Mon père est décédé il y a 3 semaines. Il a une assurance vie sur CARDIF, et au vu des commentaires, j ai très peur !! Quels sont les documents à fournir ? 
Ca m avancerait grandement, plutôt que d écrire un courrier puis attendre la liste des documents dans un délai incertain :/</t>
  </si>
  <si>
    <t>07/12/2017</t>
  </si>
  <si>
    <t>simo-54294</t>
  </si>
  <si>
    <t xml:space="preserve">je suis client depuis  2 ans et les cotisation augment chaque année malgré 0 sinistre soit disent dans mon département il ya plus de déclaration de vol et incendie alors que les autre assurance ça augmente pas , vraiment a éviter  </t>
  </si>
  <si>
    <t>26/04/2017</t>
  </si>
  <si>
    <t>nono-96910</t>
  </si>
  <si>
    <t xml:space="preserve">la lettre de l'AFER datée du 19/12/19   m'indique que mon compte des avances est cloturé après réception de mon chèque de 87 000 €.
Ce chèque a été rédigé et envoyé à votre agence le 18 Octobre 2019.Il a été endossé le 23/12/2019 ! 
Devant mes inquiétudes, votre agence m'a répété que malgré le bug informatique à l'origine de ces retards, il serait tenu compte des dates de valeurs. 
Or, en Août 2020 il m'est réclamé encore 90 € ! comme si mon compte des avances était encore ouvert...  
Je me suis inquiété encore davantage à la réception de mes comptes de fin d'année qui montraient que l'avance n'aurait pas été remboursée.
Depuis Décembre 2019, les dates de valeur n'ont pas été corrigées.Et les comptes non plus.Cela traîne depuis 8 mois...Et on me fait encore patienter alors que tout est soi-disant réglé.
</t>
  </si>
  <si>
    <t>dalibert-d-114706</t>
  </si>
  <si>
    <t>Super ! Très bon professionnel ! Avec des prix Compétitifs ! Pour avoir comparé, ce sont les Meilleurs ! Je recommande vraiment les yeux fermés ! Dim. D</t>
  </si>
  <si>
    <t>philippine-c-125339</t>
  </si>
  <si>
    <t xml:space="preserve">Je suis satisfait du service le prix est resonnable et il est très facile de souscrire un contrat auto ce qui est agréable aucuns beug et efficace. Merci </t>
  </si>
  <si>
    <t>ds-115515</t>
  </si>
  <si>
    <t>Très bon accueil avec Lamia qui m’a donné une  réponse assez claire et précise. Le contact  professionnel  est agréable et rapide, je recommande vivement.</t>
  </si>
  <si>
    <t>siouuu-104382</t>
  </si>
  <si>
    <t>Bonjour, pacifica credit agricole n'a jamais eu de problème pour débiter mon compte(depuis plus de 10ans).
Par contre, si je remonte des problèmes, des erreurs(garage qui n'a pas l'équipement pour mon véhicule ça abime les pièces, l'expert qui ne considere pas tous les points de chocs d'un meme sinistre, ect...) de la part des différents intervenant il ne peuvent rien faire pour moi, ce n'est pas de leur faute. credit agricole ne peut rien pour moi car ils ne sont pas pacifica.
Le service de médiation m'a répondu après deux ans qu'ils ne peuvent rien faire pour moi(aucune tentative de médiation).
je roule moins mon véhicule depuis le covid mais ma cotisation augmente de 10%. Je ne recommande pas pacifica auto.</t>
  </si>
  <si>
    <t>sowfie-107573</t>
  </si>
  <si>
    <t>Super assurance et c'est la moins chère. Espace personnel très facile d'utilisation. Carte verte rapidement envoyé.
Moyenne de prix très intéressantes.</t>
  </si>
  <si>
    <t>isma-85860</t>
  </si>
  <si>
    <t>Je me suis laissé seduire par les tarifs proposés par l'olivier assurance. Apres avoir vu les avis negatifs j'ai prefere me retracter de celle-ci avant le debut de mon contrat. Le service client m'avait affirmé que je serais intégralement remboursé. Apres les avoir rappele on m'annnonce que je serais prélevé de 35 e de frais de dossier (soi disant gratuits a la souscription) et tout ca pour quelques jours de souscription. C'est honteux et je ne regrette pas de ne pas etre resté dans cette assurance.</t>
  </si>
  <si>
    <t>camberlein-a-138963</t>
  </si>
  <si>
    <t>je suis satisfaite du services ainsi que des recommandation qui m'ont était proposer pour mon assurance
Les prix sont plus raisonnable que d'autres assurance et répond aux attentes de ses clients</t>
  </si>
  <si>
    <t>04/11/2021</t>
  </si>
  <si>
    <t>cindy-117253</t>
  </si>
  <si>
    <t>J'ai eu un accident avec ma voiture et cela fait 1 mois que j'attends le remboursement. Le virement a été validé par allianz, n'ayant toujours rien reçu je les ai contacté, ils me disent qu'il  y a un bloquage mais ne savent pas me dire pourquoi, juste d'attendre. C'est inadmissible je me retrouve sans voiture, je ne peux pas aller au travail, ils ne se mettent pas à notre place. Mais par contre pour mes prélèvements mensuel il n'y a jamais eu de blocage bizarrement. Je suis démunie je n'ai pas de solution,  ils ne m'en trouvent pas non plus, je ne sais plus quoi faire ni quoi dire sauf que je suis dans la m.... a cause d'eux ! Déjà avoir un accident non responsable c'est pas la joie alors si en plus l'assurance ne fait pas son boulot,  dans quel monde on vit !</t>
  </si>
  <si>
    <t>aaarrrggg-80437</t>
  </si>
  <si>
    <t xml:space="preserve">la gmf ne défend pas ses clients lors d'accidents.
le garagiste de Bizanos proposé par la gmf est un fou furieux.
</t>
  </si>
  <si>
    <t>26/10/2019</t>
  </si>
  <si>
    <t>andre-92683</t>
  </si>
  <si>
    <t>Oui je suis satisfait les prix me conviennent, Je gagne 150 € par rapport à mon assurance actuelle,  Je vais certainement changer d’assurance pour partir de MMA chez direct assurance. Même garantie je dois encore vérifier les franchises</t>
  </si>
  <si>
    <t>tole-101452</t>
  </si>
  <si>
    <t xml:space="preserve">Attention, cet assureur m'a augmenté de 50% le tarif de mon assurance sans aucun sinistre alors que j'ai 50% de bonus depuis de nombreuses années !!!!!
Le tarif des franchises exorbitantes quand on prend le temps de les regarder dans le détail.
</t>
  </si>
  <si>
    <t>15/12/2020</t>
  </si>
  <si>
    <t>steve-d-126297</t>
  </si>
  <si>
    <t>Assurer depuis plusieurs années, je les conseils des que possible. Et ne changerai pour rien au monde d'assureur. le service client est au top. Du conseil à l'explication.</t>
  </si>
  <si>
    <t>lemaire-s-137851</t>
  </si>
  <si>
    <t>Service toujours au top ! 
Prix élevé pour une voiture "du dimanche" protégée en garage, mais surement lié à la gamme du véhicule et son prix neuf, et non sa valeur réelle.</t>
  </si>
  <si>
    <t>stadie-81052</t>
  </si>
  <si>
    <t xml:space="preserve">Je me suis fait vendaliser ma voiture en juillet aujourd'hui nous sommes le 16 novembre et ma voiture et toujours dans le même état malgré mes appels mes courriers rar mes mails pas de réponses mon dossier a été bloqué et transmis dans un autre service
Cela fait des mois que  ce service dois me rappeler
J'attends toujours
</t>
  </si>
  <si>
    <t>16/11/2019</t>
  </si>
  <si>
    <t>jo-55383</t>
  </si>
  <si>
    <t>Bonjour,
Je suis assuré maif auto. J'ai subi un acte de vandalisme sur ma voiture, j'ai fais ma déclaration auprès du service client de la MAIF. 1er contact : on me propose de me rendre dans un garage partenaire MAIF de mon choix. Quelques minutes après, je reçoit un mail me demandant d'aller dans un garage bien précis que je n'ai pas choisi ! Je rappelle le service client qui me répond d'une manière très désagréable. Bref...je laisse passer.
Je me rends donc dans le garage partenaire qui m'indique un tarif. Étant donné la franchise élevé, je fais part à la MAIF de mon refus de réparation. Le service clients m'indique donc que j'allais recevoir une indemnisation (valeur des réparations - la franchise).
Quelque sjours après je reçois une lettre de l'expert qui m'indique une somme calculé selon les barèmes MAIF : moins de 50% de prix du garagiste !!! Résultat : je ne peux pas faire réparer au prix de la MAIF seul car aucun garage en France ne travaille gratuit (ou presque vu le faible montant des estimations MAIF) et je ne peux donc prétendre à aucune indemnisation...
Je fais part de mon désarroi au service réclamation MAIF qui me fait la moral car je n'aurai pas du employer certains mots à leur égard.
Je suis très déçu de la MAIF.</t>
  </si>
  <si>
    <t>15/06/2017</t>
  </si>
  <si>
    <t>mickael-p-126890</t>
  </si>
  <si>
    <t>Très bon prix par rapport au service
La gestion des sinistres est très bien pour en avoir eu besoin il y pas si longtemps que ça.
Assurance très sérieuse</t>
  </si>
  <si>
    <t>michelmenton-102096</t>
  </si>
  <si>
    <t xml:space="preserve">Assuré chez CEGEMA depuis 4 ans, je suis arrivé au bout de ma patience.
Jusqu’à présent, malgré quelque difficultés pour me faire payer les frais non remboursés par les caisses sociales (lentilles, ostéopathe,...), les prestations étaient fournies.
Depuis le mois de novembre, c’est la catastrophe.
Maigres de nombreuses relances par téléphone, mails, espace client, impossible de me faire rembourser des lunettes réglées depuis longtemps par la Ccss.
J’ai envoyé une demande de résiliation sur leur messagerie et par recommandé, pas de réponse non plus...
Pour encaisser les cotisations, là ça fonctionne.
Je viens de contacter la Ccss pour leur expliquer les dysfonctionnements.
A fuir ! </t>
  </si>
  <si>
    <t>02/01/2021</t>
  </si>
  <si>
    <t>angel02720-54610</t>
  </si>
  <si>
    <t xml:space="preserve">Bonjour nous avons etait contacter par letat concernant. Une assuranve vie que notre pere avait pris chez generali en 1978 et decede en 91 on nous demande denvoyer des documents rib....cela et fais depuis plus dun mois ils disent quils vont valider les paiements on attend les semaines passent..je lais recontacte aujourd'hui et la cerise sur le gâteau ya pas de capital cest quoi de tous sa ??? </t>
  </si>
  <si>
    <t>11/05/2017</t>
  </si>
  <si>
    <t>bruno-o-123982</t>
  </si>
  <si>
    <t>Qualité-prix imbattable ! J'étais parti chez un autre assureur pour voir si c'était mieux mais quelle erreur de ma part. Il n'existe pas mieux que DirectAssurance</t>
  </si>
  <si>
    <t>20/07/2021</t>
  </si>
  <si>
    <t>geoffrey-catouillard--90931</t>
  </si>
  <si>
    <t xml:space="preserve">Rassure de cette offre à tractif plus cas attendre le meilleur devis possible  dans l’attente du meilleur offre facultatif et promotionnelle.          </t>
  </si>
  <si>
    <t>15/06/2020</t>
  </si>
  <si>
    <t>allianzsensclientpascontent-106227</t>
  </si>
  <si>
    <t xml:space="preserve">Je suis dans l’attente d’un remboursement d’un sinistre du 30 décembre 2019 , j’ai pas de retour ....
En sachant que mes mensualités sont payées en temps et en heures </t>
  </si>
  <si>
    <t>tayeb-69958</t>
  </si>
  <si>
    <t>Bonsoir je viens de voir que tout le monde à eu des problèmes et moi j'ai souscrit il y'a 10 mois très bon prix mais niveau papier j'ai tout scanné et j'ai eu quelque problème alors je me suis déplacer au siège social a Boulogne et une personne ma reçu et ma tout fait en 10 mins chrono. J'aimerais bien résilier car je vais vendre ma voiture mais j'ai vu que pour la lettre avec AR vous préleviez quand même l'argent j'espère ne pas avoir de problème de prélèvement en résiliant.
Pouvez vous m'aider à résilier
 Merci d'avance</t>
  </si>
  <si>
    <t>malika-s-129587</t>
  </si>
  <si>
    <t>Satisfaite et rapide merci. Formulaire à compléter accessible et simple de compréhension. Je verrai à l'usage si je suis contente...J'espère être ravie pour la suite. Salutations</t>
  </si>
  <si>
    <t>kevin-l-130754</t>
  </si>
  <si>
    <t>Réactif et des prix intéressants, site simple d'utilisation et ergonomique. Prestations proposées très intéressantes également, je recommanderai vivement direct assurance</t>
  </si>
  <si>
    <t>matthieu-v-135196</t>
  </si>
  <si>
    <t xml:space="preserve">parfais rapide efficace site clair et rapide je recommande direct assurance pour les tarifs proposer et les garanties la possibilité de modifier son devis </t>
  </si>
  <si>
    <t>ombissa--dzangue-d-122550</t>
  </si>
  <si>
    <t>je suis satisfait des prix cela me convient parfatemaint merci beaucoup, je vais recommander l olivier assurance a des proches bonne journée et merci encore pour tout</t>
  </si>
  <si>
    <t>mylene-l-122654</t>
  </si>
  <si>
    <t>je suis satisfaite de Direct assurance dommage qu'il ne puisse pas assurer ma maison...a priori elle est dans une zone que Direct assurance ne peut pas assurer</t>
  </si>
  <si>
    <t>patrick-g-128233</t>
  </si>
  <si>
    <t xml:space="preserve">je suis pour l'instant satisfait de vos services ! Les tarifs sont compétitifs et raisonnables ! Ma seule demande d'intervention a été efficace et rapide !
</t>
  </si>
  <si>
    <t>latitia-s-105829</t>
  </si>
  <si>
    <t xml:space="preserve">Prix convenable, service qui cible bien la formule au besoin du véhicule
Service client très agréable et réactif
Application très pratique même si j'ai rencontré un beug 1 fois
</t>
  </si>
  <si>
    <t>catherine-r-133893</t>
  </si>
  <si>
    <t>Pratique à voir pour la suite.
Rapide et simple pour le moment.
A voir par la suite.  
J'attend d'être satisfaite de vos services.
                    .</t>
  </si>
  <si>
    <t>fournier-g-127052</t>
  </si>
  <si>
    <t xml:space="preserve"> je suis très satisfait de mon contrat ainsi que de son suivi je recommanderai olivier assurance sans problème aussi bien pour la tarif que pour les conseils</t>
  </si>
  <si>
    <t>08/08/2021</t>
  </si>
  <si>
    <t>alain-e-115568</t>
  </si>
  <si>
    <t>Cette année je ne vous ai pas contacté pour m'informer des montants d'assurances 2021 2022 pour mes véhicules 306 cab et rov 75 ...je souhaite ne pas avoir d'augmentation sur mon prochain véhicule Dacia en septembre 2021 .Attention à vos augmentations de tarifs ....</t>
  </si>
  <si>
    <t>belkessam-h-122433</t>
  </si>
  <si>
    <t xml:space="preserve"> bonsoir un point sur la cause d'augmentation de mes prélèvement , donc je voulez faire le point sur mon contrat et puis je demande une attestation  de relevé  pour mon employeur a fin de rajoute un contrai a mon nom  de véhicule de société </t>
  </si>
  <si>
    <t>05/07/2021</t>
  </si>
  <si>
    <t>arsene-s-112567</t>
  </si>
  <si>
    <t>je ne suis pas satisfait du nouveau tarif, car je ne comprends pas cette hausse fulgurante de plus de 15% que vous m'imposez. Revoyez votre politique!</t>
  </si>
  <si>
    <t>jean-paul-v-124063</t>
  </si>
  <si>
    <t>très satisfait des prestations et de l'accueil à la GMF. Je le conseille comme assurance, j'ai plusieurs assurances qui m'ont donné toujours satisfaction</t>
  </si>
  <si>
    <t>jmc17-102596</t>
  </si>
  <si>
    <t>Au niveau le plus haut des garanties les cotisations sont assez chères, bons remboursements, on peut joindre facilement les conseillers, ceux-ci répondent toujours à nos attentes.</t>
  </si>
  <si>
    <t>harold12j-111418</t>
  </si>
  <si>
    <t xml:space="preserve">Bien que n'ayant jamais eu à solliciter AMV pour un sinistre, je ne peux donc me prononcer sur l'aspect règlement de sinistre, le tarif proposé au regard des garanties souscrites est très compétitif sur le marché, notamment pour une grosse cylindrée.  </t>
  </si>
  <si>
    <t>marie-61064</t>
  </si>
  <si>
    <t>Je déconseille vivement...J'ai été chez eux pendant 2 ans à chaque fois des problèmes de résiliation auprès des mutuelles dont soit disant ils devaient s'occuper. En effet, ils m'avaient dit prendre en charge cet aspect là et c'était absolument faux. les deux années, je me suis retrouvée avec des doubles prélèvements (mutuelle précédente et actuelle), j'ai relancé leurs services un nombre de fois incalculables, ils me soutiennent que c'est toujours de la faute des mutuelles et du soit disant retard pris par leurs services de gestion...une mauvaise foi impressionnante, parfois même leurs commerciaux vous prennent pour des idiots aussi en ne comprenant pas votre hésitation (euh le prix par exemple???). Donc c'est fini, je ne passerai plus jamais par eux et je vous conseille de passer votre chemin</t>
  </si>
  <si>
    <t>02/02/2018</t>
  </si>
  <si>
    <t>plas-123003</t>
  </si>
  <si>
    <t>Le conseiller (Antoine) à été PARFAIT. Il a été patient alors que j'ai appelé avant la fermeture, il à fouillé dans les anciens dossiers de mon ex mari pour retrouver des documents, bref, je recommande et vais parrainer ma soeur</t>
  </si>
  <si>
    <t>cerise-80041</t>
  </si>
  <si>
    <t>A l'écoute, tarif appréciable avec en plus le parrainage.
Rapidité, efficacité, personnel compétent et aimable.
Attends la satisfaction en cas de besoin.</t>
  </si>
  <si>
    <t>21/04/2021</t>
  </si>
  <si>
    <t>genevieve-63532</t>
  </si>
  <si>
    <t>cliente depuis 2013 apres quelques augmentation j'ai ete recontacte par mon courtier pour nouvelle formule plus interessante.</t>
  </si>
  <si>
    <t>24/04/2018</t>
  </si>
  <si>
    <t>pascal-n-106947</t>
  </si>
  <si>
    <t>ma cotisation est passée de 397 à 425 euros 
sans aucune explication, bien entendu sans sinistre
mes autres assurances, en cette période difficile n'ont pas augmentées leur tarif</t>
  </si>
  <si>
    <t xml:space="preserve">
Client depuis 30 ans à la société générale, j'ai souscrit un contrat assurance habitation principale avec responsabilité juridique en toute confiance ........Un dégat des eaux causé par l'immeuble voisin, dégâts importants dans 2 pièces, JE NE SUIS PAS COUVERT PAR MON CONTRAT ET LA PROTECTION JURIDIQUE DE MON CONTRAT M'ANNONCE QU'ELLE NE PEUX PAS INTERVENIR DANS LE LITIGE car cela fait parti des exclusions
je suis furieux, à quoi sert cette assurance 
je vous recommande vivement de ne pas souscrire à Sogessur
attente téléphonique insupportable au service sinistres</t>
  </si>
  <si>
    <t>02/05/2018</t>
  </si>
  <si>
    <t>tbarbeler-108078</t>
  </si>
  <si>
    <t xml:space="preserve">Excellente prestation des équipes Génération avec un enregistrement en ligne fluide puis des règlements hyper rapides. L’envoi des justificatifs par photo est vraiment un plus. </t>
  </si>
  <si>
    <t>26/03/2021</t>
  </si>
  <si>
    <t>playe-s-136264</t>
  </si>
  <si>
    <t>Satisfaite de vos prestations. Accueils et renseignements téléphoniques nickels.prix raisonnables.vos garanties me conviennent parfaitement.merci aux personnes qui m'ont reçu par telephone</t>
  </si>
  <si>
    <t>so-86295</t>
  </si>
  <si>
    <t>Mon ptit frère casse la tv de chez moi son assurance n attend que l accord de la mienne pour payer sauf que moi la gmf me dit qu'il n y a pas de garantie pour ca....  sans oublier le service sinistre joignable uniquement par tel avec un numéro qui ne répond JAMAIS     et j attend toujours un remboursement d une catastrophe naturelle d y a au moins 5 ans(mm après une lettre AR pas de réponse)J ai pourtant 5 contrats chez eux mais aucun respect pour ma personne quel honte!!!!</t>
  </si>
  <si>
    <t>24/01/2020</t>
  </si>
  <si>
    <t>eb91-51968</t>
  </si>
  <si>
    <t>Voila plus de trois mois que j'essaye d'avoir un document conforme a la demande de ma banque pour l'assurance de mon credit immobilier (renegociation). 3 tentatives, 3 échecs: a chaque fois le document de Cardif est non conforme, et je dois reprendre une nouvelle renegociation avec ma banque. Ceci dans un contexte d'augmentation des taux , et avec donc un impact financier conséquent pour moi. Je passe rapidement sur les delais de traitement inacceptables, même si je peux comprendre que Cardif a des difficultes a adresser le niveau de demande actuelle.
Dans un premier temps, il m'a été indiqué par telephone que les equipes ne disposent pas de la "calculette" leur permettant de traiter mon dossier.  
Mais même en relistant par mail (en plus des mails de ma banque) les éléments nécessaires auprès des personnes du Delivery management (dont je ne mentionnerai pas ici le nom mais dont je conserve les échanges par mail), éléments qu'ils connaissent forcément à moins d'être incompétents dans leur domaine, il reste toujours impossible d'avoir un document conforme depuis le 14 Octobre. La Directrice Générale Adjointe est informée, mais cela n'est toujours pas resolu.
Je rajoute une anomalie de prelevement en 2014, toujours non rectifiée.
Il y a des limites a ce que l'on peut accepter en matière de médiocrité. Elles sont ici largement dépassées.
Indamissible. A fuir.</t>
  </si>
  <si>
    <t>02/02/2017</t>
  </si>
  <si>
    <t>laurence-b-117811</t>
  </si>
  <si>
    <t xml:space="preserve">Nous sommes très contents des Services de la GMF. Accueil téléphonique au top. La protection Juridique est superbe. TRES PROFESSIONNEL. Nous sommes à la GMF depuis plus de 20 ans et nous sommes très contents des services proposés. </t>
  </si>
  <si>
    <t>avok-50189</t>
  </si>
  <si>
    <t>REGRET</t>
  </si>
  <si>
    <t>12/12/2016</t>
  </si>
  <si>
    <t>stephane-74200-95907</t>
  </si>
  <si>
    <t>Pour s'assurer chez eux, d'une simplicité incroyable,
j'ai demandé que l'assistance dépannage soit 0km avec voiture de remplacement étant handicapé j'ai insisté à ce sujet.
Mon système ABS m'a lâché en roulant je me suis fait la peur de ma vie, étant à côté du garage qui me l'a vendu, j'ai pu y aller tout doucement lui amener le véhicule
Après avoir téléphoné à mon assurance et attendu 2h qu'on m'envoie un taxi au garage , l'assurance m'a expliqué gentiment que je n'étais pas assurer pour ce genre de chose et que j'avais qu'à lire mon contrat, la personne au bout du fil très désagréable, ce désintéressait de mon problème, je me suis retrouvée à pied sans véhicule et j'ai dû rentrer par mes propres moyens chez moi.
je vais résilier mon contrat et aller vers une assurance plus professionnel</t>
  </si>
  <si>
    <t>arthuro23-100824</t>
  </si>
  <si>
    <t>Très mauvaise expérience. Attente interminable pour se faire réparer et se faire payer. 
Pas du tout à la hauteur de l'image que donne cette mutuelle.
Ils devraient faire moins de pubs à la télé et mieux s'occuper de leurs clients</t>
  </si>
  <si>
    <t>bmusb-98285</t>
  </si>
  <si>
    <t xml:space="preserve">Je suis très satisfait de l'Olivier assurance, car j'étais mis en relation rapidement avec le service clientèle.Mon interlocuteur a bien compris l'objet de mon appel, concernant une modification de mon contrat. Tout était parfait pour la couverture et le prix. </t>
  </si>
  <si>
    <t>02/10/2020</t>
  </si>
  <si>
    <t>germain-g-123403</t>
  </si>
  <si>
    <t>On est qu au début 
Et mal heureusement j ai eu une très mauvaise expérience car vous m avez pas remboursé un par brise ou j ai avancé l.argent malgré que je sois assurée pour cela  ... c etait april baie mahaut avec la.voiture de Mme Lubin mandy</t>
  </si>
  <si>
    <t>penelope-58812</t>
  </si>
  <si>
    <t>Bien relire les contrats santiane neoliane avant de signer!
Les conseillers téléphoniques mentent effrontément sur les garanties et je me suis vu signer pour un pack santé + prévoyance alors sûre je ne souhaitais qu'une mutuelle santé. J'ai résilié le contrat dans les 10 jours mais Santiane considère que le contrat prévoyance ne fait pas partie de la résiliation!!! Ne jamais s'adresser à ce comparateur dont les conseillers téléphoniques paraissent totalement sous pression et incompétents mais bien formés à la vente frauduleuse!</t>
  </si>
  <si>
    <t>14/11/2017</t>
  </si>
  <si>
    <t>adilab-104310</t>
  </si>
  <si>
    <t>ATTENTION ASSURANCE A FUIR!
j'ai mis une étoile pour compléter mais ils méritent un énorme 0 !
fuyez absolument cette assurance ! ils arnaquent leurs clients. ils refusent de prendre en compte les résiliations, ajoutent des frais autant que possible! Leur technique est de prétendre avoir perdu le courrier de résiliation afin de ne pas accepter la résiliation. Ce sont des menteurs ! Le service clientèle est déplorable, les clients sont traités avec mépris !  j'ai envoyé des courriers de réclamations, ils m'obligent à saisir le médiateur de l'assurance ! je m'épuise dans des démarches administratives pour une simple résiliation de contrat ! c'est le bon monde à l'envers là bas !</t>
  </si>
  <si>
    <t>16/02/2021</t>
  </si>
  <si>
    <t>nicolas-f-131945</t>
  </si>
  <si>
    <t>Simple et pratique . A voir si un jour il y a un soucis comment seront les prestations fournis par direct assurance. C'est souvent dans ce type de situation que l'on voit le vrai visage des assureurs...</t>
  </si>
  <si>
    <t>08/09/2021</t>
  </si>
  <si>
    <t>charles1066-66166</t>
  </si>
  <si>
    <t xml:space="preserve">Je suis tout à fait satisfait de cet assureur, tant au niveau du rapport qualité/prix que dans le domaine de la relation clientèle (disponibilité, écoute et conseil).
La réactivité en cas de sinistre, pour la seule occasion où j'ai eu à faire appel au titre du contrat d'assistance, a été remarquable.
Ma fidélité a été récompensée et le geste à l'attention des assurés pendant la période COVID 19, a été apprécié.
Mon nouveau scooter est en attente de livraison, mon devis est prêt auprès d'AMV, je n'attends que la carte grise  pour valider ma demande de contrat d'assurance, en toute confiance.
</t>
  </si>
  <si>
    <t>raymond-50889</t>
  </si>
  <si>
    <t>les prix augmente d année en année c est pas normal d avoir c est grosse augmentation</t>
  </si>
  <si>
    <t>kevin--m-125353</t>
  </si>
  <si>
    <t xml:space="preserve">Simple à remplir rapide et site compréhensible 
Prix peu attractif pour un 2e véhicule a voir par la suite avec le contrat définitif 
Manque d’information avantage client
</t>
  </si>
  <si>
    <t>lambda-111133</t>
  </si>
  <si>
    <t>La souscription se fait très facilement et les tarifs attractifs la première année !
dès l'année suivante, une augmentation de 20%, prétextant le nombre d'accidents dans le département, en quelque sorte vous payez pour les "mauvais" clients !!
L'année suivante encore 18% d'augmentation pour les mêmes raisons, le service client me propose un geste commercial de 30€ ! J'espère ne jamais avoir d'accident parce que je redoute le pire quand aux règlements des litiges.
Bref, je ne recommande pas</t>
  </si>
  <si>
    <t>bersy-52306</t>
  </si>
  <si>
    <t xml:space="preserve">Apres avoir valider les devis et payé 2 mois d'avance. le montant sur les contrats avaient augmenté: raison accident non responsable sur un contrat et fausse déclaration sur un autre: j'ai indiqué avoir eu mon permis en Mai 69, alors que c'était mars 69. Je résilie </t>
  </si>
  <si>
    <t>10/02/2017</t>
  </si>
  <si>
    <t>kaki--112450</t>
  </si>
  <si>
    <t xml:space="preserve">Bonjour prix intéressent je voit plain de commentaire comme sa mes attendait de voir après un sinistre ce qui vous attend 2 mois j'ai été reconnu victime et jattend toujours le remboursement à chaque foie une version différente j'ai eux un accident Avec Des fenctionaire de l'état et il  arive pas à les joindre j'ai perdu mon travail à cause de sa chiffre d'affaire plue de 1milion d'euro mes ya pas 1 euro qui sort de leur poche mes pour spensoriser Joel zarco il sont là je ne veut pas donner mes coordonner par peur de represalle à quoi saire une assurance si il paye pas et de récupérer après avec la partie adverse surtout si vous avez été reconnu victime
</t>
  </si>
  <si>
    <t>03/05/2021</t>
  </si>
  <si>
    <t>nono-89644</t>
  </si>
  <si>
    <t>Je suis à la Macif depuis 2004.  J'ai reçu mon avis d'échéance Début mars ( posté le 26 février)
J'ai fait ma demande de résiliation dans les 20 jours le 13 mars. 
La Macif refuse le 17 avril, elle me reproche de ne pas avoir envoyé avant le 1 mars.  
Impossible d'avoir un dialogue.
On nous renvoie vers une adresse e -mail du service gestion qui ne répond pas .
Aucun retour depuis le 17 avril.</t>
  </si>
  <si>
    <t>islandestanislass-66829</t>
  </si>
  <si>
    <t xml:space="preserve">client numéro 281267. Je suis client de cette assurance depuis plusieurs années. </t>
  </si>
  <si>
    <t>13/09/2018</t>
  </si>
  <si>
    <t>aurelie-67959</t>
  </si>
  <si>
    <t>Gerante d EURL TNS, j ai eu la malchance d avoir eu 30 j de maladie (grossesse) l annee 1 et 15 j d hospitalisation (thyroide) l annee 2. Allianz vous vire quand vous tombez malades.  A fuir !</t>
  </si>
  <si>
    <t>22/10/2018</t>
  </si>
  <si>
    <t>gege-78220</t>
  </si>
  <si>
    <t>j'ai eu un contact avec une secrétaire de santiane,au contact trés agréable qui ma conséllée une mutuelle trés aventageuse au point de vue tarif et remboursement des soints,cette personne est tres a l'ecoute</t>
  </si>
  <si>
    <t>06/08/2019</t>
  </si>
  <si>
    <t>mo-42675</t>
  </si>
  <si>
    <t>Assurance parfaite pour les petits soucis  mais qui laisse traîner les dossiers qui posent problème</t>
  </si>
  <si>
    <t>de-faria-baptista-a-134466</t>
  </si>
  <si>
    <t>Rapide, efficace et pas cher! Franchement je suis surpris par la rapidité et les prix qui sont bien en-dessous de la concurrence. Je vais réfléchir pour mes autres contrats.</t>
  </si>
  <si>
    <t>25/09/2021</t>
  </si>
  <si>
    <t>gmfcesto-85476</t>
  </si>
  <si>
    <t xml:space="preserve">Catastrophe au niveau de gestion des clients.
Aucune humanité.
La publicité ASSURÉMENT HUMAINE n'est pas du tout pour GMF. Au bout de cinq ans nous avons été viré pour des sinistres non responsables !!! </t>
  </si>
  <si>
    <t>03/01/2020</t>
  </si>
  <si>
    <t>sajini--k-134766</t>
  </si>
  <si>
    <t xml:space="preserve">Bonjour merci beaucoup cordialement bonne soirée votre service plus rapide merci encore pour votre service vous o changement prénom Subajini kanagaratnam est pas mal rapide pour envoyer email s’il vous plaît merci beaucoup cordialement bonne soirée </t>
  </si>
  <si>
    <t>romuald-s-125203</t>
  </si>
  <si>
    <t xml:space="preserve">Le prix est attractif cite sérieux, le formulaire est très simple a remplir les document qu' il demande a envoyer sont au choix soit par internet ou par courrier.   </t>
  </si>
  <si>
    <t>marine-b-105821</t>
  </si>
  <si>
    <t>Je suis satisfaite du tarif et des conditions. La facilité pour comparer les différentes offres et garanties.  J'ai contacté le service client pour vérifier si je ne pouvais pas bénéficier d'un meilleur tarif, bien que la réponse fût négative, l'accueil a été très cordial.</t>
  </si>
  <si>
    <t>jean-philippe-g-113553</t>
  </si>
  <si>
    <t>Pour l'instant je suis satisfait du service et du rapport qualité prix. Le site est relativement facile d'accès et d'utilisation. Il reste à connaitre l'efficacité en cas de sinistre, ce que je ne suis pas pressé de tester.</t>
  </si>
  <si>
    <t>12/05/2021</t>
  </si>
  <si>
    <t>paul-70797</t>
  </si>
  <si>
    <t>Bonjour,
Ma femme est actuellement handicapée (categorie2), handicape reconnu après l'adhésion par le docteur de la CGSS. 
Suite à un arrêt de travail survenu avant l'adhésion cardif nous signale que "son handicape est une suite de maladie antérieure à l'adhésion".
Cardif nous avait réclamé un certificat médicale justifiant de son arrêt maladie pendant qu'elle travaillé donc avant d'être reconnu handicapé.
Comment peut t'on s'appuyer sur un certificat médical et nous faire part que la maladie à évoluer et a provoqué un handicape après l'adhésion?</t>
  </si>
  <si>
    <t>31/01/2019</t>
  </si>
  <si>
    <t>savet-c-136829</t>
  </si>
  <si>
    <t>ce n'est que le début, nous verrons bien plus tard. Le service apporté lors de diffèrent problème est avant tous majeur pour être satisfait de son contrat</t>
  </si>
  <si>
    <t>josiane-b-105545</t>
  </si>
  <si>
    <t>je suis très satisfaite problème résolue avec efficacité  et amabilité...et patience ! je crois avoir tout dit  
 cordialement   !!!!!!!!!!!!!!!!!!!!!!!!!!!!!!!!!!!!!!!!!!!!</t>
  </si>
  <si>
    <t>marie-71137</t>
  </si>
  <si>
    <t>Un très bon niveau de garantie et une bonne réactivité</t>
  </si>
  <si>
    <t>09/02/2019</t>
  </si>
  <si>
    <t>narbe057-53030</t>
  </si>
  <si>
    <t>même avec 50% bonus ils vous résilient avec 2 sinistres non responsables !!</t>
  </si>
  <si>
    <t>06/03/2017</t>
  </si>
  <si>
    <t>bacalo-91842</t>
  </si>
  <si>
    <t xml:space="preserve">Il ne faut pas tomber sous le coup du sort : au bout de deux pare-brises changés et d'un accident avec seulement le  pare-choc de la voiture avant cassé, ils m'ont résilié. Et ce après 15 ans de cotisations chez eux !!! En gros pour être un bon client chez eux, il ne faut pas qu'ils nous assurent. Le bon client est un client qui ne fait que cotiser et qu'il ne faut surtout pas aider en cas de pépin. </t>
  </si>
  <si>
    <t>22/06/2020</t>
  </si>
  <si>
    <t>nanou-38-117298</t>
  </si>
  <si>
    <t xml:space="preserve">Zéro... manque de sérieux.Mon dossier de complémentaire  congé  maternité  à été  reçu le 10/11/2021 après  4 mois d  attente suite aux délais  rallongée par le covid on m  annoncé qu  il y a eu un bug et que les dossiers envoyés  en novembre et décembre n  ont pas été  traités et qu il faut renvoyer le dossier avec de nouveau un délai de traitement !inadmissible, je suis en difficulté financière  je songe à arrêter de travailler je n  arrive plus a suivre .Pour les prélèvements il n y a jamais  de bug...7 mois que j  attend je compte aller voir un avocat. </t>
  </si>
  <si>
    <t>abgrall-r-115956</t>
  </si>
  <si>
    <t xml:space="preserve">Très rapide, pas cher!
Je suis content de pouvoir assurer mon véhicule si vite!!!
En espérant que tout continue ainsi 
Je recommande l’olivine assurance à tout le monde </t>
  </si>
  <si>
    <t>jean-l-131863</t>
  </si>
  <si>
    <t>Je suis satisfait du service. La démarche est simple une fois choisies les options à renseigner pour le devis. Je suis satisfait de Direct Assurance en général.</t>
  </si>
  <si>
    <t>mich-135402</t>
  </si>
  <si>
    <t>Mutuelle qui accompagne de la meilleure manière les forces de sécurité en proposant des offres adaptées et inédites  pour les agents. Santé Prévoyance un réseau d’élus formés a la détection des risques psychosociaux sur tout le territoire et outre mer.</t>
  </si>
  <si>
    <t>rosa-95893</t>
  </si>
  <si>
    <t>A fuir, suite à  un sinistre, il refuse indemnisation, impossible à contacter, se renvoie la balle:expert/gestionnaire/responsable.  
Plusieurs contrats chez eux, quand in cotise tout va bien si problème ,catastrophique !</t>
  </si>
  <si>
    <t>04/08/2020</t>
  </si>
  <si>
    <t>christophe-b-134269</t>
  </si>
  <si>
    <t xml:space="preserve">Prix correct, maintenant à voir le niveau de service dans le temps
Site facile pour faire une souscription 
Service client à tester par la suite ....
</t>
  </si>
  <si>
    <t>24/09/2021</t>
  </si>
  <si>
    <t>jean-raymond-s-125480</t>
  </si>
  <si>
    <t>Je ne comprends pas pourquoi je dois payer 138€ alors que je ne suis assuré que 3 jours en juillet?
Sinon je suis satisfait des proposition d'assurance</t>
  </si>
  <si>
    <t>sylvie-p-107547</t>
  </si>
  <si>
    <t>Après moins d’un an d’assurance à un prix convenable, je reçois mon renouvellement de cotisation avec une augmentation de 300€ annuel. Je passe de 600€ à 900€ annuel. Je n’ai eu aucun sinistre ni changement. La raison invoquée par l’assurance est en rapport avec la ville et le nombre de sinistrés. J’habite une petite ville de 6000 habitants. Aberrant ! En 22 ans d’assurance je n’ai jamais connu ça. 
Ils voulaient me faire résilier, je ne bois pas d’autres explications.</t>
  </si>
  <si>
    <t>teyrry-a-128838</t>
  </si>
  <si>
    <t xml:space="preserve">Je suis extrêmement satisfait, les prix sont raisonnables, simple à remplir et tout est parfaitement bien expliqué. Fier d’être dans cette assurance qui m’aidera et me couvrira en toute sécurité. IMPECCABLE ! 
Bien cordialement </t>
  </si>
  <si>
    <t>fabrice-l-105828</t>
  </si>
  <si>
    <t>un peu long pour s'assurer , c'était plus rapide avant au téléphone . malgrés un devis rapide en ligne ; j'aurais aimé pouvoir valider et payer en ligne .</t>
  </si>
  <si>
    <t>oublieuse-67880</t>
  </si>
  <si>
    <t>J'ai été assurée chez Direct assurance pendant trois ans, en tant que jeune conducteur. C'était l'assurance qui me proposait le tarif le plus attractif : quatre cents euros et quelques, quand même, pour une voiture datant de vint ans, mais bon les assurances comme la MAIF elles, me proposaient des contrats à mille euros donc le choix est vite fait. Je viens d'être résiliée ce premier octobre en raison de mes sinistres : un sinistre responsable en il y a deux ans et un bris de glace en l'an dernier. De plus ils m'avaient compté deux fois le bris de glace, j'ai du passer plus d'un mois à les appeler régulièrement pour que ce problème soit réglé. Je ne sais pas encore à l'heure actuelle si c'est le cas. Bref, résiliée pour si peu, ça fait mal. Le service client n'est pas ultra efficace, mais pas pire que bien des services client. On a l'impression de parler à des robots. Je ne peux pas vraiment déconseiller cette assurance vu qu'elle m'a bien servie pendant trois ans, mais au final je suis bien embêtée car je vais payer deux cents euros de plus par an, sans bris de glace, à cause du fait qu'ils m'ont résiliée. La prochaine fois je saurai ce qu'il en coute d'utiliser son assurance pour des remboursements.</t>
  </si>
  <si>
    <t>19/10/2018</t>
  </si>
  <si>
    <t>bomme-b-132746</t>
  </si>
  <si>
    <t>Je n’ai jamais eu aucun problème avec la Carac tout est bien correct aussi bien en administratif que la gentillesse et le sérieux du personnel merci à eux</t>
  </si>
  <si>
    <t>martin-j-135311</t>
  </si>
  <si>
    <t>satisfaite. simple d'utilisation et options pas trop chères. Frais de départ un peu élevés mais dans l'ensemble le moins cher que j'ai trouvé. Le rajout d'un deuxième conducteur fait un peu mal au budget.</t>
  </si>
  <si>
    <t>lavevre-j-137439</t>
  </si>
  <si>
    <t>Très bon service mais un peu cher   Souscription rapide simple et efficace je la recommanderai avec plaisir mais pour les prix je garderai mon opinion personnelle pour moi</t>
  </si>
  <si>
    <t>tristan-m-111273</t>
  </si>
  <si>
    <t xml:space="preserve">Encore trop cher et des exclusions trop nombreuses
Il faut faire un effort pour les jeunes conducteurs et leurs parents et tenir compte de l'apprentissage 
</t>
  </si>
  <si>
    <t>22/04/2021</t>
  </si>
  <si>
    <t>allen-s-113341</t>
  </si>
  <si>
    <t>Assurance parfaite, rapide et simple, une équipe a l'écoute et sais répondre a tout nos besoins, je ne regrette pas d'avoir choisi l'Olivier comme nouvelle assurance.</t>
  </si>
  <si>
    <t>adeline-92012</t>
  </si>
  <si>
    <t xml:space="preserve">Hyper satisfaire des tarifs ! Mieux que mon ancien assureur axa pour mon ancienne voiture assurée au tiers seulement. J’attends de recevoir leur devis pour ce véhicule tout risque mais je doute de rester chez eux.  </t>
  </si>
  <si>
    <t>23/06/2020</t>
  </si>
  <si>
    <t>gillesmich-134398</t>
  </si>
  <si>
    <t>A fuir!!!!
Je suis locataire, client depuis 10 ans de Gmf, et j ai eu un dégât des eaux suite à une fuite, causée par une rupture de tuyau en cuivre. Ce tuyau n'était pas Accessible, derrière un meuble sous lavabo.
Cet assureur dans scrupule prétend que le tuyau était accessible, et que relevant d un défaut d entretien, il n y a pas de lieu de rembourser.
A ce compte là, aucun assureur ne remboursera jamais rien. Si un tuyau n est pas abîmé, un joint défait, il n y aura aucune fuite. Ni aucun sinistre d'aucune sorte si on généralise l'argument.
A fuir !!!</t>
  </si>
  <si>
    <t>ledy-v-133421</t>
  </si>
  <si>
    <t>Je suis satisfaite du service en ligne
du prix des prestations 
de la simplicité des démarches ainsi que de la rapidité d'adhésion au contrat souscrit</t>
  </si>
  <si>
    <t>gamc91-98963</t>
  </si>
  <si>
    <t>Sans problème depuis le 3.01.2020 tout allait bien, je n'avais pas de sinsitre
depuis le 25.09.2020, date à laquelle mon véhicule a été touché par la propagation de chaleur thermique d'un véhicule stationné devant moi, rien ne va plus. en premier lieu, oui, vous êtes assurée; et ce jusqu'au 5 octobre. le matin, on me dit : on va réparer lla voiture. A 17h00 : ah non, on s'est trompé, vous n'êtes pas assurée. Le constat fait par le propriétaire du véhicule incendié, donc, tiers identifié  n'a pas été transmis à son assurance pour l'indemnisation des dégâts sur mon véhicule. j'ai du les appeler pour savoir si cela avait été fait. 
les gestionnaires et conseillers sont incompétents, ils ne savent pas lire les données d'un contrat, je remonte l'information au service qualité, pas de retour (ils ont 40 jours ! En attendant, pas de voiture à ma disposition. je demande à parler ) un responsable : pas de retour. et maintenant, ils ont blacklisté mon numéro. 
je tiens à préciser que j'ai toujours été courtoise et polie. mais là ! Je n'en n'ai pas fini avec eux mais je compte bien demander des dommages et interêts et aller devant un tribunal s'il le faut
en bref, une assurance à éviter !</t>
  </si>
  <si>
    <t>20/10/2020</t>
  </si>
  <si>
    <t>lebtoumi-n-114831</t>
  </si>
  <si>
    <t>Vous êtes le meilleur je reste tout la ma vie  avec l'olivier merci beaucoup et bonne courage le service l'olivier                                          ??????</t>
  </si>
  <si>
    <t>25/05/2021</t>
  </si>
  <si>
    <t>scat-100070</t>
  </si>
  <si>
    <t>L'écoute du besoin, la satisfaction dés le premier contact. Réactivité et célérité de la gestion de la demande de A à B. La cerise sur la gateau " UN TARIF DEFIANT TOUTES CONCURENCES"</t>
  </si>
  <si>
    <t>natmar-63201</t>
  </si>
  <si>
    <t xml:space="preserve">la personne est tres agréable, et courtoise, 
les renseignements donnés sont tres clairs, ainsi que les indications pour remplir les formulaires, </t>
  </si>
  <si>
    <t>12/04/2018</t>
  </si>
  <si>
    <t>sissou410-104260</t>
  </si>
  <si>
    <t>N'ayant que très rarement eu besoin, pour le moment, de solliciter ma mutuelle, hormis les consultations courantes de médecine, il m'est difficile de donner un avis constructif. Toutefois, à ce jour, nous n'avons eu, mon mari et moi, aucun souci particuliers, donc nous pouvons dire que notre mutuelle est satisfaisante. Tous deux affiliés depuis les années 1986 et 1987, nous faisons entièrement confiance à la MGP pour nous soutenir dans les prochaines années.</t>
  </si>
  <si>
    <t>barbel-86618</t>
  </si>
  <si>
    <t xml:space="preserve">Mon papa décédé en 2017 swiss live m écrit disant que j ai droit à 5700 euros. J envois les documents demandés 
2 mois sans nouvelles je reçois un deuxième courrier avec cette fois un montant de 3000 euros et encore des demandes de documents alors qu' au même moment mon frère reçois sa part du capital décès de 630 euros 
Il veule des attestations sachant que j habite en suisse et que c est laborieux ces démarches administratives 
Sous prétexte un certificat d impôt de lieux de décès de mon défunt père 
Il donne à mon frère sa part ne demandant pas autant de documents à lui je suis triste angoissé et torturé par eux malgré mes différents mails ne répondent pas 
Le partage à eu lieu pour mon frère sans le charger comme moi. Ça devrait être pareil pour tout le monde ces demandes de documents 
C est juste inhumain </t>
  </si>
  <si>
    <t>amiens80-64753</t>
  </si>
  <si>
    <t>trèsbien..................................................................</t>
  </si>
  <si>
    <t>13/06/2018</t>
  </si>
  <si>
    <t>willy-96116</t>
  </si>
  <si>
    <t>Je pense résilier mon assurance auto chez Pacifica car c est trop cher et ils ne veulent pas renégocier le tarif.
Dommage j y étais depuis des années .....</t>
  </si>
  <si>
    <t>10/08/2020</t>
  </si>
  <si>
    <t>omar-c-106352</t>
  </si>
  <si>
    <t xml:space="preserve">LES PRIX NE ME CONVIENNENT PAS, mais ils sont à l'écoute des clients, courtois , serviables mais malheureusement en ce qui concerne mon cas ,  il n'y a pas de bureau pas facile d'accès.  </t>
  </si>
  <si>
    <t>12/03/2021</t>
  </si>
  <si>
    <t>phil-65997</t>
  </si>
  <si>
    <t>pour être satisfait n'adhérez pas!!! à cette mutuelle. Ils vous proposent un prix...puis l'augmente dès le premier mois... vous leur envoyez un courrier ils ne répondent....</t>
  </si>
  <si>
    <t>05/08/2018</t>
  </si>
  <si>
    <t>robar49-98186</t>
  </si>
  <si>
    <t xml:space="preserve">A la macif depuis plus de 20 ans. Je n ai jamais eu à me plaindre , accueil téléphonique généralement rapide,  renseignements très précis. Des tarifs compétitifs en ce qui concerne  mon camping car,  remorque et quad 550.
Personnellement, je recommande. </t>
  </si>
  <si>
    <t>fraj-r-129195</t>
  </si>
  <si>
    <t xml:space="preserve">Les frais des paiements sont légèrement élevées mais accessible, pour une première assurance je trouve cela honnête, elle dispose du nécessaire pour debuter
</t>
  </si>
  <si>
    <t>huet-j-114895</t>
  </si>
  <si>
    <t>Je suis content du relationnel client,les personnes au téléphone dont a l'écoute et très gentil. Il y a un bon rapport qualité-prix, surtout pour des jeunes conducteurs.</t>
  </si>
  <si>
    <t>marc-c-129083</t>
  </si>
  <si>
    <t xml:space="preserve">prix abordable , dommage de ne pas pouvoir mixer les packs , car dans certains pak une seule chose est primordial pour moi.
sinon l'interface est bien faite </t>
  </si>
  <si>
    <t>lecomte-j-131940</t>
  </si>
  <si>
    <t xml:space="preserve">satisfait des tarifs . satisfaits des couvertures proposer 
satisfait de la disponibilité et de la prise en charge pendant les sinistres 
bravo et encore merci </t>
  </si>
  <si>
    <t>hbriphil-56263</t>
  </si>
  <si>
    <t xml:space="preserve">Fidèle client depuis 1985, je ne reconnais plus AXA ni dans sa politique tarifaire ni dans son service lient, en particulier, de répondre en détails et en délais raisonnables à des questions légitimes sur son contrat d'assurance habitation
7.50% d'augmentation en 1 an, presque 40% sur 10ans, 4 differents interlocuteurs qui vous promettent des reponses sans les faire, du moins sans aucune explication ou détails de composantes tarifaire !  </t>
  </si>
  <si>
    <t>25/07/2017</t>
  </si>
  <si>
    <t>criscoa-109879</t>
  </si>
  <si>
    <t>Nul.surtout le service juridique. Vous attendez une réponse et une prise en charge urgente et un mois après pas de nouvelle .vraiment je déconseille. A moins que vous ayez de l argent à jeter par la fenêtre .totalement inutile</t>
  </si>
  <si>
    <t>solange-v-108824</t>
  </si>
  <si>
    <t xml:space="preserve">Le prix est intéressant, nous allons pouvoir faire des vraies économies. La conseillère était très disponible. Le service en ligne était très facile malgré quelques bugs informatique </t>
  </si>
  <si>
    <t>sandra-d-115497</t>
  </si>
  <si>
    <t>Je suis satisfaite de service et de l'écoute.
Les prix me conviennent, l'adhésion et simple et pratique.
A voir dans le temps... Pour l'instant pas assez de recul ..</t>
  </si>
  <si>
    <t>gaude-a-116158</t>
  </si>
  <si>
    <t>Je suis satisfait du service client qui est à l'écoute et qui prend en compte nos demandes, que se soit en assurances véhicules ou habitation les prix sont très compétitifs. Je recommande.</t>
  </si>
  <si>
    <t>jj-46996</t>
  </si>
  <si>
    <t xml:space="preserve">Une mutuelle d'inspiration soviétique : extremement chère et des remboursements au lance pierre. Pas de dépassement d'honoraire et des soins ophtalmologie ou dentaire a faire dans leur "centre mutualiste pasteur a Paris" dans lequel c'est un travail à la chaine et où les médecins sont évidement peu motivés.   </t>
  </si>
  <si>
    <t>03/01/2018</t>
  </si>
  <si>
    <t>sasa-137172</t>
  </si>
  <si>
    <t xml:space="preserve">
Bonne disponibilité des conseillers de clientèle cependant la marge de manœuvre concernant la modulation des échéances de prélèvements est faible. 
Bon rapport qualité prix de l'assurance
Bonne qualité de l'intervention sur le suivi de dossier (georges) </t>
  </si>
  <si>
    <t>12/10/2021</t>
  </si>
  <si>
    <t>mamy-dynamite-86753</t>
  </si>
  <si>
    <t xml:space="preserve">Il faut que le vent souffle a plus de 100 km heures pour être remboursé des dégâts causés même avec la meilleure garantie C est scandaleux Assurance à bannir, Clients passer votre chemin  </t>
  </si>
  <si>
    <t>05/02/2020</t>
  </si>
  <si>
    <t>jed83-53411</t>
  </si>
  <si>
    <t>Très mauvaise prise en charge par le services clientèles avec des envoies de courriers en non recommandé pour des informations comme des refus de résiliation mais quand il s'agit de de payer sont assurance il s'y prenne en avances et si refus de paiement pour X ou Y raisons... Lettre recommandé, mise en demeure de payer... Ils devrait réviser leur com et services clientèles...</t>
  </si>
  <si>
    <t>20/03/2017</t>
  </si>
  <si>
    <t>cathy6938-97508</t>
  </si>
  <si>
    <t xml:space="preserve">Bonjour,
Ce jour j'ai rencontré un problème de prise en charge qui a été fait sur le dossier de mon ayant droit et non sur le mien. La conseillère a pu résoudre ce problème rapidement je l'en remercie </t>
  </si>
  <si>
    <t>marie-81528</t>
  </si>
  <si>
    <t>Un retour systématique négatif pour une prise en charge. Aucun suivi client et il est quasi impossible de les joindre. De surcroît, ils font traîner la demande en prétextant qu'il manque des pièces au dossier qui ont déjà été envoyées à plusieurs reprises. Pendant ce temps, les mois passent et là ils n'oublient pas de faire les prélèvements mensuels !
Une assurance santé animaux à fuir !!</t>
  </si>
  <si>
    <t>oliver-72410</t>
  </si>
  <si>
    <t>Je suis héritière Sogecap et j'ai moi-même contracte une assurance vie et je suis tout à fait satisfaite en ce qui concerne le réglement des dossiers aux héritiers pas de galère du tout</t>
  </si>
  <si>
    <t>Sogecap</t>
  </si>
  <si>
    <t>phg-139408</t>
  </si>
  <si>
    <t>Assurance nulle, ne réponds à aucun mails, réponse téléphonique vague (pas de connexion informatique), aucune réponse à lettre recommandée avec AR, conclusion Assurance à éviter.</t>
  </si>
  <si>
    <t>10/11/2021</t>
  </si>
  <si>
    <t>mickaela-c-112064</t>
  </si>
  <si>
    <t xml:space="preserve">INTERLOCUTEUR A l’écoute du client pas d'attente trop longue pour joindre un conseiller
réponse rapide par mail mais le petit point négatif c'est qu'il faut répéter car le conseiller est tjs différent 
prix intéressant </t>
  </si>
  <si>
    <t>frudechtru-50113</t>
  </si>
  <si>
    <t>Une véritable honte. Dossier de remboursement dentaire monté depuis un an avec multiples de demandes de documents. Prise en charge validée avec passage en commission nationale et au lieu de me rembourser, on me demande de monter un dossier pour passage en commission. Irrespect total des gens qui vous répondent au numéro standard, qu'on dérange visiblement au milieu d'une séance de rigolade.</t>
  </si>
  <si>
    <t>10/12/2016</t>
  </si>
  <si>
    <t>emilie49125-133379</t>
  </si>
  <si>
    <t>Service sinistre médiocre 3 semaines pour un changement de pare-brise réponses tout les 2/3 jours j’ose même pas imaginer le temps qu’il faudrait pour un sinistre plus important !!!
Fuyez cette assurance c’est un conseil.!!</t>
  </si>
  <si>
    <t>flodidi-87524</t>
  </si>
  <si>
    <t xml:space="preserve">Je suis tombée sur ce forum avant ma souscription de mon contrat santé chez Néoliane qui a débuté le 1er janvier 2019.Tous ces mauvais avis m'ont beaucoup inquiété mais mon courtier m'a rassuré et aujourd'hui je l'en remercie. Je ne regrette absolument pas choix, tout c'est très bien passé, les rembourseme Sont rapides, le service client est joignable, et l'augmentation annuelle a été basse. Pour avoir connu d'autres assurances Néoliane est une bonne mutuelle.C'est bien dommage qui est que les personnes mécontentes ou mal intentionnés qui laissent des mauvais avis qui nous font peur. </t>
  </si>
  <si>
    <t>richard-85804</t>
  </si>
  <si>
    <t>Assuré depuis plus de 20 ans sans sinistres à la Maaf et plutôt satisfait, ma maison a été sinistre par la sécheresse de 2011 reconnu CAT NAT par la commune. Malgré une formule intégrale souscrite, celle ci ne prendrait en charge que la moitié des réparations de ma maison.
L'expert Maaf a pourtant reconnu le sinistre et prenait en charge 100% des dégâts au début de l'affaire...
En effet, ma maison est ancienne et à priori les arbres sont trop proches (13 metres ???...avis de l'expert judiciaire..)
Ma maison achetée en 2006 parfaitement habitable ne l'est plus, elle peut s'ecrouler à tout moment mais je l'habite toujours pour des raisons financières. Tous mes voisins assurés dans d'autres compagnies ont etés indemnisés....Avis à suivre en fonction de l'evolution</t>
  </si>
  <si>
    <t>12/01/2020</t>
  </si>
  <si>
    <t>sam-50787</t>
  </si>
  <si>
    <t xml:space="preserve">Je suis assuré depuis 2014 chez la MAAF et je suis aujourd'hui très déçu. J'ai eu deux bris de glace, une panne sur l'autoroute, et un accident non responsable (un camion poubelle m'est entré dedans). Hier je reçois un appel de leur part qui me dit que je serai résilié, et que je dois trouver une autre assurance ailleurs, car je leur coûte de l'argent. Je n'ai eu aucun accident responsable, et pourtant. </t>
  </si>
  <si>
    <t>04/07/2017</t>
  </si>
  <si>
    <t>david-d-110181</t>
  </si>
  <si>
    <t>bonjour le prix me convient pas tro cher au lieu d etre en baise plus cher cette année pas normal payer 800e  par ans au minimum je vais changer d assurance</t>
  </si>
  <si>
    <t>13/04/2021</t>
  </si>
  <si>
    <t>cassani--104285</t>
  </si>
  <si>
    <t>Je suis très satisfait des services de la mgp de l'accueil jusqu'au traitement des dossiers . Je pense continuer avc jusqu'à ma retraite 
Je vous remercie</t>
  </si>
  <si>
    <t>liudmila-m-116917</t>
  </si>
  <si>
    <t>Très pratique, le prix concurrente, je trouve une grande perspective pour cette forme d'assurance, je le conseillerai à tous de mon entourage. Félicitations</t>
  </si>
  <si>
    <t>lizy-114148</t>
  </si>
  <si>
    <t>A fuir ! J’aurais dû lire les avis avant de m’engager chez eux ! Je n’ai eu aucun sinistre et heureusement mais je peine à sortir de cette assurance. Le service client est nul nul nul ! Ils ne répondent pas aux mails ni au téléphone. J’ai appelé des dizaines de fois en attendant 20 min, je n’ai qu’une fois une personne sinon les autres fois j’ai abandonné car en plus leur numéro est surtaxé c’est juste une aberration cette assurance ! Ne vous engagez pas avec eux ils se fichent de leurs assurés ils ne veulent que du flouz. J’ai envoyé ma résiliation en mars et nous sommes en mai et ce n’est toujours pas pris en compte ! Ils n’ont comme par hasard pas reçu le recommandé de ma nouvelle assurance qui pourtant a bien l’accusé de réception. Bref, assurance nulle nulle nulle ! Je n’envoie jamais d’avis mais là c’était trop ! Un service aussi nul ne mérite pas les tarifs aussi exorbitants qu’ils proposent. Je déconseille fortement.</t>
  </si>
  <si>
    <t>danielp-111251</t>
  </si>
  <si>
    <t xml:space="preserve">Une compagnie qui cherche tous les moyens possibles et inimaginables pour éviter d’indemniser ses assurés.
Incroyable à ce niveau , mauvaise foi , aucune coordination entre les  différents services, incompétence des agents.
Un cocktail détonnant !!! A ÉVITER </t>
  </si>
  <si>
    <t>cacha56-59310</t>
  </si>
  <si>
    <t>Assurance irrespectueuse de ses bons clients. Maximum bonus depuis plus de dix ans et trente sans accident Aucun soutien et tres cher sans aucun services ni excuses.2 mois d attente pour la réparation de Mon véhicule, aucun prêt de voiture parce qu oubli de l agent de l inscrire alors que tout risque et payant plein pot !! Grosse franchise rallongée au maximum par l expert ALors que je ne pense pas être en tort. Inacceptable. À déconseiller fortement.</t>
  </si>
  <si>
    <t>emad-57070</t>
  </si>
  <si>
    <t>j'ai 6 polices en cours chez depuis bientôt un an mais devant la médiocrité de la prestations en matière de sinistres je vais devoir changer. 
J'ai d'autres polices chez un autre assureur et j'ai voulu éviter de tout confier au même assureur
Mes locataires ont eu un sinistre dégâts des eaux non responsable puisque c'est des fuites occasionnées par les installations de copropriétaires à l'étage au dessus. Ce sinistre a été respectivement déclaré par les locataires à leurs assureurs CM et nous à la Maif. Mes locataires ont donc donné congés et sont partis à cause des dégâts des eaux et leur assureur (CM) a considéré le dossier clos puisqu'ils n'occupent plus l'appartement.
J'ai donc demandé à la Maif de désigner un expert . Une gestionnaire de sinistre  a voulue jouer à cache cache avec l'assureur des locataires en disant c'est à eux de payer . Moi j'étais coincé au milieu. 
J'ai durci le te ton en disant que leurs conventions entre assureurs ne m'était opposable. L'expert fut désigné après 3 semaines de perdus.
L'expert a réussi à s'entendre avec les autres assureurs , dont les assurés sont responsable de notre sinistre(4), Il a déposé sont rapport.
Cela fait plusieurs semaines que cette gestionnaire fait du blocage et nous ne sommes pas indemnisé de la perte de Loyer (Formule sérénité) ni de la remise en état .
J'appelle cela abus de position dominante.
Je vais certainement suivre une autre démarche pour mettre fin à cette situation</t>
  </si>
  <si>
    <t>gomesaimee-109476</t>
  </si>
  <si>
    <t>Mes parents ont souscrit à cette mutuelle .aujourdhui ils sont obligés d avancer tous les frais médicaux car ils ne répondent pas au téléphone. Meme pas aux professionnels de santé qui veulent savoir savoir les montants de prises en charge .c est un mutuelle fantôme. Plus de réponses téléphoniques, ni par mail.ils ont reçus un recommandé il y a 15 jours avec les factures et des devis .et encore pas de nouvelles .....la personne qui est venue les démarcher et leur vendre du rêve ne donne plus signe de vie non plus. Si quelqu un a un contact avec cette mutuelle je suis preneuse .</t>
  </si>
  <si>
    <t>mend12345-58479</t>
  </si>
  <si>
    <t>Bonjour,
Je suis en arret de travail depuis plusieurs semaines, donc indemnisé au titre de l'assurance prévoyance maintien de salaire sauf qu'aujourd'hui, mon entreprise me prévient qu'ils ont bloquer le paiement du mois de septembre pour cause de décompte maladie illisible, le problème c'est que la période est bien mentionnée du 01/09/2017 au 15/09/2017 et  ils prennent en charge que le paiement du 01/09/17 au 05/09/17 et pas le reste de la période pour cause de document illisible.Complètement incompréhensible ils en ont rien à faire si on à rien dans l'assiette tous les jours.</t>
  </si>
  <si>
    <t>30/10/2017</t>
  </si>
  <si>
    <t>toribio-e-122681</t>
  </si>
  <si>
    <t>Satisfaite de l'économie faite en changeant d'assurance et ayant les mêmes critères sur mon contrat ! Je recommande L'Olivier pour assurer  vos véhicules !</t>
  </si>
  <si>
    <t>bruand-m-113007</t>
  </si>
  <si>
    <t>Je suis satisfait du service et de la disponibilité des opérateurs.
Les prix sont compétitifs et apporte satisfaction, pas de réel besoin de négociation.</t>
  </si>
  <si>
    <t>07/05/2021</t>
  </si>
  <si>
    <t>leger-o-136608</t>
  </si>
  <si>
    <t>Je suis très satisfais de la performance des conseillers, et de leurs patiences, je suis satisfais aussi de l'Olivier pour avoir un prix intéressant. je vais pouvoir envoyer des clients potentiels pour l'AUTO et Habitation;</t>
  </si>
  <si>
    <t>mohamed-t-128413</t>
  </si>
  <si>
    <t>Je suis satisfait du service le prix me convient parfaitement et intéressant et je recommande vivement a quelqu'un de mon entourage prix ya rien a dire</t>
  </si>
  <si>
    <t>yo64-126826</t>
  </si>
  <si>
    <t xml:space="preserve">Très mauvaise assurance si pas de sinistre tout va bien sinon c’est une grosse bataille 
Résilier chez eu est une épreuve s’en parlée des mise en demeure faite après résiliation pour 33,05 euro qu’il n’on pas prélevée 5 ans chez eu s’en impayé est même pas capable de géré leur prélèvement je passe le service client qui est médiocre quand il ne vous raccroche pas au nez </t>
  </si>
  <si>
    <t>franck-d-136686</t>
  </si>
  <si>
    <t xml:space="preserve">Prix intéressants, rapidité de prise en charge. Après plusieurs devis c'est celui-ci qui m'a attiré le plus. Même après référence à des comparateurs c'est le plus intéressant. </t>
  </si>
  <si>
    <t>speedy-77591</t>
  </si>
  <si>
    <t>service client nul 2voitures assurer chez eux sans problème(mais aucun accident aucun souci). J'assure une 3ème voiture et bien sur il me laisse un mois pour les pièces ma carte grise pas arrivé car retard je les appelle deux jours avant la fin de ce mois pour avoir un délai car ils ont du retard au niveau des cartes grises donc il m'ont fourni un papier comme quoi elle était bien en cours dimpression . La dame me dis clairement pas de délais le papier de la carte grise on s'en fous . Je lui précise que c'est mon 3ème contrat et que je n'ai jamais eu de retard de pièces à fournir . Elle me réponds que vous ayez un contrat ou quinze contrat chez nous c'est pareil  . Donc je lui dis que je vais déplacer tous mes contrats dans une autre assurance elle me réponds faites ce n'est pas mon problème si nous n'avons pas votre carte grise dans deux jours on vous radie. Sympa le service client pour eux vous êtes bon a payer une seule demande et on vous remballe comme si vous n'étiez qu'un compte bancaire donc le jour même avant radiation bien sur j'ai déplacer mes contrats . Assurance sans humanité. Vous le déconseille fortement .</t>
  </si>
  <si>
    <t>13/07/2019</t>
  </si>
  <si>
    <t>micheton-66361</t>
  </si>
  <si>
    <t xml:space="preserve">Assuré depuis 6 ans pour deux véhicules, les tarifs s'envolent: sur un véhicule RAS, un accident de stationnement pour l'autre
Ceci dit "bizarrement" si je fais un devis en tant que nouveau client sur le site avec les mêmes critères que mon contrat actuel, les cotisations annuelles baissent environ de 100e pour des prestations identiques sur les 2 contrats!
Bref vive la loi Hamon: changer d'assurance tous les ans pour maintenir les prix bas est la seule chose à faire!
Sinon, service client et sinistre plutôt disponible et efficace quand j'en ai eu besoin...
</t>
  </si>
  <si>
    <t>lanwi-117797</t>
  </si>
  <si>
    <t xml:space="preserve">j ais été en contacte avec une opératrice pour des remboursements .Je remercie EMELINE pour son professionnalisme , sa réaction a me répondre. Je suis entièrement satisfaite de cette personne .Merci EMELINE j insiste car c est très rare.  </t>
  </si>
  <si>
    <t>joelle93-64736</t>
  </si>
  <si>
    <t>Très bon service quand on a les moyens de se l'offrir, j'ai toujours eu la bonne surprise de la prise en charge intégrale ou quasi intégrale de mes frais médicaux, particulièrement appréciable lorsque l'on a régulièrement besoin de spécialistes!</t>
  </si>
  <si>
    <t>verone-40371</t>
  </si>
  <si>
    <t xml:space="preserve">Bonjour assurés depuis des années sans accident , nous avons eu un sinistre sans tiers avec un vehicule .
Euro fil a été très réactif : prise en charge et expertise immédiates , la franchise de 420 euros offerte  et pas de malus appliqué ...
Bravo et merci </t>
  </si>
  <si>
    <t>22/12/2018</t>
  </si>
  <si>
    <t>serge-b-122961</t>
  </si>
  <si>
    <t>depuis plusieurs années je suis assuré chez direct assurance
cet assureur m'a donné toute satisfaction quant aux démarches simples à effectuer et aux prix pratiqués</t>
  </si>
  <si>
    <t>09/07/2021</t>
  </si>
  <si>
    <t>fafa-105490</t>
  </si>
  <si>
    <t>après plusieurs appels téléphoniques avec demande de rappels et un mail au sujet d'un soin du 12 janvier aucune réponse ! je regrette vraiment d'avoir changer de mutuelle ! dès que je le pourrais, je romprais mon contrat !</t>
  </si>
  <si>
    <t>christophe-l-117939</t>
  </si>
  <si>
    <t xml:space="preserve">très bon service, réactif et a l'écoute.
Prix j'espère a la baisse l'année prochaine.
service téléphonique, très sympa et rapide a obtenir un téléconseiller </t>
  </si>
  <si>
    <t>ccf-76340</t>
  </si>
  <si>
    <t>Non respect des delais legaux pour la demande de document ou  le paiement d'une assurance vie... Incompetence complete, je m'enfoutisme total aucune reponse au client et service succession impossible a joindre au telephone...A bannir! Une honte, cette compagnie a abuse de mes vieux parents !</t>
  </si>
  <si>
    <t>29/05/2019</t>
  </si>
  <si>
    <t>steph12-130300</t>
  </si>
  <si>
    <t xml:space="preserve">Je suis déçu de cette mutuelle ayant des problèmes oculaire j'ai besoin de verre spécifique par rapport à mon handicap que j'avais signalé pas de soucis mon t'il dit j'ai besoin de refaire mes lunettes et prendre des verres spéciaux et la surprise l'opticien me dit il vous rembourse à pêne un quart de la facture sur les lunettes j'ai du prendre mes propre monture pour avoir moins à débourser je suis vraiment déçu </t>
  </si>
  <si>
    <t>marcoboulo-69439</t>
  </si>
  <si>
    <t>SERVICE CLIENT INEXISTANT</t>
  </si>
  <si>
    <t>15/12/2018</t>
  </si>
  <si>
    <t>isa-116444</t>
  </si>
  <si>
    <t>ATTENTION, LORSQUE VOUS VOULEZ RECUPERER LES SOMMES EPARGN2ES SUR UN CONTRAT D4ASSURANCE VIE COMPTEZ PLUS DE DEUX ANS D'ATTENTE POUR OBTENIR VOTRE ARGENT . ILS ESSAIENT PAR TOUS MOYENS DE NE JAMAIS VOUS RESTITUER VOTRE AGENT .</t>
  </si>
  <si>
    <t>09/06/2021</t>
  </si>
  <si>
    <t>henri-61068</t>
  </si>
  <si>
    <t>Compagnie d'assurance à fuir. Pas d'interlocuteur compétent, remboursements très longs.   Plateforme au Maghreb. très polie, mais les propos sont superficiels. Bonne compagnie si l'on n'a pas besoin d'assurance.</t>
  </si>
  <si>
    <t>-n'c-103966</t>
  </si>
  <si>
    <t>Souhaite une bonne prestation de services et des droits d'ordres de soins suivi cotisations (1983)??? Espère avoir un effet positif sur la base de gestion et répartition des dispositions relatives aux activités médicales suivi Hemologie +soins dentaires pour complément nécessaire couronnes +
Prothèses évaluation soins médicaux merci</t>
  </si>
  <si>
    <t>10/02/2021</t>
  </si>
  <si>
    <t>lea-71747</t>
  </si>
  <si>
    <t>Très bonne assurance auto, à l'écoute de nos attentes et bon rapport qualité prix. Pour moi qui avais du malus, j'ai pu trouvé une assurance fiable qui m'a assurée pour beaucoup moins cher que les concurrents. Un service client agréable et à l'écoute, je recommande vivement l'olivier assurance auto!</t>
  </si>
  <si>
    <t>qk67-108364</t>
  </si>
  <si>
    <t>Le service client est un désastre, il faut attendre plusieurs dizaines de minutes avant d'avoir, ENFIN, quelqu'un en ligne. Une fois en communication avec un conseiller, qui soit disant en passant ne vous conseille rien du tout, ce dernier ne peut pas où ne veut pas répondre à mes requêtes concernant un remboursement d'une paire d'optique (+ 1mois et demi d'attente pour un remboursement qui a ce jour n'a toujours pas été effectué. Je déconseille fortement cette mutuelle.</t>
  </si>
  <si>
    <t>bambou-110290</t>
  </si>
  <si>
    <t>Ma demande a été traitée rapidement et professionnellement par LAMIA ,à l'écoute de ma requête elle a pu m'adresser les documents que je lui avais demandés. S'est assuré que le mail soit arrivé pour finaliser l'entretien.</t>
  </si>
  <si>
    <t>leggdu58-57930</t>
  </si>
  <si>
    <t>Croyez en mon expérience,fuyez cette assurance.Ne vous faites pas berner par leurs belles promesses qui ne seront jamais tenues.Maintenant si vous etes pour le parcours du combattant,c'est sur que vous serez servis.</t>
  </si>
  <si>
    <t>09/10/2017</t>
  </si>
  <si>
    <t>jacquou-103259</t>
  </si>
  <si>
    <t>Accueil agréable,écoute et compétences de vos employées.
Si erreur constatée sur remboursements(problème transmission entre Ameli et MGP),tout rentre dans l'ordre dans un délai raisonnable habituellement.
Continuez 
Merci</t>
  </si>
  <si>
    <t>carolinecan-100694</t>
  </si>
  <si>
    <t>J'ai souscris et payé 3 mois d'avance. J'ai renvoyé tous les documents une semaine après ma souscription. 3 mois plus tard je n'ai toujours pas la carte verte donc je ne peux pas rouler. ils sont injoignables par téléphone. Fuyez!</t>
  </si>
  <si>
    <t>27/11/2020</t>
  </si>
  <si>
    <t>pat-50517</t>
  </si>
  <si>
    <t>C'est la première fois que je fais un placement où je perd de l'argent.</t>
  </si>
  <si>
    <t>caboca-98912</t>
  </si>
  <si>
    <t>Je met  1'etoile mais cette mutuelle n'en merite pas, soins dentaires le 13 mai et a ce jour toujours pas de remboursements malgré les nombreux rappels, envoi plusieurs fois des memes documents qu'ils demandent a chaque fois,  j'ai fait appel a une action jurudique, aucun respect pour les clients, je ne la conseille pas du tout</t>
  </si>
  <si>
    <t>bucheron63-60064</t>
  </si>
  <si>
    <t>Primes en constante augmentation (3,5 % par an) malgré 50% de bonus sans sinistre et les louanges du siège.</t>
  </si>
  <si>
    <t>31/12/2017</t>
  </si>
  <si>
    <t>christophe-b-125137</t>
  </si>
  <si>
    <t>très satisfait - réponse rapide et site très bien fait. tarifs très compétitifs - j'ai modifié plusieurs fois mon projet sans difficulté. Dommage qu'on ne puisse pas supprimer des projet</t>
  </si>
  <si>
    <t>eleuterio-almeida-m-123392</t>
  </si>
  <si>
    <t>Je suis satisfait de la rapidité et la facilité d'accès au site.
Je ne mets pas 5 étoiles car je n'ai pas encore fait le tour de l'ensemble de l'assurance.
Merci de votre sympathie.
Mr Almeida</t>
  </si>
  <si>
    <t>brendandubus-65474</t>
  </si>
  <si>
    <t xml:space="preserve">Bonne mutuelle ! 
Je ne recevais pas mes remboursement, j'ai appeler Génération, ils m'ont expliqué qu'il s'agissait d'un soucis de télétransmission avec la Sécu, tout est rentré en ordre, par contre, un peu d’attente avant d'avoir un conseillé. </t>
  </si>
  <si>
    <t>13/07/2018</t>
  </si>
  <si>
    <t>gael-c-117770</t>
  </si>
  <si>
    <t>Pour l'instant je suis satisfait je vais faire des économies... j'attends de voir pour la suite, en espérant ne jamais avoir besoin de faire marcher l'assurance.</t>
  </si>
  <si>
    <t>21/06/2021</t>
  </si>
  <si>
    <t>axelle18-60255</t>
  </si>
  <si>
    <t xml:space="preserve">Vu que mon ancien commentaire a été effacé, je recommence. 
C'est la première fois je prend le temps d'écrire un avis tellement je suis scandalisé de cette agence. Les prix sont exorbitant et à partir du moment où vous avez un malus il vous dégage car pas rentable pour eux. Fuyez la MAAF ils ne sont pas honnête et seulement intéressé par votre argent </t>
  </si>
  <si>
    <t>08/01/2018</t>
  </si>
  <si>
    <t>leylak-81709</t>
  </si>
  <si>
    <t xml:space="preserve">Je recommande fortement cette assurance je n'ai rien à dire ils sont vraiment au top le service client est très rapide pour les changement ils interviennent très vite </t>
  </si>
  <si>
    <t>12/12/2019</t>
  </si>
  <si>
    <t>donatien-m-108453</t>
  </si>
  <si>
    <t>Rien à signaler. Si ce n'est regretter que vous ayez maintenu le montant de la prime d'assurrance auto aussi haut alors que je n'ai presque pas roulé pendant l'année 2020, du fait du covid</t>
  </si>
  <si>
    <t>mustapha-b-127290</t>
  </si>
  <si>
    <t>Je suis satisfait service très pratique rapide sécurisé
L'information est bien formulée
Facilité de remplissage du formulaire d'adhésion
Tarifs interessants</t>
  </si>
  <si>
    <t>ld-87257</t>
  </si>
  <si>
    <t>Gwendal a été très clair, précis et agréable.
Il a bien identifié mon besoin et m'a redirigé vers Sabrina, qui a été tout aussi charmante et efficace.
Merci et bravo pour votre qualité de service.</t>
  </si>
  <si>
    <t>17/02/2020</t>
  </si>
  <si>
    <t>yl-57609</t>
  </si>
  <si>
    <t>Je viens de faire un devis en ligne pour un nouveau véhicule. Le tarif est compétitif à l'identique de Direct.Assurance.
J'ai appelé pour avoir des précisions et là je suis tombé sur une personne très affable et surtout qui savait de quoi elle causait . Toutes mes questions ont trouvé une réponse argumentée.
On a devant nous des personnes compétentes et professionnelles et non de simples télé conseillers qui ne font que lire des argumentaires prédéfinis.
Je pense que je vais souscrire le contrat me sentant en totale confiance.</t>
  </si>
  <si>
    <t>26/09/2017</t>
  </si>
  <si>
    <t>mireille-l-129578</t>
  </si>
  <si>
    <t xml:space="preserve">Je suis pour l'instant satisfaite du prix
Site pas trop difficile à utiliser 
J  attends de voir avec le temps si je continue avec Direct Assurance car j'ai le véhicule de mon compagnon </t>
  </si>
  <si>
    <t>didiers-55108</t>
  </si>
  <si>
    <t>une communication commerciale au top. un service client/sinistre qui n'est pas à la hauteur et aucun soutien juridique - Agence locale ne sert qu'à signer des contrats et absolument pas à vous accompagner dans vos démarches</t>
  </si>
  <si>
    <t>03/06/2017</t>
  </si>
  <si>
    <t>horlaville-a-107872</t>
  </si>
  <si>
    <t xml:space="preserve">assurance peu cher pour un jeune conducteur , très simple pour remplir le contrat , signature électroniques , très rapide .
bonne couverture a moins de 100 euro </t>
  </si>
  <si>
    <t>24/03/2021</t>
  </si>
  <si>
    <t>romeo-124221</t>
  </si>
  <si>
    <t>impossible d'accéder à mon espace adhérent  donc je n'arrive pas à me connecter j'ai déja eu une aide par téléphone et nous n'y sommes pas arrivées que faire veuillez vérifier s.v.p. mon dossier une erreur a du etre commise sur mon contrat mes références clients merci de bien vouloir me répondre ou m'appeler au 0684887753</t>
  </si>
  <si>
    <t>laurence-l-131202</t>
  </si>
  <si>
    <t>Je suis satisfaite du service
le pris est correct
les employés sont toujours aimables et disponibles
ils répondent aux questions posés clairement
Je reçois toujours mes documents en temps et en heure</t>
  </si>
  <si>
    <t>04/09/2021</t>
  </si>
  <si>
    <t>amine-b-127397</t>
  </si>
  <si>
    <t>Je suis très satisfait du service proposé par april, les prix sont très correct et leurs conseillers très agréables. Je recommande cette assurance moto.</t>
  </si>
  <si>
    <t>kary-64738</t>
  </si>
  <si>
    <t>Je suis assurée second conducteur sur le contrat de mon mari. Un jour, une voiture a percutée notre et le conducteur a fait un délit de fuite. Nous avons informé l'assurance qui n'a rien prit en charge mais qui plus est nous a mis un malus !!! sans nous prévenir bien sûr !! Ayant maintenant acheté ma voiture, j'ai été surprise qu'ils ne veuillent pas me l'assurer au motif que nous avons un malus. PEnsant qu'ils parlaient d'un accident survenu 2 ans plus tôt, nous avons cherché ailleurs et aucun assurance n'a voulu m'assurer. En demandant le relevé d'informations à Direct Assurance, nous nous rendons compte de cette erreur de leur part. Cela fait depuis hier que je les appelle : chaque service se renvoie la balle, 40 conseillers et 40 informations différentes. On me demande de remplir un formulaire puis finalement il faut en remplir un autre. Il faut appeler tel service puis un autre qui me renvoi vers le premier. Aucune possibilité d'avoir un responsable en ligne. En attendant notre mensualité à augmenté (je compte bien obtenir le remboursement!) et je ne suis toujours pas assurée. Je compte bien résilier !</t>
  </si>
  <si>
    <t>coralucination-97458</t>
  </si>
  <si>
    <t>A FUIT ! Ils ne préviennent pas le client quand il y a un défaut de paiement : on recoit directement une lettre juridique de recouvrement, et on découvre que la somme due a doublé pour payer les frais de résilitation. 
Ils diffusent aussi vos informations confidentielles à d’autres allocataires Macif.</t>
  </si>
  <si>
    <t>16/09/2020</t>
  </si>
  <si>
    <t>viviane-138347</t>
  </si>
  <si>
    <t xml:space="preserve">j'apprécie la rapidité avec laquelle mon dossier de cambriolage a été étudié et l'indemnisation qui m'a été versé . Il est vrai que le préjudice subit lors d'un cambriolage est énorme et que bien sur on ne peut pas récupérer les pertes affectives que l'on ne peut pas chiffré comme des bijoux de famille par exemple , et l'état dans lequel a été mis l'appartement lors de cet intrusion .Les différentes personnes  de Pacifica que j'ai eu au téléphone ont été très à l'écoute et efficace ,  </t>
  </si>
  <si>
    <t>loic-c-107588</t>
  </si>
  <si>
    <t>Je suis parfaitement satisfait du service (aucun dommage pour l'instant pour tester la prise en charge). par contre, tout fonctionne bien au niveau de la plateforme et du service.</t>
  </si>
  <si>
    <t>anthony-d-137824</t>
  </si>
  <si>
    <t xml:space="preserve">Service très correcte pris correcte  le site et facile et utiliser et a comprendre les formule proposées son sympa avec un large choix d’options je recommande </t>
  </si>
  <si>
    <t>melanie2809-81486</t>
  </si>
  <si>
    <t xml:space="preserve">Refuse d'agir sur mon dossier de sinistre et de contacter le tiers, qui est le seul responsable de l'accident. Car ils partent du principe que le tiers va nier les faits puisqu'il n'a pas voulu faire de constat. 
Pire, la dernière conseillère que j'ai eu au téléphone (après 6 appels infructueux) m'a ri au nez quand je lui ai dit que la police elle-même m'avait dit qu'ils devaient contacter l'assurance du tiers ! </t>
  </si>
  <si>
    <t>29/11/2019</t>
  </si>
  <si>
    <t>christian-c-112117</t>
  </si>
  <si>
    <t xml:space="preserve"> je suis pour l'instant satisfait des services proposés. je n'ai pas de remarques particulières a formuler pour le moment. l'utilisation de l'interface semble simple</t>
  </si>
  <si>
    <t>tere-116603</t>
  </si>
  <si>
    <t>tres satisfaite de l accueil de Lamia tres patiente a l ecoute et tres competante .Merci mil fois pour votre aide bonne continuation et garder toujours votre amabilite Bravo a vous.</t>
  </si>
  <si>
    <t>persicot-a-121366</t>
  </si>
  <si>
    <t>je suis satisfaite des prix et de l'acceuil, je pense transferer mes autres assurances a la date anniversaire selon ce que me proposera l'assurance OLIVIER</t>
  </si>
  <si>
    <t>27/06/2021</t>
  </si>
  <si>
    <t>debora-marie-f-133535</t>
  </si>
  <si>
    <t>Bonjour Direct Assurance j’espère que vous allez bien
Je vous remercie pour tous ce que vous avez fait pour moi et si j’ai un truc à faire assurer Merci</t>
  </si>
  <si>
    <t>19/09/2021</t>
  </si>
  <si>
    <t>mat-103881</t>
  </si>
  <si>
    <t>Nous avons eu un sinistre électrique sur notre chaudière fuel, contacté notre assurance pour déclaration sinistre par téléphone très bon accueil et règlement du sinistre très rapide Bravo et merci à Camille.</t>
  </si>
  <si>
    <t>09/02/2021</t>
  </si>
  <si>
    <t>philippe-96810</t>
  </si>
  <si>
    <t>Le formulaire par étape de souscription à l'assurance est plutôt très bien fait ! Je préférerais un lien qui dirige vers une explication détaillé de l'offre YouDrive directement dans le Web, mais en recevant le devis c'était satisfaisant aussi.</t>
  </si>
  <si>
    <t>sophie-a-127504</t>
  </si>
  <si>
    <t xml:space="preserve">Je suis satisfaite et surtout simple et pratique, je veux conseiller des ami(es) d abonner chez direct assurance car ça vaut le coup et pas très cher par rapport à d autre </t>
  </si>
  <si>
    <t>alicia-90947</t>
  </si>
  <si>
    <t xml:space="preserve">FAITES ATTENTION. Je suis outrée. Attention avant de souscrire une assurance vie, genre GPA EPARGNE. Le montant que vous déposez est brut. De plus vous souscrivez pour 8 ans minimum. Si vous effectuez un retrait on vous facture un pourcentage abusif (65% de la somme retirée). Je n'avais pas lu le contrat avant de le signer car l'interlocuteur qui est censé nous aider n'a pas fait son boulot et a omis de préciser les détails. Il m'a donc dit que ce n'était pas grave si je le lisais pas et résultat, il me prenne de l'argent sans que je l'ai réellement voulu. Dommage pour moi et mes enfants qui ont placé leurs économies. On est vraiment pris pour des vaches à lait! </t>
  </si>
  <si>
    <t>jimmy68-81995</t>
  </si>
  <si>
    <t>Chez eux depuis cinq ans et assez satisfait pour l'instant.</t>
  </si>
  <si>
    <t>sergio-3005-107771</t>
  </si>
  <si>
    <t>Bonjour à toutes et à tous, 
Personnellement, je suis très satisfait de la MGP ! Bon, jusqu'à présent, je n'ai pas eu de gros soucis de santé, fort heureusement, mais, je vais être septuagénaire bientôt !!! Les remboursements de visites médicales, médicaments, frais dentaires, lunettes, sont corrects, je trouve ! Le prix de la mutuelle est peut-être un peu cher, mais tant que l'on a pas besoin de l'assurance, c'est toujours trop cher !!! 
Je ne changerai pas de mutuelle, je recommande !!!</t>
  </si>
  <si>
    <t>zette-71387</t>
  </si>
  <si>
    <t xml:space="preserve">sommes très mécontents de cette assurance qui a refusé de prendre en charge un dégât des eaux venant d'une fuite sur les canalisations de SAUR. très gros dégâts que nous avons été obligés de prendre en charge pour un montant de 22000 euros. nous sommes obligés d aller en justice pour défendre notre cause et prouver l origine de la fuite alors que MACIF devait nous rembourser et ensuite se retourner contre la SAUR. MACIF refuse également de nous fournir le rapport d expertise qui comme on le sait était en notre défaveur puisque l'expert a indiqué qu'il s'agissait de remontées capillaires alors que nous avions un énorme courant d'eau sous la maison. si rien n'est fait par cette assurance pour rétablir la situation nous irons jusqu'au bout en justice pour prouver leur manquement intolérable. notre maison est détruite entièrement sans parler des fondations qui ont souffert mais nous  sommes aussi détruits physiquement car depuis plus de 2 ans nous nous bagarrons pour prouver notre bonne foi et récupérer notre du. </t>
  </si>
  <si>
    <t>20/02/2019</t>
  </si>
  <si>
    <t>julien135-78749</t>
  </si>
  <si>
    <t>La meilleure des solutions à mon avis est de leur dire que vous allez changer d'assureur ! Et de le faire...C'est comme les banques : leurs objectifs c'est faire du profit pour satisfaire leurs actionnaires, nous ne sommes comme vous le dites des numéros, pas des personnes lol.</t>
  </si>
  <si>
    <t>28/08/2019</t>
  </si>
  <si>
    <t>toutoune83520--114733</t>
  </si>
  <si>
    <t>J ai eu LAMIA au téléphone C est une personne charmante et compétente sur toutes les questions que je lui ai posée
Elle n à pas hésité à me mettre en attente pour se renseigner avec plus de precision</t>
  </si>
  <si>
    <t>ayoub-h-126785</t>
  </si>
  <si>
    <t>Je suis satisfait les prix sont bas accessible pour un étudiant et un jeune permis. 
C'est un très bon geste pour l'intégration des nouveaux automobiliste</t>
  </si>
  <si>
    <t>broche-e-121603</t>
  </si>
  <si>
    <t>Pour l'instant je suis satisfait
prix ok
rapidité prise en charge ok
Je ne connaissais pas cette assurance et donc j'ai décider de franchir le cap en ligne</t>
  </si>
  <si>
    <t>marie-126697</t>
  </si>
  <si>
    <t xml:space="preserve">JE SUIS SATISFAITE DE VOS SERVICES ET REACTIVITE 
LES TARIFS SONT INTERESSANTS 
JE VOUS REMERCIE POUR VOTRE ATTENTION
BIEN CORDIALEMENT 
MARIE COSTABADIE </t>
  </si>
  <si>
    <t>stephane-m-116092</t>
  </si>
  <si>
    <t>contrat suspendu suite à un vol, les prélèvements ont continués sans aucun remboursement ni explications. contrat n°303188215.
Je suis très mécontent du traitement des litiges.</t>
  </si>
  <si>
    <t>chimseye-117491</t>
  </si>
  <si>
    <t xml:space="preserve">Bonjour, 
j'ai un grave et sérieux problème avec l'Assurance voiture chez Pacifica.
j'ai voulu les  quitter.
Mon coefficient bonus malus n'étant pas mise à jour convenable. Après la date anniversaire, je quitte cette assurance (Loi HAMON), mais elle refuse et je suis en double prélèvements avec une autre assurance.
Je n'ai jamais rencontré de telles dérives.
Merci.
</t>
  </si>
  <si>
    <t>berm-98181</t>
  </si>
  <si>
    <t>Très simple d'accès, tarifs des meilleurs, rapidité d'inscription et pour recevoir sa carte verte.
J'avais fais une erreur sans le savoir en m'inscrivant, elle a été rectifiée spontanément et en ma faveur par l'assureur.
Exemplaire !</t>
  </si>
  <si>
    <t>alexandre-g-124626</t>
  </si>
  <si>
    <t xml:space="preserve">Rapide  et efficace et pas cher j’espère que la suite sera aussi efficace que maintenant et j’espère pas être déçu dans le futur  cordialement Alexandre Goncalves </t>
  </si>
  <si>
    <t>redsky-57289</t>
  </si>
  <si>
    <t>Cela fait deux fois que j'ai recours à Pacifica pour des sinistres habitation, j'ai toujours était bien reçu et les règlements sont effectués rapidement.</t>
  </si>
  <si>
    <t>chastres-d-113897</t>
  </si>
  <si>
    <t xml:space="preserve">Je suis satisfait du service et des tarifs pratiqués. J'ai gagné 50euros grâce au parrainage, c'est toujours ça de gagné et je vais changer de véhicule bientôt
</t>
  </si>
  <si>
    <t>steph29100-97313</t>
  </si>
  <si>
    <t xml:space="preserve">Pas de prise en charge pour fuites d'eau, pas de réseau de professionnels pour intervenir avant 5 jours.
Service juridique in joignable et ne rappel même pas... 
10 ans d'ancienneté pour ça... </t>
  </si>
  <si>
    <t>12/09/2020</t>
  </si>
  <si>
    <t>yves-98354</t>
  </si>
  <si>
    <t>Bonjour, suite à un différent important avec mon employeur j'ai fait appel aux ACM pour bénéficier de la protection juridique. Je tiens à les remercier pour leur suivi, leur sérieux et leur efficacité. Certains diront que les tarifs sont plus élevés que chez leurs concurrents mais je peux vous garantir que le service est à la hauteur des attentes. Je recommande vivement les ACM. Merci aux ACM pour leur soutien pendant cette période qui est difficile pour moi.</t>
  </si>
  <si>
    <t>05/10/2020</t>
  </si>
  <si>
    <t>okiii-51451</t>
  </si>
  <si>
    <t>Nul... dans la pub au ciné "La Maif s'est occupée de tout"... ben c'est vraiment du cinéma... Lamentable, à fuir.</t>
  </si>
  <si>
    <t>19/01/2017</t>
  </si>
  <si>
    <t>mario-kart-2640-112955</t>
  </si>
  <si>
    <t>Je vous déconseille direct assurance expert foireux quand vous avez un accident ils prennent pas tous les frais de votre accident malgré que vous êtes assuré tout risque et que vous n'êtes pas responsable et pour se faire rembourser il faut une paille je vous conseil de prendre la Matmut quand vous avez un accident que vous avez une roue déchiré il vous prenne deux roue que direct assurance paye la moitié du pneu et l'autre et à vos frais et quand vous avez une aile de l'autre côté de l'accident qui veut pas prendre en charge malgré que vous avez choper un poteau l'ignore ils disent que ça vient pas de l'accident ad conseiller Direct Assurance une pub à la télé qui correspond pas à la demande</t>
  </si>
  <si>
    <t>jean-jacques-f-113629</t>
  </si>
  <si>
    <t xml:space="preserve">Je suis satisfait de vos prestations, je trouve les cotisations dans la moyenne, l'accueil sympa et chaleureux  et de nombreuses prestations très intéressant.
</t>
  </si>
  <si>
    <t>luap2704-101868</t>
  </si>
  <si>
    <t xml:space="preserve">Lamentable  !!!! 
A fuir  !!!! 
Après 20 ans chez Direct assurance sans sinistres, mon assurance auto a tout simplement été résiliée pour un retard de paiement. Retard dû au fait que j'ai été malade du Covid durant plus d'un mois. Une fois rentré chez moi j'effectue le paiement de la prime annuelle. Et on me dit " merci au revoir". J'ai en fait payé pour un an mzis ma voiture n'a pas été assurée car j'ai été résilié entre temps. Lamentable  !!! 
Après 3 appels, je demande à parler à un responsable. On me certifie à chaque fois que je serai rappelé dans la journée. Mais rien Jattends toujours. C'est juste lamentable. A fuir  !!!!  Inhumains  !!!! </t>
  </si>
  <si>
    <t>27/12/2020</t>
  </si>
  <si>
    <t>dabladji-y-109955</t>
  </si>
  <si>
    <t>Très satisfait de mon appel avec mon conseiller Maxime !
Une personne qui a su me conseiller et repondre a mes questions
Les prix proposés sont aussi assez bas</t>
  </si>
  <si>
    <t>florence-j-109718</t>
  </si>
  <si>
    <t>je suis satisfaite c est simple et rapide et tres facile de manipulation et les prix sont tres corrects aussi bien en vehicule qu'en habitation tres contente</t>
  </si>
  <si>
    <t>riri-131910</t>
  </si>
  <si>
    <t xml:space="preserve">Bonsoir,
1- premier mail à neoliane@owliance.com rejeté adresse incorrecte.
2- dans mon dossier en ligne néoliane-santé.fr envoyé les 4 pages en pdf pour un devis à la validation le service n'est pas disponible.
3- téléphoner à Mariama qui ma rediriger sur le net neoliane-santé.fr ,ma télétransmission service client, elle m'a guidé de façon très professionnelle.
Il est vraiment dommage de n'avoir aucune adresse mail correct. 
</t>
  </si>
  <si>
    <t>debruyne-r-134728</t>
  </si>
  <si>
    <t>Satisfait du service et tarif. Commercial avenant et facilité dans la mise en place du dossier. Meilleur tarif suivant comparateur d'assurance : Qualité/prix honorable.</t>
  </si>
  <si>
    <t>sylvie-l-114265</t>
  </si>
  <si>
    <t>Je suis globalement satisfaite des prestations.
Cependant,  je pense tout de même qu'elle reste  un peu chère. Je paye quasi le même prix pour ma Clio par rapport à ma Passat.</t>
  </si>
  <si>
    <t>toma7120-94841</t>
  </si>
  <si>
    <t>Après cession de mon véhicule (19 juin), active assurance refuse de me remboursée le trop payé car le contrat arrive à échéance le 31 juillet car la demande de fin de contrat à échéance a été effectué avant, donc du 19 juin au 31 juillet j'ai payé une assurance pour un véhicule n'étant plus en ma possession.</t>
  </si>
  <si>
    <t>22/07/2020</t>
  </si>
  <si>
    <t>sle33-63904</t>
  </si>
  <si>
    <t>Humanis était déplorable en terme de respect des dates de versement. Malheureusement la fusion avec Malakoff ne les a pas rendus meilleurs...Pas un seul trimestre n' a été versé à la date attendue. Ah si pendant le 1er confinement :-(</t>
  </si>
  <si>
    <t>02/11/2020</t>
  </si>
  <si>
    <t>pbou-75064</t>
  </si>
  <si>
    <t>Bonjour
J'utilise ce biais pour espérer avoir un retour à mes messages et relances qui datent depuis plus d'un an.
Comme pour un client du site en début d'année et qui semble avoir eu un retour de cette façon.
Je cherche tout simplement à savoir si ma modification de prêts a bien été prise en compte suite aux documents retournés.
Je n'arrive à avoir aucune réponse de leur part, suite à mails, courriers et temps passé au téléphone. 
Que se passerait-il en cas de nécessité de mise en oeuvre des garanties invalidité-décès ? ...</t>
  </si>
  <si>
    <t>MetLife</t>
  </si>
  <si>
    <t>14/04/2019</t>
  </si>
  <si>
    <t>laetis2871-115521</t>
  </si>
  <si>
    <t>Pas sérieux ! Ils ne remboursent quasiment rien ou alors 2 mois après et surtout, c'est un pur cauchemar pour résilier. Je leur ai demandé la marche à suivre pour une résiliation de contrat, ils m'ont répondu que je devais envoyer un courrier ou un mail dans un délai de 30 jours à réception de l'échéancier annuel. Ce que j'ai fait puisque je j'étais dans le délai demandé.
J'ai reçu un courrier de refus m'indiquant que je devais résilier 2 mois avant la date anniversaire de la souscription de contrat ! Et ils vous disent bien que la loi Hamon ne s'applique pas pour les assurances Chien Chat. Cela fait presque 2 ans que ça dure avec eux, je crois que je vais devoir les trainer devant les tribunaux. A fuir absolument</t>
  </si>
  <si>
    <t>arum-92811</t>
  </si>
  <si>
    <t>La MGEN est de pire en pire ! Dernièrement je les ai contactés par téléphone pour me renseigner sur l'éventuelle prise en charge d'une viscosupplémentation. D'abord, on m'a dit de faire faire trois-quatre devis ! J'ai donc demandé s'ils étaient d'accord pour rembourser 3-4 visites chez des rhumatologues alors qu'il n'y en a que 2 là où j'habite. Réponse : on n'a pas besoin d'un rendez-vous médical pour avoir un devis. J'ai demandé s'ils pensaient que les rhumatos accepteraient de me faire ça sur le parking, avant ou après le boulot : pas de réponse. Puis, toujours par téléphone, on m'a assuré qu'ils remboursaient 77 euros pas an et par genou. J'ai donc effectué ce soin qui m'a donné entière satisfaction. Conclusion : rien, pas un sou ! Ils se sont trompés, mon contrat ne me donnait droit à rien. Précédemment j'avais été opérée au CHU de Nantes et je n'avais pas obtenu la chambre individuelle que j'aurais aimé avoir. Qu'importe : plusieurs mois plus tard, j'ai reçu un courrier de la MGEN qui me disait qu'ils avaient payé cette chambre individuelle que je n'avais pas eue, puis un rectificatif précisant qu'ils s'étaient fait rembourser par Nantes. Envoyer des papiers par internet est une sinécure. : toujours il y a un incident qui empêche les documents de partir. Quand on les contacte, toujours par internet, on vous répond que c'est sans doute notre matériel informatique qui est obsolète. Alors il faut râler plus fort et là les choses s'arrangent.
Il faut préciser que leur site internet est extraordinairement mal fait ! Rien n'y est simple.
C'est cher, c'est mal remboursé, aucun dépassement d'honoraire, quelles que soient les circonstances, n'est pris en compte. Les délais d'attente au téléphone sont rédhibitoires.
Cette mutuelle, que je paye fort cher, ne me rembourse quasiment rien de plus que ce que rembourse la Sécurité Sociale de base sauf pour les lunettes et un tout petit peu pour une prothèse dentaire.</t>
  </si>
  <si>
    <t>30/06/2020</t>
  </si>
  <si>
    <t>cuicui-85660</t>
  </si>
  <si>
    <t xml:space="preserve">nous avons eu un  dégât des eaux a notre habitation, problème de déplacement de tuile suite à des intempéries , expert passé, résultat pas de prise en charge des tuiles, A quoi sert de payer une assurance tous les mois!!!!! Assurance à fuir, à éviter aucun suivi jusqu'au bout!!!! </t>
  </si>
  <si>
    <t>08/01/2020</t>
  </si>
  <si>
    <t>christele--138464</t>
  </si>
  <si>
    <t>30 ans à @MAAFAssurances avec tous nos contrats (maison, autos, prévoyance) et aujourd'hui un des contrats auto résilié sans recours possible. Cause : "trop d'accidents non-responsables sur les 4-5 dernières années". 0 dialogue avec le conseiller. On va vous faire de la pub !</t>
  </si>
  <si>
    <t>pascal-69808</t>
  </si>
  <si>
    <t>Je viens d'être victime d'un vol à l'intérieur de mon véhicule. Comme je paie une assurance tout risque contrat plénitude, que la pub de la Maif sur leur site internet est d'être un des rares assureurs à assurer leur client pour les vols dans les voitures, c'est assez confiant que j'appelle la Maif pour ouvrir le dossier et leur demander quelles procédures suivre pour être remboursé de ce qui m'a été volé. Stupeur, j'apprends que la Maif n'assure pas les vols dans les voitures. J'ai un peu de mal à comprendre la notion de plénitude, d'autant qu'à aucun moment je n'ai été alerté que ce que je transporte dans ma voiture n'est pas assuré. Je déconseille cette assurance qui n'aide pas ses assurés en cas de problème, qui se contente d'encaisser les cotisations sans qu'il y ait de retour. Je suis assuré à la Maif tout risque depuis 1988 et aujourd'hui que j'ai besoin d'assistance, on m'explique que ce n'est pas possible.</t>
  </si>
  <si>
    <t>02/01/2019</t>
  </si>
  <si>
    <t>ting-y-116435</t>
  </si>
  <si>
    <t xml:space="preserve">Le prix défie toute concurrence et je suis très satisfait du résultat auquel je ne m'attendait pas 
la qualité du service est bien car je me suis laissé guidé.
</t>
  </si>
  <si>
    <t>mlample-60888</t>
  </si>
  <si>
    <t xml:space="preserve">Alors que mon entreprise négocie le nouveau contrat avec eux, HM a décidé de bloquer le 1/3 payant. Résultat mes comptes plongent et eux s'en foutent totalement. </t>
  </si>
  <si>
    <t>27/01/2018</t>
  </si>
  <si>
    <t>laurence-52433</t>
  </si>
  <si>
    <t>résiliation d'un contrat dans les 10 jours car plate forme peu  joignable (fermé le samedi) Attente du remboursement depuis le 8 décembre. 1 appel en moyenne chaque semaine (20 mn au tél) la réponse est toujours la même c'est en cours voire c'est parti....) Encaissement immédiat  remboursement à la traine....pratiques crapuleuses. Je déconseille absolument cette compagnie</t>
  </si>
  <si>
    <t>15/02/2017</t>
  </si>
  <si>
    <t>fabrice-r-105339</t>
  </si>
  <si>
    <t>Des prix qui augmentent d'année en année sans sinistre, alors qu'en 2020, il y a une baisse des accidents , impossible d'avoir quelqu'un au téléphone pour effectuer un changement d'adresse, on doit passer par le site Web, dommage.</t>
  </si>
  <si>
    <t>lionel--130829</t>
  </si>
  <si>
    <t xml:space="preserve">À fuir et à bannir, cette société d'assurance devrait être interdite. Elle vous prends votre argent, s'enrichit et quand vous voulez récupérer votre bien c'est le parcours du combatant. Ne vous laissez pas endormir par leur pseudos agent d'assurance. Réunissons nous afin de mettre un terme à ces vols. Pour récupérer mon PERP, il me demande une copie de mon avis d'imposition, carte vitale (ont ils le droit ?). J'espère pouvoir récupérer mon argent car je suis à la retraite et je ne roule pas sur l'or. </t>
  </si>
  <si>
    <t>azertax-110948</t>
  </si>
  <si>
    <t xml:space="preserve">2 longues heures d'attente avec leur musique infernale pour avoir un conseiller au téléphone et on me raccroche au nez. Frais de dossier de + de 100€ et contrat résilié parce que pièces justificatives apparament manquantes, difficile de leur demander pourquoi du coup. </t>
  </si>
  <si>
    <t>19/04/2021</t>
  </si>
  <si>
    <t>carale-57925</t>
  </si>
  <si>
    <t xml:space="preserve">Contrat pour l'emprunt fait pour l'achat d'une maison. Nombreuses demandes de papiers lorsque nous nous retrouvons en demande de remboursements et aucun paiement n'est donné sous divers prétextes. La loi n'est donc pas respectée et le contrat ne vous sert pas à grand chose sauf à leur payer des sommes durant la durée du prêt. J'ai contacté mon avocat et je vais surement devoir entamer une procédure judiciaire pour obtenir gain de cause et surtout prendre une autre assurance. Si vous êtes dans le même cas que nous, vous pouvez nous contacter via notre association carvirale sur FB.  </t>
  </si>
  <si>
    <t>ducloz-g-128392</t>
  </si>
  <si>
    <t>Les conseillers sont très agréable, un suivi efficace et une bonne compréhension.
Les prix sont corrects et on peux compter sur la rapidité de vos services.</t>
  </si>
  <si>
    <t>wildom-74531</t>
  </si>
  <si>
    <t>Suite à une panne de batterie sur mon véhicule, je décide d'appeler mon assitance pacifica. Qu'elle grande erreur !!! 3 h d'attente avant d'être dépanné par un simple coup de câble.lamentable et honteux</t>
  </si>
  <si>
    <t>28/03/2019</t>
  </si>
  <si>
    <t>cyrina-t-117611</t>
  </si>
  <si>
    <t>C'est vrai vous n'êtes pas les moins chers, mais je n'ai jamais eu a me plaindre de vos services, bien au contraire : le genre d'assurance comme elles devraient toutes être. Vos conseillers sont à l'écoute. On sent que les interlocuteurs font au mieux pour aider. En cas de sinistre, tout le monde est bienveillant, la prise en charge tout à fait efficace et je n'ai jamais eu de problème avec vous qui se rajoute aux tracas du sinistre, comme ça m'était arrivé avant d'être à la GMF. Sans le chantage de ma banque, j'aurais encore toutes mes assurances chez vous, et je compte bien revenir l'an prochain ! Bravo et continuez à être là pour vos sociétaires, comme vous le faites déjà.</t>
  </si>
  <si>
    <t>philippoff-a-139415</t>
  </si>
  <si>
    <t xml:space="preserve">JEUNE PERMIS PRIX ATTRACTIF 
SIMPLE ET PRATIQUE JE SUIS SATISFETE DU SERVICE 
J'AI RECU RAPIDEMENT MA CARTE VERTE 
LE SITE EST ATRACTIF 
REACTIF LORS DES APPELS TELEPHONIQUES
</t>
  </si>
  <si>
    <t>11/11/2021</t>
  </si>
  <si>
    <t>elodie51-72113</t>
  </si>
  <si>
    <t>Souscription à un contrat santé, ils m'ont ajouté en même temps à un contrat prévoyance que je n'ai pas demandé, a ce jour je ne peux pas résilier je suis obligée de payer. De plus ils mentent sur les garanties des contrats santé. Ne pas souscrire avec eux</t>
  </si>
  <si>
    <t>13/03/2019</t>
  </si>
  <si>
    <t>may-63514</t>
  </si>
  <si>
    <t xml:space="preserve">Vente forcee par telephone de la part d'un courtier ..puis dialogue de sourd  avec la societe. Une personne m'appelle se fait  passer pour l'intermediaire de ma mutuelle. Tu ma fait signe un contrat electroniquement sans que Je rend compre. Je peut Pas resilier mon contrat. Je Pas encore reçu le contrat . </t>
  </si>
  <si>
    <t>hmap92-60794</t>
  </si>
  <si>
    <t xml:space="preserve">Un devis annoncé par la mutuelle des motards que j’ai accepté. Apres deux mensualités reglées pour un total de près de 400e n m’annonce que le tarif est revu à la hausse.... ce que je contesté absolument ne voulant pas etre un pigeon ! Attention entre ce que vous dit un agent du bureau de Toulon et de Paris, on vous dira qu’ ô regle en 10ou 12 menusualites l’un et l’autre se contredisent.... un comble. Bref pas fiables je resilie chez eux. </t>
  </si>
  <si>
    <t>24/01/2018</t>
  </si>
  <si>
    <t>victor-b-110622</t>
  </si>
  <si>
    <t xml:space="preserve">Prix très intéressant, support au niveau, rapide, dossier géré par un conseiller attacher a votre dossier. 
Rappel rapide par conseiller en cas de problème 
Je vous conseil ! 
</t>
  </si>
  <si>
    <t>laetitia-54703</t>
  </si>
  <si>
    <t xml:space="preserve">Attention surtout a eviter, nous sommes obligé de se battre pour avoir les remboursements ou il nous preleve plusieurs fois dans le meme mois , on doit les appeles, leur ecrire, rien n y fait , je suis encore en attente de remboursement d un prelevement
</t>
  </si>
  <si>
    <t>15/05/2017</t>
  </si>
  <si>
    <t>gorlez-francis-35290</t>
  </si>
  <si>
    <t>nul comme assurances , contrat à neuf nul. ils trouvent toujours quelques choses pour ne pas payer.
Très mauvaises assurances.
Ils nous contactent pour la forme . Mais rien ne se passe .</t>
  </si>
  <si>
    <t>21/12/2020</t>
  </si>
  <si>
    <t>pat-61082</t>
  </si>
  <si>
    <t>Scandaleux !
Un mois et demi de démarches et je n'arrive pas à affilier mon conjoint à mon contrat entreprise.
Ne répondent jamais au téléphone.
Uniquement des réponses automatiques à mes mails et des réclamations jamais prises en compte. Un espace adhèrent peu intuitif.
Problème toujours pas réglé malgré l'intervention de la direction de l'entreprise.
Fuyez ce gestionnaire.</t>
  </si>
  <si>
    <t>cattaleya-112704</t>
  </si>
  <si>
    <t xml:space="preserve">Suite à une tempête gros dégâts 6 mois plus tard toujours pas de réaction de leurs part et mon toit prend l'eau occasionnant de plus gros dégâts ils travaillent avec Texa et Allianz c'est une honte de plus ils ont augmenté mon prélèvement de 10€ Fuyez les </t>
  </si>
  <si>
    <t>audrey-z-117233</t>
  </si>
  <si>
    <t>le site est pratique pour récupérer les attestations scolaires des enfants. Les tarifs semblent corrects dans l'ensemble pour les voitures de notre foyer.</t>
  </si>
  <si>
    <t>anne-s-115428</t>
  </si>
  <si>
    <t xml:space="preserve">simple et pratique 
prix intéressant et démarches rapides à effectuer
Assurance facile à obtenir merci 
Satisfaite et prise après comparateur de prix 
</t>
  </si>
  <si>
    <t>lucky-96469</t>
  </si>
  <si>
    <t xml:space="preserve">assurance l'olivier assurance tres bien pour ma voiture ils sont a écoute  rapide  sur votre compte internet tous et bien gérer au telephone pareil a recommander  merci
</t>
  </si>
  <si>
    <t>riath-h-126106</t>
  </si>
  <si>
    <t>Le prix me convient, la mise en place du contrat a été rapide. 
J'attends de voir si les prestations et le service client seras a niveau de mes attentes.</t>
  </si>
  <si>
    <t>02/08/2021</t>
  </si>
  <si>
    <t>romain-c-103197</t>
  </si>
  <si>
    <t xml:space="preserve">je suis très satisfait du service et de l’accueil merci pour tout je recommande .
Système assez simple d'utilisation l'avantage on est jamais laissé tout seul , et notre conseillé nous aide jusqu'au bout des demarches.
merci </t>
  </si>
  <si>
    <t>25/01/2021</t>
  </si>
  <si>
    <t>plas-e-139328</t>
  </si>
  <si>
    <t>je suis très satisferai du service et de sont personnelles téléphonique les prix sont très intéressant le site et très simple d utilisation assurance a recommander</t>
  </si>
  <si>
    <t>belisaire-58364</t>
  </si>
  <si>
    <t>La meilleure assurance auto que j'ai connue. Aucun souci, pour joindre le conseiller. Regrette de ne pas avoir connu cette société plus tôt</t>
  </si>
  <si>
    <t>25/10/2017</t>
  </si>
  <si>
    <t>kiki-61427</t>
  </si>
  <si>
    <t>2° appel et toujours le même discours : ils sont mandaté pour vérifier votre dossier médical. C'est une plateforme qui pratique le démarchage téléphonique ! Ils abusent de notre naïveté, en vous faisant croire qu'ils sont mandaté par votre propre mutuelle pour vérifier votre dossier médical ! Et contairement à ce qu'affirme le service client, ce n'est pas un courtier qui peut financièrement passer un contrat avec une plateforme d'appel. C'est donc bien néoliane</t>
  </si>
  <si>
    <t>14/02/2018</t>
  </si>
  <si>
    <t>mc-76859</t>
  </si>
  <si>
    <t>Service client déplorable pas loin d'une dizaine de mails pour espérer avoir mes rem que j'attends depuis 2 mois, du jamais-vu un espace adhérents qui ne sert strictement à rien, jamais aucun retour, les messages sont même pas traiter, à fuir, je vais résilier au plus vite</t>
  </si>
  <si>
    <t>17/06/2019</t>
  </si>
  <si>
    <t>patrice-61437</t>
  </si>
  <si>
    <t xml:space="preserve">Très bonne assurance </t>
  </si>
  <si>
    <t>laure-93689</t>
  </si>
  <si>
    <t>L'obtention d'un devis auto est très rapide. Le cache informatique est fluide. 
En 15 minutes j'ai eu un devis avec un tarif attractif. Je recommande pour l'édition de devis.</t>
  </si>
  <si>
    <t>10/07/2020</t>
  </si>
  <si>
    <t>vendeville-b-116634</t>
  </si>
  <si>
    <t>L'accueil téléphonique est agréable, l'utilisation par internet est simple, les explications sont claires.
Toutefois, le tarif pour une assurance de base, minimale est quand même un peu élevé, même en sachant les conditions du conducteur.</t>
  </si>
  <si>
    <t>gimane-106321</t>
  </si>
  <si>
    <t xml:space="preserve">Après 1mois et demi toujours pas remboursé pour mes soins. Et injoignable par téléphone.
Arrivé à l'échéance je quitte cette mutuelle. 
Je suis très mécontente et je ne la recommande pas du tout !!! </t>
  </si>
  <si>
    <t>kakou-z-135879</t>
  </si>
  <si>
    <t>Je suis satisfait du service rendu.
Je m'apprête à vous faire parvenir les documents demandés par vos services services services 
Merci et à très bientôt.</t>
  </si>
  <si>
    <t>dlaverda-60702</t>
  </si>
  <si>
    <t>Bonjour,
J'ai eu un accident il y a peu. Il me donne 20€ pour un 750 GSXR de 1996 roulant ! Le seul pb est le coût des réparations et non l'état de la moto.
AMV me répond juste c'est le meilleur prix de l'expert !
Le meilleur ? Sérieux ?
Je suis prêt à racheter ma moto le double ! 40€.
Plus sérieusement. Ce n'est pas possible. Mon véhicule a été estimé à 1000€ pas à 20€. Ce meilleur prix est inacceptable. ce n'est même pas le prix de la bulle que j'ai changé il y a quelque mois (80€).</t>
  </si>
  <si>
    <t>22/01/2018</t>
  </si>
  <si>
    <t>pat-79773</t>
  </si>
  <si>
    <t>pas top d'augmenter tous les ans je pensais que changer de mutuelle sa irais mais je m'aperçois que c'est pareil quelle déception</t>
  </si>
  <si>
    <t>07/10/2019</t>
  </si>
  <si>
    <t>didie-104341</t>
  </si>
  <si>
    <t>Satisfaisant au niveau de la communication, les remboursements optiques restent trop faibles pour de petits revenus surtout quand il faut à un âge avancer avoir 3 paires de lunettes (vues normale - solaires et presbytie pour la lecture).</t>
  </si>
  <si>
    <t>paul-106905</t>
  </si>
  <si>
    <t>Une mutuelle horriblement chère  !! 360 Euros par mois alors que je suis retraite  .. Et les délais de remboursement des dépassements d'honoraires prennent plus de 5 semaines  ... Opéré en ambulatoire le 11/02, j'attends encore le remboursement du dépassement d'honoraire le 17/03 .. Une honte cette mutuelle ... Rien à voir entre le coût de cette mutuelle et la qualité des services rendus  .. Je vais résilier mon contrat fin mars ...</t>
  </si>
  <si>
    <t>fabien-m-121575</t>
  </si>
  <si>
    <t xml:space="preserve">je suis satisfaite des prix et de tout les restes
assurance et prestation rapide je recommande votre assurance pour toute les prestations. pour la famille et voiture au top </t>
  </si>
  <si>
    <t>29/06/2021</t>
  </si>
  <si>
    <t>alain-b-107647</t>
  </si>
  <si>
    <t>Très satisfait des prix  et de la prise en charge de mes dossiers, accueil super agréable, nous sommes venu chez vous grâce à ma fille  qui est assurée chez vous.</t>
  </si>
  <si>
    <t>nacimus-77070</t>
  </si>
  <si>
    <t xml:space="preserve">C'est le pire assureur auquel j'ai eu affaire. 
j'ai eu un accident non-responsable et apres 2 ans toujours pas indemnise. 
Quand j'ai decide de resilie mon contrat ils rejettent la demande de resiliation sans preciser le motif exact.
Je deconseille tres fortemenet.C'est le pire assureur auquel j'ai eu affaire. 
j'ai eu un accident non-responsable et après 2 ans toujours pas indemnise. 
Quand j'ai décidé de résilier mon contrat ils rejettent la demande de résiliation sans préciser le motif exact.
Je déconseille très fortement.
Amira
</t>
  </si>
  <si>
    <t>didier-s-128060</t>
  </si>
  <si>
    <t>Merci le tarif nous convient très bien à très vite .
Efficacité rapidité 
Site ludique facile d’utilisation 
En vous remerciant 
Bien Cordialement.
Monsieur Segui Didier.</t>
  </si>
  <si>
    <t>15/08/2021</t>
  </si>
  <si>
    <t>les3c-57354</t>
  </si>
  <si>
    <t>Un prix soit mais aucun service derrière</t>
  </si>
  <si>
    <t>15/09/2017</t>
  </si>
  <si>
    <t>hotdog-51081</t>
  </si>
  <si>
    <t xml:space="preserve">Livret vie verse  1,20 % en 2016, en baisse de 0,60 % sur 2015 (1,80 % ): comment peut-on imaginer que l'actif général du fonds euro de Mutavie ait pu baissé de 33 % (taux non communiqué : bonjour la transparence due aux sociétaires et le non respect semble-t-il de la loi de 2003 sur la sécurité financière), et justifier ainsi une telle baisse....
En déduisant les cotisations sociales 0,19 % (15 ,50 % de 1,20 % ) et l'inflation officielle de
0,6 % on arrive a un taux de rendement net de 0,41 % :
Soit entre quatre et cinq fois moins que les meilleurs taux versés en ligne qui vont peut -être encore dépasser un brut de 3 % soit en net plus de 1,9 %(avec le même calcul que ci-dessus)
À quelle surprise faut-il s'attendre en 2017 avec un taux garanti brut de 0,37 % ....
</t>
  </si>
  <si>
    <t>08/01/2017</t>
  </si>
  <si>
    <t>chris2395-108937</t>
  </si>
  <si>
    <t xml:space="preserve">Suite effraction de mon domicile, appel à l'assureur pour remise en état :
Motorisation volets à remplacer, porte fenêtre dont vitre cassée. Problème : ces fenêtres ne se font plus.
Donc obliger de remplacer une en bonne état pour la croiser avec celle cassée.
Passage de l'experte : pas de soucis : tout pris en compte, a savoir : motorisation, porte fenêtre suivant devis fournir, coût estimatif pour les travaux de remise en état général (peinture et autre) par mes soins.
Personne très à l'écoute et remboursement très rapide.
</t>
  </si>
  <si>
    <t>kouider-b-113434</t>
  </si>
  <si>
    <t>Correspond  bien à mes attentes et me conviens pour une assurance à l'écoute de ces clients. De plus, Directe Assurance reste leader dans l'assurance pour les particuliers et les professionnelles.</t>
  </si>
  <si>
    <t>marchalombre-75089</t>
  </si>
  <si>
    <t xml:space="preserve">j'ai eu un accident non responsable 15 jours après avoir souscrit. Tout s'est très bien passé, très professionnel, garage agrée ou de mon choix, parfait. Le reproche mais il est général, pour vous prendre on vous fait un très bon tarif et ensuite c'est minimum 10 % chaque année d'augmentation. Je vais changer de voiture, et le devis proposé pour la même voiture est 50 % plus cher. Conclusion : très bonne assurance, j'aurai préféré rester, mais on ne me laisse pas le choix, je reviendrai dans 2 ans quand je serai nouveau client donc avec un bon tarif. Contrairement à d'autres commentaires je conseille cette assurance mais en sachant ce qui se passe par la suite. Pas de miracle, tout le monde utilise les mêmes méthodes mais cette assurance assure ses responsabilités en cas de problème ce qui n'est pas le cas chez d'autres. </t>
  </si>
  <si>
    <t>15/04/2019</t>
  </si>
  <si>
    <t>zak1951-56562</t>
  </si>
  <si>
    <t>J'ai voulu m'assurer mais sous prétexte que je suis un intermittent qui tourne, ils ont refusé, avec des critères hautement scientifiques, à savoir ils ont googlé mon nom et ont vu des occurrences de moi en prestation. 
Des lors ils ont déclarés qu'ils ne pouvaient pas assurer les gens "connus". La conseillère a peine su me justifier cette décision totalement arbitraire.</t>
  </si>
  <si>
    <t>09/08/2017</t>
  </si>
  <si>
    <t>so-101599</t>
  </si>
  <si>
    <t>Ils m'harcèlent depuis des mois, au moins une ou 2 fois par semaine, malgré que je leur ai demandé d'enlever mon numéro de leur liste. Ils veulent me faire souscrire à une assurance juridique. J'en ai une avec ma banque, ils la disent obsolète et se font passer pour l'assurance mère. Je leur demande pourquoi ils ne m'envoient pas de mail, ils me certifient vouloir m'envoyer un courrier mais que je dois y souscrire avant. Et à chaque fois je refuse (à ce que je vois, heureusement). Ils me rappellent à chaque fois à n'importe quelle heure et via des numéros différents, j'en ai bloqué tellement, comme si de rien n'était pour recommencer leur speech où ils me laissent pas en placer une. J'ai décidé de me foutre d'eux et vous conseille de faire pareil : quand ils appellent amusez-vous à parler d'autre chose, inventez vous une discussion avec quelqu'un d'autre. Pour ma part j'ai qu'envie de porter plainte pour harcèlement téléphonique.</t>
  </si>
  <si>
    <t>17/12/2020</t>
  </si>
  <si>
    <t>gisele-m-105071</t>
  </si>
  <si>
    <t>simple , pratique  à l écoute ,mais tarif qui reste élevé , surtout sur l habitation raison pour laquelle je ne vous ai pas confié mon appart dommage !</t>
  </si>
  <si>
    <t>02/03/2021</t>
  </si>
  <si>
    <t>zippou-104487</t>
  </si>
  <si>
    <t>Très bonne mutuelle .très a l écoute a recommander.
Mutuelle aux tarifs abordables a tous et bien rembouser.
Seul inconvénients .le remboursement de la chirurgie des yeux mal remboursé voir absent</t>
  </si>
  <si>
    <t>lesage-p-134668</t>
  </si>
  <si>
    <t>je suis satisfait du service, très réactif et très bon accueil pourvu que ca dure je pourrais recommander votre assurance a d'autres personnes continuez comme ca</t>
  </si>
  <si>
    <t>eric-b-135332</t>
  </si>
  <si>
    <t>J'aurais voulu un prélèvement mensuel mais il n'est pas proposé .
il m'est impossible d'écrire mon adresse exacte :le site la modifie a chaque fois .
bonsoir</t>
  </si>
  <si>
    <t>ehresmann-n-109197</t>
  </si>
  <si>
    <t xml:space="preserve">Excellent tarif , compétitifs au regard d'autres compagnies d'assurance réputées peu chères. 
Offre de prix intéressantes pour plusieurs assurances souscrites </t>
  </si>
  <si>
    <t>05/04/2021</t>
  </si>
  <si>
    <t>bamana-b-121319</t>
  </si>
  <si>
    <t>Je suis satisfait de ce service il est simple et rapide merci beaucoup cela m’a pris que 10 minutes maximum pour bien analyser le règlement est accéder à mon compte merci et à très bientot</t>
  </si>
  <si>
    <t>26/06/2021</t>
  </si>
  <si>
    <t>joa-pk-57999</t>
  </si>
  <si>
    <t xml:space="preserve">Beaucoup de succursale, très souvent un accueil très agréable.
</t>
  </si>
  <si>
    <t>12/10/2017</t>
  </si>
  <si>
    <t>chevalchat-103377</t>
  </si>
  <si>
    <t>CEGEMA ne rembourse plus et demande les factures de soins des praticiens alors que tous les éléments leur ont été transmis par la CPAM. Leur courtier SODEDIF ne fait rien. La plateforme téléphonique de CEGEMA ests une vaste blague : ils ne rappellent jamais aux heures annoncées. Le COVID est la bonne excuse pour justifier leur inefficacité. CONSEIL : changer au plus tôt et surtout ne pas adhérer à cette assurance de prévoyance.</t>
  </si>
  <si>
    <t>desmargers-f-138411</t>
  </si>
  <si>
    <t>Satisfait de la faciliter à créer mon contrat. J’ai été parrainé et la baisse de prix de 50 offerte est très attractive. Le prix de l’assurance est très correcte.</t>
  </si>
  <si>
    <t>27/10/2021</t>
  </si>
  <si>
    <t>mobrosi-36377</t>
  </si>
  <si>
    <t>Très satisfaite des prestations. On est vite et bien remboursé.Je n'ai jamais eu de problèmes jusqu'à maintenant.</t>
  </si>
  <si>
    <t>18/12/2016</t>
  </si>
  <si>
    <t>christophe-g-108032</t>
  </si>
  <si>
    <t>la facilité de joindre votre service assurance , la conseillère Nina (plateforme de Bretagne) qui a pris en charge ma demande. La qualité de ses informations reçues et la clarté de l'offre proposée pour mon véhicule. Le prix proposé de l'assurance où j'ai économisé environ 100 euros sur Aviva, (qui n'a pu faire mieux) , merci Nina, vous souhaitant d'être toujours souriante même en télétravail!</t>
  </si>
  <si>
    <t>jp-kratos-90248</t>
  </si>
  <si>
    <t>Je mets une étoile car on ne peut pas mettre moins.
Cette "assurance" doit être évitée.
Un dossier qui traine depuis 3 ans, alors que je ne suis aucunement responsable, et un service client qui vous laisse dans un silence déconcertant.
Travail mal fait de A à Z, y compris dans le choix de leurs experts, puis dans la considération de leurs clients. 
Le client victime avance les frais et ne se fait pas rembourser dans des délais raisonnables.</t>
  </si>
  <si>
    <t>05/06/2020</t>
  </si>
  <si>
    <t>carine-111643</t>
  </si>
  <si>
    <t xml:space="preserve">Tres bonne relation avec le gestionnaire Maif. Explications simples. Recap reçu par mail. Je retrouve mon suivi de sinistre dans mon espace perso et sur l'appli Maif. Très bonne réactivité.
</t>
  </si>
  <si>
    <t>tchof-133127</t>
  </si>
  <si>
    <t xml:space="preserve">Bonjour ,
un marketing agressif notamment au niveau tarifaire puis l an dernier 5% d augmentation,cette année plus de 6 %d augmentation. Ce n est plus de l inflation mais de la surflation.en fait après 2 ans Direct assurance pratique les prix du marché...
Cordialement 
Ch Dufour </t>
  </si>
  <si>
    <t>16/09/2021</t>
  </si>
  <si>
    <t>mlc-69302</t>
  </si>
  <si>
    <t>Toujours aucun dédommagement ni intervention pour un dégât des eaux ayant eu lieu il y a 5 mois... un service d'assistance qui nous répond qu'ils n'ont pas de solution (à part aller à l'hôtel pendant que de l'eau coule de notre plafond...), un mois et demi pour avoir un devis travaux suivi de 3 mois pour le passage de l'expert qui depuis un mois n'a toujours pas envoyé son rapport et qui n'est pas à jour sur les lois... c'est inadmissible quand on voit qu'Axa s'engage à intervenir 24/24h et 7/jours.... une publicité mensongère !!! je quitterai l'assurance au plus vite</t>
  </si>
  <si>
    <t>11/12/2018</t>
  </si>
  <si>
    <t>emilyne-63108</t>
  </si>
  <si>
    <t xml:space="preserve">A éviter à tout pris 
Beaucoup d’attente pour avoir sa carte mutuelle en plus de ça ne prélève jamais la même somme par mois 
Obliger de les contacter sans cesse pour être remboursé ils perdent les documents !!!ils vous vendent des produits en plus qui on l’air pas mal mais en faites sa ne correspond  jamais notre situation du coup on paye pour rien !!! 
Je ne recommande vraiment pas harmonie mutuelle d’ailleurs je vais résilier au plus vite ce sont des incompétents !!! Et j’en ai marre de devoir perdre mon temps à les appeler pour régler ma situation !! 
On paye chère pour ne pas être remboursé </t>
  </si>
  <si>
    <t>10/04/2018</t>
  </si>
  <si>
    <t>cv77-139186</t>
  </si>
  <si>
    <t>Une mutuelle dans la moyenne de ce qui se fait. Un bémol sur la manière dont sont traitées les demandes de modification de contrat, par un service quasi injoignable. Mais très bon accueil au numéro de Créteil.</t>
  </si>
  <si>
    <t>volcifera-69848</t>
  </si>
  <si>
    <t>Cliente chez santévet depuis 2015 pour mon chat, j'ai constaté que ma formule d'assurance a été bien augmentée depuis (plus 2 euros sur un contrat qui en faisait 10 à la base) bref je me dis "passe encore, les prix évoluent, c'est normal". Or, récemment j'ai constaté que mon contrat avait bien changé lui aussi. Mon taux de remboursement est passé de 70 à 50 pourcents et je suis passée en formule "Light" sans les avantages de la formule en question. Comparé aux personnes qui y souscrivent actuellement je n'ai pas de forfait prévention contre 20 euros de forfait pour les nouveaux clients et un taux de remboursement de 50 pourcents contre 60 pourcents pour les nouveaux clients. 
J'ai eu le service client au téléphone, une dame assez cordiale m'a répondu que cela était tout à fait normal car la formule ayant évolué j'ai gardé les anciennes caractéristiques, mais que si je veux passer à la formule Light des nouveaux clients je peux tout à fait en augmentant de 3 euros par mois ma souscription soit plus de 30 euros par an. Je demande donc si un geste commercial est possible pour récompenser 4 années d ancienneté sachant que j'ai regardé les autres assurances qui sont nettement moins chères.
Réponse: aucun geste commercial, on vous propose déjà de changer de contrat en milieu d'année estimez vous heureuse, allez voir ailleurs c'est votre droit. Ne vous inquiétez pas, j'y vais.</t>
  </si>
  <si>
    <t>03/01/2019</t>
  </si>
  <si>
    <t>corcier-j-123532</t>
  </si>
  <si>
    <t>JE SUIS SATISFAIS DU SERVICE ET DE LA RAPIDITE D INSCRIPTION DE CE NOUVEAU CONTRAT ET LE PREMIER CHEZ VOUS. JE REVIENDRAI VERS VOUS POUR FAIRE EVOLUER CE CONTRAT
MERCI POUR TOUT
CORDIALEMENT</t>
  </si>
  <si>
    <t>yves-s-124526</t>
  </si>
  <si>
    <t>Je suis tout à fait satisfait du service, que ce soit par internet ou par téléphone. Facilité de souscription, prix attractifs, garanties qui conviennent à mes besoins.</t>
  </si>
  <si>
    <t>martin67-99392</t>
  </si>
  <si>
    <t>un très bonne mutuelle je confirme. je l ai eu depuis 3 ans et honnêtement je ne me pleins pas du tous sincèrement. le tiers payant la qualité de service oh que je me sens serein en sécurité.</t>
  </si>
  <si>
    <t>30/10/2020</t>
  </si>
  <si>
    <t>siouxie-87151</t>
  </si>
  <si>
    <t xml:space="preserve">Assurance vie a fuir !!!! Sauf si vous souhaitez faire un cadeau empoisonné à vos bénéficiaires, alors c'est un excellent choix. Un vrai parcours du combattant pour obtenir vos droits en tant que bénéficiaire. J'attends toujours le versement. J'ai baissé les bras et arrêté de contacter le service des successions de CARDIF qui se limite à contacter les gestionnaires (qui eux sont injoignables en direct et qui ont la main sur votre dossier)  il y a toujours un document manquant ou erroné. J'aimerai savoir, que fait CARDIF de l'argent de votre proche décédé ? Le service des successions m'a dit qu'il valorisait l'argent mais CARDIF a-il le droit de disposer de cet argent après le décès, le compte de la personne décédée ne doit-il pas être bloquer ? J'avoue ne pas comprendre. J'ose espérer une réponse claire. </t>
  </si>
  <si>
    <t>29/02/2020</t>
  </si>
  <si>
    <t>georgio-42323</t>
  </si>
  <si>
    <t xml:space="preserve">J’ai été plus de dix années cllent  avec la GMF.  Je n’ai jamais eu de problème est assurer deux à trois véhicules au sein de mon foyer en tout risque. J’ai cumulé malgré moi trois sinistre non responsable. La compagnie a décidé de mettre fin à mon contrat </t>
  </si>
  <si>
    <t>bdu-108307</t>
  </si>
  <si>
    <t>Assurance sans morale 
A fuir  au plus vite
J ai été  viré comme un mal propre après plus de 25 années  d assurance  chez eux..........................</t>
  </si>
  <si>
    <t>co-85690</t>
  </si>
  <si>
    <t>Enseigne de renommée, efficace et raisonnable. Première assurance chez eux mais connais des personnes ayant déjà travaillé comme assureurs chez l’olivier.</t>
  </si>
  <si>
    <t>melanie-s-109317</t>
  </si>
  <si>
    <t>Assurance un trop chère mais quand on a pas le choix on est bien obligé daccepter ces prix...
Avec un bonus a 0.50 et un permis de plus de 10 ans je m'attendais à mon cher surtout sir une voiture qui date de 2007</t>
  </si>
  <si>
    <t>papy-56090</t>
  </si>
  <si>
    <t>A fuir à la fin de mon contrat je me retire car tout est prétexte pour éviter les remboursements il faut toujours fournir des documents qui son signer et tamponner par le vétérinaire on pourrait penser qu'il on des doutes  sur l'exactitude des documents remplis par le veto</t>
  </si>
  <si>
    <t>18/07/2017</t>
  </si>
  <si>
    <t>vulcain123-55580</t>
  </si>
  <si>
    <t>Une catastrophe aucun suivi des versions différents selon les interlocuteurs lenteurs dans les traitements des dossiers aucune aide l'horreur. Dégat des eaux déclaré le 28/10 nous sommes presque en juillet et je suis toujours dans l'attente et sans logement.</t>
  </si>
  <si>
    <t>22/06/2017</t>
  </si>
  <si>
    <t>francois-t-105770</t>
  </si>
  <si>
    <t>Les prix me conviennent mais je n'ai pas eu à utiliser les services d'AD.
Donc je ne peux pas donner d'appréciation. Il est assez simple d'obtenir un devis et de remplir le dossier d'adhésion.</t>
  </si>
  <si>
    <t>frazey-133965</t>
  </si>
  <si>
    <t>Je suite satisfaite sur l accueil des conseillers et la rapidité des remboursements? ainsi que les informations qu ils nous apportent afin de nous répondre au mieux</t>
  </si>
  <si>
    <t>henrik--z-105260</t>
  </si>
  <si>
    <t xml:space="preserve">Super bon service. Je très satisfait. 
Facile, pratique, facile d'utilisation,
Et j'ai même téléchargé l'application directement sur mon téléphone portable </t>
  </si>
  <si>
    <t>irfan-k-101024</t>
  </si>
  <si>
    <t>TRES BON ASSUREUR TRES BON PRIX ET TRES BON SERVICE JAI DU CHANGER DASSURREUR SUITE AU CHANTAGE DE MA BANQUE JE REVIENS VERS DIRECT ASSURANCE CAR JY ETAIS DEPUIS 2004 JUSQUA 1 AN ET DEMI EN ARIERRE</t>
  </si>
  <si>
    <t>06/12/2020</t>
  </si>
  <si>
    <t>martincagnon-66073</t>
  </si>
  <si>
    <t xml:space="preserve">A fuir absolument. Vous n'êtes couvert pour rien. J'avais assuré un deux roues au tiers après recommandation d'un conseiller par téléphone. Je me suis fais voler mon scooter, je n'ai bien évidemment eu aucun remboursement ce qui semble normal au vu du contrat. En revanche, le scooter a été retrouvé et pris en dépannage. Là encore l'assurance n'a rien pris en charge. 27 euros tous les mois pour simplement avoir une responsabilité civile... Terriblement mauvais. On ne m'y reprendra plus. Absolument pas sérieux. </t>
  </si>
  <si>
    <t>08/08/2018</t>
  </si>
  <si>
    <t>ancien-assure-72318</t>
  </si>
  <si>
    <t>Plus 23 poucents d'augmentation à l'échéance après un bris de glace non  responsable ... ça fait partie de la politique commerciale monsieur ca vous avez eu un sinistre ... LAR Loi Chatel et au revoir ... dommage car le prix d'appel et le service étaient bons.</t>
  </si>
  <si>
    <t>20/03/2019</t>
  </si>
  <si>
    <t>cecile-b-114620</t>
  </si>
  <si>
    <t>encienne cliente de chez vous je suis revenu car vos services sont les meilleurs. Un acceuil téléphonique toujours top avec des opérateur toujours agréable et a l'écoute. la facilité d'avoir un conseillé est tres agréable ne changer rien.</t>
  </si>
  <si>
    <t>23/05/2021</t>
  </si>
  <si>
    <t>mio-96737</t>
  </si>
  <si>
    <t>je pense changer d'assurance , décembre étant la date butoir ,j'ai trouvé moins cher ailleurs pour les mêmes prestations . plusieurs études ont été faites</t>
  </si>
  <si>
    <t>27/08/2020</t>
  </si>
  <si>
    <t>jean-paul-g-135935</t>
  </si>
  <si>
    <t>Site bien fait ,navigation facile ,bons avis clients, avec utilisation de comparateur (les furets.com) APRIL sort toujours dans les 3 premiers (comme Zarco !)??</t>
  </si>
  <si>
    <t>hakima-94002</t>
  </si>
  <si>
    <t xml:space="preserve">Bemol pr une tt risques ac options plus plus les 10% en plus de la franchise a regler certainement la raison pr laquelle je ne valide pas le devis  dommage </t>
  </si>
  <si>
    <t>stephlan-61905</t>
  </si>
  <si>
    <t>Personne pas aimable au téléphone alors que en panne sous la neige par moins 3 degrés, on a vraiment pas l’impression d’être respecté en tant qu’assuré (client), c’est dommage. Ça a fini que je me suis débrouillé tout seul pour le dépannage. J’irais voir ailleurs car c’est ma première demande d’assistance depuis au moins 10 ans, même si je ne suis pas certain que ce sera mieux. Je déconseille fortement PACFICA.</t>
  </si>
  <si>
    <t>chriss-103789</t>
  </si>
  <si>
    <t>et bien surpris au delà de 8 ans cette  assurance  negaranti plus nos animaux chéris tés déçu à signaler à tous car c'est de la discrimination animal je trouve  que cette assurance est pas logique et prend un minimum de risque</t>
  </si>
  <si>
    <t>07/02/2021</t>
  </si>
  <si>
    <t>olivier-b-103785</t>
  </si>
  <si>
    <t xml:space="preserve">Simple et pratique. J'ai pu changer d'assurance pour mon crédit de façon autonome en quelques clics. Grace a Zen Up je vais bénéficier de plus de 50% d'économie sur mon assurance de pret. </t>
  </si>
  <si>
    <t>06/02/2021</t>
  </si>
  <si>
    <t>melinda-51224</t>
  </si>
  <si>
    <t>c'est un assureur que je trouvais moins connu que certain ce qui m'a fait hésité mais avec l'aide de mon corutier j'ai pu passer le cap ce qui me permet aujourd'hui de bénéficier des avantges de cette complémentaire. Cela du tout de même depuis 2015 et je suis toujours aussi satisfaite.</t>
  </si>
  <si>
    <t>guillaume-a-108185</t>
  </si>
  <si>
    <t xml:space="preserve">Je suis satisfais du service
le défaut les pris son alléchants au début et ils grimpent au fur et a mesure alors que la valeurs du véhicule décote il y a un truc de pas très logique </t>
  </si>
  <si>
    <t>christel-137171</t>
  </si>
  <si>
    <t>Cela fait 5 ans que j'ai une assurance pour mon chien et les délais de remboursement sont de plus en plus longs. De plus ne réponde pas aux messages et se permette de raccrocher au nez des clients Inadmissible. Je vais changer dés la date d'anniversaire de mon contrat.</t>
  </si>
  <si>
    <t>mickael-l-105560</t>
  </si>
  <si>
    <t>Après changement de véhicule je me suis aperçu que direct assurance était beaucoup plus cher pour mon nouveau véhicule que les autres assurances et franchise excessive comparativement aux autres. Je vais réfléchir pour changer d'assurance.</t>
  </si>
  <si>
    <t>stephane--101578</t>
  </si>
  <si>
    <t xml:space="preserve">Une honte cette assurance... Je n'en reviens toujours que des assurances comme ça puissent exister. 
- Interminable attente au téléphone
- jamais le même conseiller qui s'occupe de notre dossier 
- demande de document en je ne sais combien d'exemplaires et même envoyé par mail ils arrivent à les "perdre"
- AUCUNE réactivité 
- MENSONGES à chaque appel pour se débarrasser au plus vite de vous au téléphone.
- Niveau suivi des dossiers 0
- Et résolution des problèmes -1
Je ne vais pas expliquer en détails mes problèmes qui court depuis près de 1ans avec sogecap ça serait bien trop long et à ce que je vois je ne suis pas le seul mais juste pour ceux qui hésitent à prendre cette assurance FUUUUUUYEEEEEEEEZZZZZZZZZ
Vous aurez plus de chance de voir de l'argent arriver sur votre compte en jouant au LOTO
</t>
  </si>
  <si>
    <t>arnaud83-98448</t>
  </si>
  <si>
    <t>Quelle honte ! quelle incompétence !
Vous rajoutez de la peine à la peine !
pour solder le crédit CETELEM de notre Maman décédée :
dossier initié le 27 juin dernier, premiers échanges de documents à l'issue, bizarrement, il manque toujours quelque chose...
lorsqu'on appelle, il y a toujours une bonne raison pour repousser soit les décisions, soit les retours de prise en charge.
Il n'y a que trois solutions : 
soit vous êtes totalement désorganisés,
soit totalement incompétent,
soit vous faites trainer vos dossiers à des fins financières...
votre comportement est tout simplement INADMISSIBLE.
Quelle honte pour le groupe BNP PARIBAS !</t>
  </si>
  <si>
    <t>07/10/2020</t>
  </si>
  <si>
    <t>giuca-b-125908</t>
  </si>
  <si>
    <t>demande de 15liens pour enfin valider l'activation du compte, les liens d'activations etaient des le debut invalide j'ai galerer pour me connecter dommage</t>
  </si>
  <si>
    <t>nicolas-61757</t>
  </si>
  <si>
    <t>bonjour,
Attention essayez d'éviter cet assureur.  
notre courtier avait rempli un dossiers avec eux, nous n'avons finalement pas pris l'offre. 
et c'est là que ça commence... il ont prélevé très rapidement des sommes très bien avant la date officiel de départ du crédit. 
Donc on essaie de leur dire de clôturer le contrat car la demande de crédit est caduque, et de reverser l'argent déjà prélevé... 
sauf que je peux vous dire que leur technique est rodée ! Pour les contacter  vous avez le droit seulement à appeler .. un numéro surtaxé...qui vous dit que tout va bien vous récupérerez votre argent dans quelques jours, il suffit juste d'envoyer un mail ...  sauf que sur cet adresse mail... vous n'avez aucune réponse ! au bout de plusieurs mails.. vous vous remettez à appeler le numéro sur taxé... qui vous dit la même chose... envoyer un mail...
Bref obligé de bloquer les prélèvements ( ce qui peut avoir un cout avec votre banque...). certains diront que la somme que metlife  nous doit est petite (moins de 100 euros), mais même par principe. Ça fait  quelques mois maintenant, et je peux vous dire que nous allons tout faire pour essayer de récupérer cette somme. 
En conclusion, notre courtier nous a justifié le prix légèrement plus élevé de metlife en mettant en avant leur stabilité et surtout.. leur écoute ! Je vous laisse juger de l'écoute.
Nicolas</t>
  </si>
  <si>
    <t>26/02/2018</t>
  </si>
  <si>
    <t>xxxx-103796</t>
  </si>
  <si>
    <t>il est dommage qu'ont conseille pas d'assurance degats pour une maison,ayant un degat mon plancher salle a manger ecrouler aucun recourt car pas compris dans mon assurance</t>
  </si>
  <si>
    <t>lol057-79561</t>
  </si>
  <si>
    <t>L'assurance de la honte. 
Pour encaisser ils sont présents par contre au moindre litige ils résilient un petit bris de glace et un accrochage avec 50 % de responsabilité cela leur suffit. Zéro TRACAS je vous conseille plutôt zéro accident tant qu'ils ne vous aident pas tout va bien par contre attention quand vous faites appel pour ce que vous avez signé (vous protéger) vous serez clairement dégagés...</t>
  </si>
  <si>
    <t>28/09/2019</t>
  </si>
  <si>
    <t>christophe-w-124643</t>
  </si>
  <si>
    <t>Parrainé, c est top. J ai quitté mon ancien assureur qui a augmenté ma cotisation de 40% en 3 ans...sans aucun sinistre déclaré !!! J espere que je n aurai pas la même inflation chez l olivier</t>
  </si>
  <si>
    <t>jeff-125642</t>
  </si>
  <si>
    <t xml:space="preserve">J'ai  appelé neoliane santé pour une prise en charge qui date d'environ un mois et demi, et je suis tombé sur une jeune femme  très sympa et très  compétente elle s'appelle MARIAMA elle résout mon problème j'en suis très satisfait je garde un bon souvenir </t>
  </si>
  <si>
    <t>derka66-61645</t>
  </si>
  <si>
    <t>Bonsoir.
Je vous fait part d'un scoop concernant la GMF!
Ayant acheté une voiture chez un concessionnaire qui me reprenait mon ancienne, j'appelle la MAIF (mon assureur du moment) pour avoir un devis en tous risques: trop cher!
Je me tourne donc vers la GMF (étant fonctionnaire), et j'obtiens un bon tarif par téléphone: je souscris donc.
Ensuite , un RDV m'est fixé en agence,dont l'adresse figurant sur tous les contrats ainsi que sur le web est celle du centre commercial, tour2 (Rosny-Sous-Bois) .
Je me rends donc au centre commercial, mais personne ne savait où se trouvait cette agence; Je reppelle donc la plateforme téléphonique et une téléconseillère me dit que d'après les informations données par son ordinateur, l'agence en question se situerait près des Galeries Lafayette.
Je me rends donc aux Galeries Lafayette, mais là non plus, point de GMF!
Un vigile assez vieux dans le métier, m'indique qu'on lui pose souvent la question et qu'il faut sortir du centre commercial et se rendre à la fameuse tour 2 (non indiquée par un quelconque signal de direction).
Quand je le trouve devant le bâtiment, j'entre et je m'inscris sur la liste d'attente.
Après près d'une demi heure d'attente, je suis enfin reçu par ma "conseillère" accompagnée d'une stagiaire.
Elle me demande les pièces justificatives (il manquait un relevé d'information, car au téléphone, on ne m'avait pas précisé qu'il fallait 36 mois consécutifs).
La stagiare appelle la MAIF et je demande le dit relevé que je reçois sur mon smartphone et que la conseillère imprime.
Elle me confirme le montant d la cotisation annuelle.
Ensuite, elle me demande mon permis de conduire,et, habitude de beaucoup de conductrices et conducteurs: il était resté dans le pare-soleil.
Elle me demande d'aller le chercher tout en m'assurant de son attente.
10 minutes après, je reviens et la voilà en pleine conclusion d'un contrat avec un autre client!
Après 1 heure et demie d'attente... elle me reçoit à nouveau.
Je lui fait part de mon mécontentement et elle me répond sèchement: vous aviez déjà une demie heure de retard lorsque je vous ai reçu et vous avez mis trop de temps cette fois ci encore!
Sur ce, je lui demande de résilier mon contrat et on se quitte sur un au-revoir assez froid.
Je contacte la plateforme à nouveau et demande à parler à un responsable: je lui fais part de mon mécontentement et il me promet de faire remonter l(info tout en me proposant un rendez-vous dans une autre agence (Chelles),laquelle se trouve en plus assez près de mon domicile contrairement à celle de Rosny!
Il me promet un accueil chaleureux!
Le jour "J", direction Chelles. Arrivé à l'agence, même procédure, mais là je suis reçu au bout de 10 minutes.La chaleureuse conseillère me demande de lui relater les faits survenus à Rosny: je les lui relatent.
Sur ce, elle m'annonce sèchement que GMF ne pourra pas assurer ma nouvelle voiture car les responsables soupçonnent mon permis d'être contrefait!!! Je lui demande la preuve de ce qu'elle avance et lui propose d'appeler le commissariat de Chelles pour leur donner mon numéro de permis afin qu'ils confirme sa validité.
Devant son absence de réponse, je contacte le commissariat qui m'indique de me tourner vers la Préfecture.
Je dis donc à la conseillère que je me rendrai en Préfecture afin d'établir un certificat de validité (référence à l'article 1353 du code civil sur la preuve). Devant cette proposition on ne peut plus honnête que leur prétendue "suspicion", elle m'évoque alors les changements de véhicules fréquents (2 en 4 ans) et me parle encore de suspicion de ventes frauduleuses!!!
Je lui rétorque qu'il n'est pas anormal de revendre son véhicule à son concessionnaire pour en acheter un modèle plus plaisant (crédit réalisé auprès du concessionnaire Renault, factures à l'appui).
Rien n''y fait, elle maintient sa soi-disant suspicion!
Elle m'indique donc qu'elle résilie mon contrat sur le champs, mais refuse d'y inscrire les dites suspicions (car je pourrais l'attaquer pour diffamation et insinuations calomnieuses).
donc, le motif de ma résiliation qu'elle me tend est celui-ci: "résiliation pour fausse déclaration ou omission" !!!!!!! (sans préciser si elles étaient selon la GMF, intentionnelles ou non, ce qui est à justifier dans le courrier de résiliation).
Je garde mon sang froid et lui indique que je n'en resterai pas la car, de toutes façons, je n'ai émis aucune fausse déclaration (les relevés d'informations étaient conforme aux indications données lors de la souscription par téléphone) et je n'ai rien omis non plus, car tout a bien été déclaré avec possibilité de preuves irréfutables à l'appui!
BRAVO pour le recours à des arguments oraux totalement farfelus et non assumés!
A la GMF, vous êtes présumé coupable, même si vous pouvez prouver votre innocence!
GMF = Gros Menteurs Faussaires
 Et maintenant, place à la Justice, avec sa lenteur pour prouver ma bonne foi et prouver leur mauvaise!!!!</t>
  </si>
  <si>
    <t>22/02/2018</t>
  </si>
  <si>
    <t>cindy-j-110027</t>
  </si>
  <si>
    <t xml:space="preserve">Je suis satisfaite mais au bout de 3 ans d'assurance chez vous jai vue mon assurance augmenter je comprends pas pourquoi j'espère que cela va changer </t>
  </si>
  <si>
    <t>lecoustre-t-130791</t>
  </si>
  <si>
    <t xml:space="preserve">Excellent accueil et prix attractifs, conseiller agréable, très rapide et réactif je conseillerais cette assurance un max dans mon entourage. 
Cordialement 
</t>
  </si>
  <si>
    <t>emmathome-72010</t>
  </si>
  <si>
    <t xml:space="preserve">Assurance habitation, il y a eu une nuit de tempête avec plusieurs dégâts aux alentours (arbres arrachés, électricité coupée, toitures abimées, ...) plusieurs tuiles de notre toit ont été arrachées et nous avons eu un dégât des eaux suite à une infiltration ... l'expert est passé n'a même pas pris une échelle pour regardé et n'avait rien sur le dossier, la seule chose était de payer le moins possible. 2 ans après nous avons eu un souci avec la responsabilité civil, idem rien de pris en compte, ils ne veulent rien savoir. </t>
  </si>
  <si>
    <t>09/03/2019</t>
  </si>
  <si>
    <t>katlog-108787</t>
  </si>
  <si>
    <t xml:space="preserve">Attente téléphonique tout à fait acceptable. Accueil téléphonique irréprochable. Prise en charge de la demande parfaite. Renseignements simples et précis. Je suis vraiment satisfait. </t>
  </si>
  <si>
    <t>christelle-b-132126</t>
  </si>
  <si>
    <t>Je suis vraiment satisfaite du service...
Les prix me conviennent parfaitement...
Simple et pratique et confiance et confortable... 
Tout est TOP !!!!!</t>
  </si>
  <si>
    <t>francois-88306</t>
  </si>
  <si>
    <t xml:space="preserve">AFER est une CA TA STRO PHE. Cela fait 6 mois que j'essaye de joindre mon conseiller, sans succès, que ce soit par appels téléphoniques ou par messages via mon espace personnel. Je ne peux donc pas arbitrer mon argent comme je le souhaite. J'aimerais du coup, effectuer un rachat total de mon épargne mais comment faire quand aucune personne ne nous répond?
J'invite tous les adhérents mécontents à créer un compte et à faire un signalement à l'adresse: https://accueil.banque-france.fr/index.html#/accueil
A FUIR!!
</t>
  </si>
  <si>
    <t>13/03/2020</t>
  </si>
  <si>
    <t>s-audrey--102833</t>
  </si>
  <si>
    <t>Super Allianz ! Assureur au top .très pro perso j’ai vraiment toutes mes assurances chez eux ! rien à dire au top ?? des assurances très personnalisées 
Un suivi maximum le moindre besoin très présent . Je recommande +++++++++++++++++</t>
  </si>
  <si>
    <t>18/01/2021</t>
  </si>
  <si>
    <t>taravella-108749</t>
  </si>
  <si>
    <t>je regrette que l'ancienneté ne soit pas prise en compte dans le calcul de la cotisation et que certains dépassements ne soit pas pris en considération</t>
  </si>
  <si>
    <t>smail-e-114237</t>
  </si>
  <si>
    <t>Les prix me convient pas
Aucune prise de consideration (au niveau des frais) du fait d'avoir plusieurs type d'abonnement (habitation, véhicule)
Après écoulement de la première année d'abonnement SANS aucun sinistre (Habitation/Véhicule), les frais d'abonnement restent inchangés
Impossible de modifier certain options dans le contrat via l'espace personnel (le contact helpdesk est requis) 
Impossible de supprimer un contrat de simulation (Suite à un devis)</t>
  </si>
  <si>
    <t>francken-98878</t>
  </si>
  <si>
    <t xml:space="preserve">Bonjour,je voudrais qu’on m’appelle pour revoir un peu le tarif, conte tenu des offres reçu par d’autres assurances merci ,cordialement monsieur Francken </t>
  </si>
  <si>
    <t>18/10/2020</t>
  </si>
  <si>
    <t>pascal-t-124979</t>
  </si>
  <si>
    <t xml:space="preserve">le paiement en ligne et tres compliquerj j'ai passer plus d'une heure sans resultat je pense avoir resolue le probleme le contrat n'est pas rataché a mon compte merci de me confirmer le paiement malgres que j'ai la confirmation </t>
  </si>
  <si>
    <t>charlotte-53805</t>
  </si>
  <si>
    <t xml:space="preserve">     très mauvaise compagnie d'assurance j'ai les pire problemes suite a un dégat des eaux n assume pas leur responsabilite pour ne pas payer ils attendent que le client se lasse  il serait bon que les clients mecontents se reunissent pour deposer plainte contre eux</t>
  </si>
  <si>
    <t>03/04/2017</t>
  </si>
  <si>
    <t>jean-francois-l-106496</t>
  </si>
  <si>
    <t xml:space="preserve">Prix et qualité du service à la hauteur , mais un peu déçu de devoir payer une année d'un seul coup , pour un jeune permis , avec le cout de la voiture et de la carte grise , cela est exorbitant </t>
  </si>
  <si>
    <t>13/03/2021</t>
  </si>
  <si>
    <t>klapsia-e-134223</t>
  </si>
  <si>
    <t>je suis satisfaite du service, très pratique et simple d'utilisation. Nous espérons ne pas être déçu de l'olivier assurance.
Les prix sont convenables</t>
  </si>
  <si>
    <t>hubert-j-125378</t>
  </si>
  <si>
    <t>J'ai changé en 2019, par obligation de la BNP., c'était la condition pour bénéficier d'un taux de prêt intéressant. Sinon je serai resté dans votre compagnie d'assurance.</t>
  </si>
  <si>
    <t>roussillon-m-139113</t>
  </si>
  <si>
    <t>Satisfaite par le tarif et le rapport prestation/prix.
Facilité pour les démarches administratives : signature contrat et transmission des pièces justificatives</t>
  </si>
  <si>
    <t>06/11/2021</t>
  </si>
  <si>
    <t>jualga-70793</t>
  </si>
  <si>
    <t xml:space="preserve">Opacité et incohérence. Les renseignements sont inexistants. On veut m'imposer un questionnaire de santé  lors d une modification de ma garantie primo et j imagine qu on veut m'infuser un délai de carence qui s'entend lors 'une souscription. L esprit mutualiste n est plus très présent. </t>
  </si>
  <si>
    <t>30/01/2019</t>
  </si>
  <si>
    <t>menye-z-110482</t>
  </si>
  <si>
    <t>je suis  satisfait du service pour l'instant je ne peux pas en dire plus car je suis un nouveau venu, je verrai dans les mois à venir comment direct assurance va se comporter avec moi en tant que nouveau venu.</t>
  </si>
  <si>
    <t>15/04/2021</t>
  </si>
  <si>
    <t>terence-l-128606</t>
  </si>
  <si>
    <t>Satisfait des prix proposés , en espérant ne pas être déçu dans les mois à venir . Actuellement chez l'olivier , trop d'augmentation en peu de temps .</t>
  </si>
  <si>
    <t>19/08/2021</t>
  </si>
  <si>
    <t>yamina-m-135309</t>
  </si>
  <si>
    <t xml:space="preserve">Je viens de souscrire car j'ai déjà ma sœur et mon frère qui sont satisfait je les rejoint pour ça j'espère que je le serai aussi noubmie est pas mon parrainage s'il vous plaît 
Cordialement </t>
  </si>
  <si>
    <t>alexia-l-110976</t>
  </si>
  <si>
    <t>Je ne suis pas très satisfaite du service. impossibilité d'assurer un véhicule prêté par mon garage (tous les clients du garage le font sans souci)
prix + élevés par rapport à la concurrence. (devis moins chers de 100 et 200 €) J'envisage de changer d'assureur auto, le reste suivra.</t>
  </si>
  <si>
    <t>20/04/2021</t>
  </si>
  <si>
    <t>tony6262-80855</t>
  </si>
  <si>
    <t xml:space="preserve">bonjours je suis en accident de travail j'ai un contrat maintien de salaire mais impossible de les contacter je paye cher les cotisations depuis des annees si ils me contact et que ma situation s'arrange je le posterai egalement </t>
  </si>
  <si>
    <t>09/11/2019</t>
  </si>
  <si>
    <t>sympathie-75824</t>
  </si>
  <si>
    <t>Harmonie Mutuelle ne rembourse plus</t>
  </si>
  <si>
    <t>11/05/2019</t>
  </si>
  <si>
    <t>sophiedasilva-85744</t>
  </si>
  <si>
    <t xml:space="preserve">Assurance pas sérieuse.
Juste bonne a nous prélever notre argent, le reste il ne faut pas compter sur eux. 
Des mois que j'attends d'être rappelée, leur ligne ne fonctionne pas. 
Ne répond pas au mail non plus, tout ça parce qu'il me prélève plus qu'initialement prévu, parce que la collaboratrice n'a pas fait son boulot correctement. 
</t>
  </si>
  <si>
    <t>16/01/2020</t>
  </si>
  <si>
    <t>spina88-77982</t>
  </si>
  <si>
    <t xml:space="preserve">à fuir le plus rapidement possible ou ne pas adhérer, les belles promesses de la commerciale sont que du vent neoliane est une sous marque , très déçu de cette mutuelle, qui me semblait au depart tres bien  plus pas tres clair on a plusieurs noms de sté santiane neoliane mutua </t>
  </si>
  <si>
    <t>28/07/2019</t>
  </si>
  <si>
    <t>sci-lucile-et-lucas-133924</t>
  </si>
  <si>
    <t>nous somme le 21  09 2021 une expertise le 19 05 2021 toujours pas de rapport de l'expert
Apres 20 coups de telephone au service sinistre rien ne bouge les responsables sont toujours absents ou occupes tout le monde s'en fou et pourtant je possede 11 contrats chez eux.
Assurance pas du tout serieux.
A fuireau plus vite.</t>
  </si>
  <si>
    <t>bholah-b-136386</t>
  </si>
  <si>
    <t xml:space="preserve">Je suis satisfait du service et de l'appelle téléphonique avec l'agent. Les documents me sont parvenus rapidement et j'espère que ça se passera bien par la suite. </t>
  </si>
  <si>
    <t>delphine-mysliwiec--125138</t>
  </si>
  <si>
    <t>Mutuelle à fuir...Cela fait 4 mois qu'on réclame une prise en charge pour prothèse dentaire. J'ai envoyé une  première demande par mail, par fax, par courrier, tout ceci reste sans réponse...J'ai renouvellé ma demande par les mêmes moyens, toujours pas de réponse...Sans parler, que j'appelle régulièrement ou pdt 25 minutes, je suis dans l'attente qu'un conseiller décroché et il ne se passe rien, et après sa me raccroche systématiquement....Sa va finir dans les mains d'un huissier</t>
  </si>
  <si>
    <t>amnisty-97655</t>
  </si>
  <si>
    <t>Cette assurance était parfaite pour les personnes telles que moi qui jusqu'à présent n'avait jamais eu de sinistre ! Cette été je fais l'objet d'une effraction : 2 personnes mal intentionnées s'introduisent sur ma propriété en détruisant ma clôture. Je fais la déclaration auprès de la MACIF (pensant naïvement être parfaitement couverte pour ce genre de sinistre), la MACIF me répond qu'un expert va me contacter pour la suite de la procédure, qu'il faut faire un devis pour les dégâts... tout se déroule parfaitement jusqu'à ce que la MACIF m'envoie un mail me disant que mon sinistre n'était pas couvert (situation cocasse car le même jour je reçois un appel téléphonique de l'expert qui me dit qu'il accepte mon devis, que tout est conforme et que je vais avoir un remboursement sans attendre). Je reprends contact donc avec la MACIF qui m'explique que ma clôture (qui fait partie de mes biens extérieurs) n'est pas couverte par l'assurance habitation car il s'agit d'une option à 1.77€/mois qui -bien qu'elle soit attribuée automatiquement à tous les propriétaire- m'a été retirée ... le hic ? je suis propriétaire et non locataire. La MACIF me soutient que cette option aurait été retirée sur ma demande, cependant il n'y a évidemment aucune trace de cette demande de ma part. Je fais une réclamation auprès du service adapté et celui-ci me répond tout simplement que je savais pertinemment ce que j'ai signé et que de ce fait rien ne serait pris en charge puisqu'au moment du sinistre je n'étais pas couverte par cette option à 1.77€/mois !!! Bien évidemment j'ai demandé expressément à ce que cette option soit dorénavant inclus dans mon contrat, cependant et pour leur manque total d'indulgence et de compréhension (surtout que je n'ai pas eu de preuve que j'avais demandé le retrait de cette option... évidemment nous sommes tous responsable des contrats que l'on signe mais je ne peux pas affirmer catégoriquement qu'il ne s'agirait pas là d'un bugg informatique ou d'une erreur humaine du conseiller ayant ouvert mon contrat dont je viens de faire les frais) je vais probablement transférer tous mes contrats chez un de leurs concurrent.
Donc s'il ne vous arrive jamais aucune mésaventure je vous conseille cette assurance, dans le cas où vous risquez d'avoir certains accidents de la vie je dois malheureusement être honnête et vous la déconseiller car il semblerait qu'elle fasse partie de ces assurances qui bizarrement arrivent régulièrement à s'affranchir de leurs engagements par un moyen ou par un autre.</t>
  </si>
  <si>
    <t>21/09/2020</t>
  </si>
  <si>
    <t>patrice-b-114795</t>
  </si>
  <si>
    <t>Très satisfait des assurances proposées,des options personnalisées,simple et rapide.
A voir pour l’avenir,en espérant qu’il n’arrive rien de malencontreux.</t>
  </si>
  <si>
    <t>hojus-54208</t>
  </si>
  <si>
    <t>Les tarifs de contrats,doivent être surveillez et renégociés avant l'échéance, car les augmentations sont importantes.</t>
  </si>
  <si>
    <t>21/04/2017</t>
  </si>
  <si>
    <t>michou-116385</t>
  </si>
  <si>
    <t xml:space="preserve">Depuis 55 ans assurée à la MAIF, je n'avais jamais eu à me plaindre, Jusqu'au lundi 31 mai 2021, où devant rentrer sur Paris de Fontainebleau, un de mes pneus a explosé.Il était 19h ; j'étais dans une zone déserte et bien incapable à mon âge de changer ma roue.
J'ai pendant une heure attendu qu'on veuille bien me répondre autrement que par un disque d'attente exaspérant.J'ai fini par déclarer forfait et ai appelé à l'aide des amis qui m'ont dépannée et hébergée pour la nuit.
J'espère que ce mauvais traitement ne signifie pas que la MAIF a changé d'esprit !
</t>
  </si>
  <si>
    <t>08/06/2021</t>
  </si>
  <si>
    <t>martin-93872</t>
  </si>
  <si>
    <t>SIMPLE ET PRATIQUE, CE PREND PAS BEAUCOUP DE TEMPS PPUR REALISER SON DEVIS DE PUIS CHEZ SOI, LE PRIX EST ACCEPTABLE AUSSI COMPARANT AVEC LES AUTRES ASSURANCE, JE CONSEILLE VRAIMENT</t>
  </si>
  <si>
    <t>12/07/2020</t>
  </si>
  <si>
    <t>tinito987-59058</t>
  </si>
  <si>
    <t>Ramassis d'incapable impossible de les avoir au tel et dans l'agence d'Orléans pas foutu de vous renseigner ou alors de travers il sont pas capable de prélever les bons montants et vous accuse de ne pas payer</t>
  </si>
  <si>
    <t>23/11/2017</t>
  </si>
  <si>
    <t>riedinger-m-127769</t>
  </si>
  <si>
    <t xml:space="preserve">Personnel très professionnel et à l'écoute. 
Très aimable et poli. 
Les tarifs sont corrects. 
Et les garanties m'ont l'air également bien. 
Je recommande à mes proches. 
</t>
  </si>
  <si>
    <t>12/08/2021</t>
  </si>
  <si>
    <t>misssenadia-58918</t>
  </si>
  <si>
    <t xml:space="preserve">Quand j'ai découvert qu'on pouvait avoir une assurance sur internet, j'ai eu un doute sur la qualité du service client .... et ce doute s'est vérifié avec Direct Assurance. Direct Assurance, LES NOUVEAUX ONT DES PRIX, LES ANCIENS RESILIENT !! Pour moi c'est l'assurance type qui ne fidélise pas sa clientèle en espérant que les clients auront la flemme de changer d'assurance. Désormais il est beaucoup plus facile de résilier, alors, n'hésitez pas </t>
  </si>
  <si>
    <t>17/11/2017</t>
  </si>
  <si>
    <t>axel-i-124903</t>
  </si>
  <si>
    <t>Je suis satisfait rapide efficace pas chère en espérant à ne pas avoir à faire à vos services car je tiens à mon auto , je ne veut pas qu’il lui arrive quelques choses. Donc je vous donne 40€ pour rien mais au moins je me ferai pas taper sur les doigts par la marée chaussé et ma maman sera rassuré, Merci de ne pas me joindre pour des extensions de garantie, je suis le p’tit cousin à Sébastien loeb donc je tiens la route.</t>
  </si>
  <si>
    <t>strebelle-a-112661</t>
  </si>
  <si>
    <t>Satisfait de l’offre proposée. Nous avons eu Coralie en conseillère elle était très claire et très à l’écoute, un grand merci à elle pour ses explications et sa patiente.</t>
  </si>
  <si>
    <t>jbl-88611</t>
  </si>
  <si>
    <t>Tarif 1ère année tous risques : 625€. 2ème année : 885€ alors que pas de changement ni rien à signaler. Je résilie. 15 jour après avoir reçu mon recommandé ils me prélèvent de l'année soit 885€. À ce jour, soit 25 jours plus tard, je ne suis toujours pas remboursé...</t>
  </si>
  <si>
    <t>31/03/2020</t>
  </si>
  <si>
    <t>nico-59638</t>
  </si>
  <si>
    <t>assuré à la Macif depuis  plus de 40 années et toujours autant satisfait  BRAVO</t>
  </si>
  <si>
    <t>oscar-107254</t>
  </si>
  <si>
    <t>Horriblement déçu de NOLIANE, impossible de se faire rembourser via la télétransmission, toujours passer par le courtier. Communication impossible par téléphone, pas de réponse à notre lettre recommandée. A fuir !!! plus jamais !</t>
  </si>
  <si>
    <t>20/03/2021</t>
  </si>
  <si>
    <t>jpl-137465</t>
  </si>
  <si>
    <t>AMV me donne toutes satisfactions pour ces tarifs et ces garanties pour assurer ma moto, et aussi les informations délivrées par mail, je recommande cette assurance aux autres motards</t>
  </si>
  <si>
    <t>brignoles-98959</t>
  </si>
  <si>
    <t>Bonjour, difficile de vous dire si vous êtes compétent en cas d’accident ou tout autre dommage car depuis que je suis chez vous, cela doit faire plus de trente ans, je n’ai jamais eu besoin de votre société. Par contre les tarifs eux, augmentent. Concernant le deux roues, vous êtes cher. Je regarde pour l’assurer ailleurs.</t>
  </si>
  <si>
    <t>ndiaye-s-124297</t>
  </si>
  <si>
    <t xml:space="preserve">Je suis un peu satisfait les tarifs sont un peu chers vu mon ancienete comme conducteur profesionel revisez les c'est pour a oír beaucoup plus de clients
</t>
  </si>
  <si>
    <t>cath-49740</t>
  </si>
  <si>
    <t xml:space="preserve">Je suis assurée chez Direct Assurances depuis 2008, aucun accident, aucun souci de ma part, mais mes cotisations s'envolent d'une année à l'autre Les explications données ne sont jamais satisfaisantes. Dernièrement, j'ai du payer 24 euros de frais d'avenant car je changeais de véhicule !  </t>
  </si>
  <si>
    <t>30/11/2016</t>
  </si>
  <si>
    <t>cbr-72214</t>
  </si>
  <si>
    <t xml:space="preserve">Juste bon à payé la cotisation 1ans et 4 mois toujours en cours rien de rembourser pourtant le contrat spécifié bien dépannage plomberie dégâts sur tension sous tension au moment déclaré  .pas dans le contrat er après. Mais c était dans votre contrat 
Tous ai bon bon pour détourner les clauses en leurs faveurs </t>
  </si>
  <si>
    <t>16/03/2019</t>
  </si>
  <si>
    <t>kuoko68-79117</t>
  </si>
  <si>
    <t>après avoir fait un devis en ligne, payé et envoyé les documents demandés, le dossier a été refusé, me disant que je serais remboursé.  à ce jour un mois plus tard, je n'ai pas encore reçu le remboursement, j'ai essayé plusieurs fois de contacter par téléphone et je n'ai jamais réussi à parler à un responsable. Aujourd'hui, j'ai reçu un courrier électronique me demandant de signer un contrat et d'envoyer l'original du  carte verte qu'ils ne m'ont jamais envoyé parce qu'ils ont refusé l'assurance.  mon contrat de motocyclette MT646813 est en pratique dans les limbes et j'ai l'intention de le signaler aux autorités compétentes</t>
  </si>
  <si>
    <t>11/09/2019</t>
  </si>
  <si>
    <t>alexandre-b-123247</t>
  </si>
  <si>
    <t>Assure rapidement tous types de véhicules
Prix très concurrentiel
Satisfait de la plateforme
Agréable d'utilisation et la démarche très simple
Je recommande</t>
  </si>
  <si>
    <t>12/07/2021</t>
  </si>
  <si>
    <t>deneubourg-g-112964</t>
  </si>
  <si>
    <t xml:space="preserve"> Prix attractif. Reste à voir sur le terrain si difficultés.
Mensualisation proposée (positif)
Service client de l'année 2021
Rapidité et efficacité dans la souscription</t>
  </si>
  <si>
    <t>najat-b-109702</t>
  </si>
  <si>
    <t>Je ne comprends pas pourquoi je paye plus cher qu l'année dernière, on est pas censée payer moins cher justement avec le bonus gagné chaque année ?!!
Sincèrement, c'est pour moi la dernière que je vous donne mon argent, je préfère de loin payer plus cher ailleurs et être prise en charge correctement plutôt que de rester chez vous où tout est fait à distance et vous ne prenez même pas en charge les incidents ou vols les plus bénins dont on est parfois victimes.  En plus pour une année covid où l'on a beaucoup moins utilisé nos véhicule, vous ne faites même un effort financier, vous prenez PLUS que d'habitude !</t>
  </si>
  <si>
    <t>zaz-86823</t>
  </si>
  <si>
    <t xml:space="preserve">Nouvelle mutuelle choisie par mon employeur donc pas le choix mais délais de remboursement inacceptables et service injoignable bref nul !! A fuir !!! un conseil aux employeurs : ne choisissez pas Mercer pour le bien de vos salariés ! </t>
  </si>
  <si>
    <t>habib-k-126150</t>
  </si>
  <si>
    <t xml:space="preserve">rien a ajouter deja plus de 30 anxs avec vous cela veux tout dire
j aurais aime un peu plus de reconnaissance quant aux tarif au vu de tout mes contrats
</t>
  </si>
  <si>
    <t>dan62-71581</t>
  </si>
  <si>
    <t xml:space="preserve">L'ag2r il aurait été plus juste d'appeler ça l'aggalère . Comment peut on encore les laisser vendre de l'assurance, prévoyance et j'en passe . Suite au décès de mon épouse j'essaie de savoir où en est le dossier de remboursement des frais d'obsèques et là c'est silence radio. Avec cependant, le soit disant "délai de 30 jours maximum" pour le traitement du dossier (maintenant dépassé) . Franchement c'est lamentable . Impossible de les joindre avec en plus de l'attente le spectre que le dossier soit égaré où qu'un document soit "manquant" . </t>
  </si>
  <si>
    <t>22/02/2019</t>
  </si>
  <si>
    <t>franck-b-123901</t>
  </si>
  <si>
    <t>Bonjour pour mon avis le site est bien fait. Il est rapide et simple d utilisation. J'attends de recevoir ma carte verte aussi rapidement que l inscription. Très cordialement</t>
  </si>
  <si>
    <t>joel-103097</t>
  </si>
  <si>
    <t xml:space="preserve">TRES MAUVAIS ACCEUIL POUR SELON QUE J AI  4 VEICULLE ASSURE DEPUIT 10 ANS
TRES DECU DU SERVICE  J ENVISAGE DE CHANGER D ASSURENCE JAVAIS PRIS 1 ASSUREUR LOCALE MAIS JE M APERCOIS AUCUN SERVICE
</t>
  </si>
  <si>
    <t>22/01/2021</t>
  </si>
  <si>
    <t>adora31-86202</t>
  </si>
  <si>
    <t xml:space="preserve">bonjour je viens de contacter le service client et j'ai été bien reçue par Gwendall qui a été fort attentif.  </t>
  </si>
  <si>
    <t>22/01/2020</t>
  </si>
  <si>
    <t>gringoloko--102878</t>
  </si>
  <si>
    <t>Ils vous attirent avec un prix attractif puis augmentent leurs tarifs l’année suivante (alors que ça devrait être le contraire) sous prétexte que le nombre d’accidents a augmenté dans votre ville. Donc on est punis à cause des mauvais chauffeurs qui nous entourent.. résiliation immédiate !!</t>
  </si>
  <si>
    <t>19/01/2021</t>
  </si>
  <si>
    <t>mancaro-61647</t>
  </si>
  <si>
    <t>Je suis dans l’attente depuis plusieurs mois d’un remboursement de 25€ soit les frais médicaux engagés pour remplir le questionnaire de santé qui a été refusé suite à mes antécédents médicaux. J’envoie mails sur mails où je joins chaque fois la facture d’honoraires de mon médecin sans jamais de réponse, inadmissible. Après déception je suis plutôt ravie de ne pas avoir signé avec eux car j’imagine en cas de soucis cela doit être catastrophique. Je déconseille fortement.</t>
  </si>
  <si>
    <t>emot64-76807</t>
  </si>
  <si>
    <t>Aucune considération pour le client, pas de suivi, pas de réponse au réclamation,des prélèvements injustifiés ...</t>
  </si>
  <si>
    <t>15/06/2019</t>
  </si>
  <si>
    <t>michael-d-106778</t>
  </si>
  <si>
    <t>Je suis globalement satisfait du service.
Par contre, pour l'enregistrement d'une nouvelle voiture sur le compte, le process est beaucoup trop lourd. Il faut tout renseigner. c'est un point à améliorer</t>
  </si>
  <si>
    <t>sebastien-v-109024</t>
  </si>
  <si>
    <t xml:space="preserve">rien a dire tout a été bien rapide bonne aide au téléphone pour finalisé le contrat de l'assurance voiture merci a vous et bonne continuation a votre agence  </t>
  </si>
  <si>
    <t>03/04/2021</t>
  </si>
  <si>
    <t>carmen-127421</t>
  </si>
  <si>
    <t>Je suis très satisfaite car   vous été à mon écoute et vous avez répondu à mes questions je vous note 10 / 10 par Madame Aminata merci passez une excellente journée</t>
  </si>
  <si>
    <t>pasteur--116691</t>
  </si>
  <si>
    <t>Bonjour, j’ai été reçu par Maria qui m’a très bien conseillé sur l’installation de mon espace client. Ses explications étaient très claires. Malheureusement je n’arrive toujours pas à me connecter et trouver l’endroit où sont mes remboursements.</t>
  </si>
  <si>
    <t>s-111334</t>
  </si>
  <si>
    <t>Fiable un vrai partenaire en cas de probleme et une ecoute a hauteur des besoins je recommande et j'assure chacun de mes scooter depuis le début uniquement chez cet assureur. Le prochain tres bientôt va pouvoir en profiter aussi</t>
  </si>
  <si>
    <t>amine-132410</t>
  </si>
  <si>
    <t>On reconnaît la valeur de son assurance quand on en a besoin
Je suis tombé en panne à mon retour de congé a 650 km
Assurance injoignable
Assistance injoignable et 100% digitale
Qui assure uniquement un remorquage dans un rayon de 20 km ou limité à 200€ ( j'en sais rien car j'ai eu plusieurs versions contradictoire au téléphone )
Au final, refus de rapatriement du conducteur et sa famille
Ils disent que je n'ai pas souscrit au packs
Les packs quand vous ouvrez le site parlent de 0km, de voiture de remplacement, de majoration de la couverture mais pas du rapatriement
J'insiste on me parle de conditions générales de vente
Je les ouvres
Je lis des centaines de pages c'est rien indiqué
Bref faite attention à cette assurance qui n'est pas joignable quand vous serez en panne, qui a un service client qui vous bassine d'un service a un autre et vous donne des informations contradictoires
Je vais résilier a la première journée possible après ma première année
Et je vais raconter ma mauvaise expérience avec vous avec mon entourage et mes réseaux sociaux
Pire assurance que j'ai eu en prèsk 10 ans de clientèle</t>
  </si>
  <si>
    <t>prudence--s-134231</t>
  </si>
  <si>
    <t xml:space="preserve">Je suis satisfait du tarif annoncé. Trrs bonne assurance et sans surprise. Je recommande fortement cette assurznce qui est presente depuis de nombreuses années </t>
  </si>
  <si>
    <t>tonioal10-69744</t>
  </si>
  <si>
    <t>Mauvaises prestations,aucune facilité,tout par internet et même pas une attestation papier reçue,la pire des mutuelles que j'ai eu ,mais malheureusement impossible de changer car mutuelle d'entreprise...</t>
  </si>
  <si>
    <t>28/12/2018</t>
  </si>
  <si>
    <t>stef13310-64220</t>
  </si>
  <si>
    <t xml:space="preserve">Service pitoyable incompétent à tout les niveaux ne comprennent rien je sais même pas si ils sont former en assurance 3 jours pour réglé 34 euros alors qu ils m en ont pris 100 d un coup et te radie comme ça je vais faire intervenir ma protection juridique 
Pitié ne vous assurez pas chez eux </t>
  </si>
  <si>
    <t>26/05/2018</t>
  </si>
  <si>
    <t>upim-62924</t>
  </si>
  <si>
    <t>ASSURANCE POUR VOITURE QUI RESTE AU GARAGE.
COMME LEUR PUB PRENEZ UN BUS ET ASSURE VOTRE VÉHICULE.</t>
  </si>
  <si>
    <t>04/04/2018</t>
  </si>
  <si>
    <t>christophe--g-131932</t>
  </si>
  <si>
    <t xml:space="preserve">Je suis satisfait des prix et des services de direct assurance
Simple et rapide, jai pu faire un devis et souscrire dans la lancer un contrat d'assurance </t>
  </si>
  <si>
    <t>amelie-121989</t>
  </si>
  <si>
    <t xml:space="preserve">Honteux !!! Promesse de remboursement, et rien ! 
Nous avons du faire opérer notre malinoise, pour cause de grossesse non voulu ( le chien du voisin est rentré chez moi ..??) il ont bien voulu prendre en charge l'opération ( ce sont LEURS mots !!) Mais après 15jours sans nouvelles ..nous avons du appelé pour savoir où en étais le remboursement, et ILS nous annonce que ce n'est pas pris en charge ?!!!! 
Bravo !! Gros manque de communication et surtout manque de professionnalisme ! 
Voilà 440eur que je ne reverrai jamais ! Alors que mes 2 chiens sont assurés chez eux ET depuis plusieurs années
"Merci" Assur O'poil ??.... </t>
  </si>
  <si>
    <t>bonneville74--136245</t>
  </si>
  <si>
    <t>Je suis très déçu par Pacifica et LCL qui m’a conseillé cette assurance fantôme.
Huit mois que j’attends et toujours pas de réponse pour effectuer mes travaux suite à un dégât des eaux.</t>
  </si>
  <si>
    <t>laboriens-63175</t>
  </si>
  <si>
    <t>je suis sous curatelle on paye par virement, allianz on un gros probleme coté comptabilité il m'ont mis 1 avis alors qu'on avais payer l'assurance auto et la pour l'assurance habitation il ont changer de rib mais nous l'ont donner en decembre donc pour octobre on a payer sur l'ancien compte et donc il nous ont envoyer un injonction parce qu'on as pas payer alors que ont payer le pire ces qu'on paye l'injonction pour evité les probleme est il ont pas recu mr donc depuis janvier 2018 j'ai plus d'assurance habitation vu qu'il ont resilier depuis le 20/03/2018 j'ai contacter l'agence car 'lagence voix bien qu'on a payer 2 fois il nous le dit sauf qu'il dise pour réactiver il faut que la comptat recredit le compte assurance pour reouvrir l'assurance sauf a ce jour j'ai toujours pas l'assurance reouver j'ai rapeler le 11/04/2018 à 15h l'agence elle mon dit il ont enfin recu un retour de la compta mais que la personne qui a recu le retour allez me rapeler dans la journée il est 18h51 agence fermer et je n'es aps recu l'appel donc allianz a une comptabilité incompetent plein de probleme je suis obliger d'attendre la reouverture de mon assurance mais entre temps si j'ai un sinistre bien je suis pas assurer</t>
  </si>
  <si>
    <t>minouu840-76270</t>
  </si>
  <si>
    <t>Je suis inscrit depuis 1 et mai en attente de 2 remboursement il me dise que  c'est mal rempli etcc donc je déconseille et je résilie.</t>
  </si>
  <si>
    <t>monnera-c-117413</t>
  </si>
  <si>
    <t>Je suis satisfait du service proposé et surtout du service client. Je suis resté au téléphone pendant 1 heure pour régler un problème, personnelle à l'ecoute.</t>
  </si>
  <si>
    <t>17/06/2021</t>
  </si>
  <si>
    <t>gazelec-76221</t>
  </si>
  <si>
    <t>en attente depuis 3 semaines pour me trouver un garage</t>
  </si>
  <si>
    <t>24/05/2019</t>
  </si>
  <si>
    <t>virginie-f-116650</t>
  </si>
  <si>
    <t xml:space="preserve">Si je reviens c'es que je suis tout à fait satisfaite ! Le prix est tout à fait correcte ! J'ai eu un devis rapide et clair et j'ai souscris dans la foulée.  </t>
  </si>
  <si>
    <t>aurelie-l-127668</t>
  </si>
  <si>
    <t>Simple et pratique
Facile de le faire sur internet et niveau qualité prix au top 
Je le recommande a tout le monde, je vais en parler autour de moi pour qu'ils s'assurent.</t>
  </si>
  <si>
    <t>patou95-70775</t>
  </si>
  <si>
    <t>J'ai pris cette mutuelle le 19/12/2018
le commercial a su me vendre son produit en me disant que si mon époux avait une mutuelle de société je pourrais resilier sans problème
résiliation accepte je leur ai renvoyé les documents demande le 12/01/2019 par lettre recommandée ils m'on prélevé le 10 et toujours pas de remboursement a ce jour, malgré maintes coups de téléphone, on me répond a chaque fois de patienter</t>
  </si>
  <si>
    <t>beaulieu-t-139557</t>
  </si>
  <si>
    <t>Je suis satisfait du service jusqu'à présent. Personne à l'écoute du client. Rapide et efficace.
A recommander sans hésitation. 1à% de réduction si 2 contrats</t>
  </si>
  <si>
    <t>jeanne-c-110898</t>
  </si>
  <si>
    <t>trés bien je suis très content de l'assuranc la coseillerai a d'autre personne je n'est pas eu de probleme avec elle ma toujours aider dans mes demarche</t>
  </si>
  <si>
    <t>georges-a-110700</t>
  </si>
  <si>
    <t>De bon renseignement ! Dommage que je n'ai pas eu une ristourne ou 2 mois gratuit comme la concurrence!
La dame au téléphone était très serviable.
Merci</t>
  </si>
  <si>
    <t>dd-62994</t>
  </si>
  <si>
    <t>Degoute, demoralise, apres plusieurs relances telephoniques et mail, tjrs pas de paiement, en + des soucis de sante se rajoute des soucis financiers a cause du non paiement de ma rente invalidite, c est inadmissible, a chaque fois au tel ,on me repond qu ils ne savent pas, ou alors que le dossier est en cours de traitement,pourtant  avant chaque  mois , je recevai le paiement 1 semaine apres , qu est ce qui se passe!!! une reponse au minimum, merci !!</t>
  </si>
  <si>
    <t>29/10/2021</t>
  </si>
  <si>
    <t>maurice-a-136038</t>
  </si>
  <si>
    <t xml:space="preserve">Satisfaite de cette assurance merci à vous , rapport qualité prix correct , je suis ravi d'avoir signer chez vous en espérant n'avoir aucun problème merci d'avance </t>
  </si>
  <si>
    <t>05/10/2021</t>
  </si>
  <si>
    <t>nana-54534</t>
  </si>
  <si>
    <t xml:space="preserve">Bonjour, Je viens de souscris une assurance auto pour ma Citroen j'ai rentré mes coordonnées bancaires et je n'ai ni reçu d'email de confirmation et j'ai pas noté mon numéro de dossier résultat je ne peux pas envoyer les papiers et je me retrouve complétement coincé !  J'ai essayé d'envoyer un email on me dit qu'il est est incorrecte ... Si des personnes ont la solution merci de me venir en aide car je veux  l'assurer avec cette assurance !
 Merci </t>
  </si>
  <si>
    <t>08/05/2017</t>
  </si>
  <si>
    <t>rl-133902</t>
  </si>
  <si>
    <t>Bon accueil et intervention de M. Daouda qui m'a aidé correctement et rapidement. 
Pb connexion à monsantiane.fr réalisé avec succès à l'issue de cet appel.</t>
  </si>
  <si>
    <t>michel-64333</t>
  </si>
  <si>
    <t>Ne vous laissez pas prendre par leur prix plutot correcte, ils trouveront toujours un moyen de vous augmenter le tarif une fois le premier paiement fournis. Leur conseillers ne comprennent rien ce ne sont que des vendeur sans aucune formation en assurance.
Les frais liés au traitement des dossier sont exorbitant, ATTENTION!!!</t>
  </si>
  <si>
    <t>31/05/2018</t>
  </si>
  <si>
    <t>justin-p-113088</t>
  </si>
  <si>
    <t xml:space="preserve">je suis satisfait du tarif, pour le reste je n'ai pas encore eu de soucis.
J’espère que tout se passera pour le mieux.
merci, merci
Bien cordialement
</t>
  </si>
  <si>
    <t>08/05/2021</t>
  </si>
  <si>
    <t>jeremy-c-111076</t>
  </si>
  <si>
    <t>J suis satisfait du service 
le prix c'est un peu cher quand même
 mais en général c'est bon 
Niveau de temps c'est parfait 
Merci pour votre compréhension</t>
  </si>
  <si>
    <t>herve--121903</t>
  </si>
  <si>
    <t>Je suis en conflit avec eux depuis sept mois rapport d’expertise incohérent en vue des preuves apportées suite à l’accident de ma fille service juridique nul impossible de faire des comptes expertise puisqu’il travaille tous avec la Matmut peur de plus avoir de travail bien ficelé pour que les gens payent les travaux et qu’il n’y a rien à rembourser une honte pour cette assurance , ils n’ont même pas le cran d’admettre leurs erreurs et vous menace de vous rompre le contrat quand vous vous défendez ce qui est arrivé à ma fille . C’est un scandale .</t>
  </si>
  <si>
    <t>flo-87494</t>
  </si>
  <si>
    <t>Gwendal est à l'écoute des clients et m'a très bien conseillé par rapport à mon problème.</t>
  </si>
  <si>
    <t>22/02/2020</t>
  </si>
  <si>
    <t>mina-d-123945</t>
  </si>
  <si>
    <t xml:space="preserve">Je suis cliente depuis de nombreuses années. Les services de Direct assurance me conviennent au niveau qualité du service rendu et au niveau prix.
Je n'hésite pas à recommander autour de moi.
</t>
  </si>
  <si>
    <t>nikole-92200</t>
  </si>
  <si>
    <t>Je suis dans l'attente d'un devis me convenant, donc mon avis est encore réservé … Frais de dossiers importants… ET ENSUITE QUELLES SERONT LES AUGMENTATIONS ANNUELLES ….  ?</t>
  </si>
  <si>
    <t>25/06/2020</t>
  </si>
  <si>
    <t>brunomzk-102911</t>
  </si>
  <si>
    <t>La MGP est une Mutuelle efficace. Les interlocuteurs sont  disponibles. La converture et les montants de remboursements sont corrects. Le suivi des remboursements est bien organisé.</t>
  </si>
  <si>
    <t>20/01/2021</t>
  </si>
  <si>
    <t>nini06-108383</t>
  </si>
  <si>
    <t xml:space="preserve">En résumé FUYEZ...
Je n'ai jamais vu une mutuelle aussi nulle. 6 semaines pour rembourser 11 euros, avec au moins 10 coup de tel (quand on arrive à les avoir ??). Resiliation de mon fils sans prévenir car il a 18 ans, alors que j'ai envoyé une attestation. Et quand je les ai appelés ils n'ont jamais retrouvé le mail, alors que j'ai l'accusé de réception. Sans parler des mails du service client, avec ni bonjour, ni merci, ni au revoir... Une horreur </t>
  </si>
  <si>
    <t>vorwalter--102713</t>
  </si>
  <si>
    <t xml:space="preserve">Service téléphonique impeccable la conseillère a été très agréable , à su répondre rapidement à mes demandes , le service a été de bonne qualité      </t>
  </si>
  <si>
    <t>ines-k-106107</t>
  </si>
  <si>
    <t>Je viens de commencer le contrat avec vous on verra comment ça se passera. pour les prix je suis contente pour les deux contrats Auto et habitation
Merci</t>
  </si>
  <si>
    <t>assurance67-51218</t>
  </si>
  <si>
    <t>J' ai eu un accident et 10 mois après , direct assurance n'a toujours pas remboursé la commune, j'ai été saisie sur mon compte bancaire ! j'ai téléphoné 10 fois sans avoir réglé le probleme , je sais plus quoi faire</t>
  </si>
  <si>
    <t>turmeau-b-107345</t>
  </si>
  <si>
    <t>Je suis satisfait du tarif par contre je suis moins satisfait du système que vous utilisez pour comptabilisé les points lorsque le véhicule circule sur la route ( concernant le boitier à installer dans la voiture ), je le trouve un peu trop sensible a la moindre accélération.</t>
  </si>
  <si>
    <t>patrick-c-109165</t>
  </si>
  <si>
    <t>nx client pas de pb pour le moment;
inscription facile  espace personnel clair.
prix tres attractif 
j espere en rester la et ne pas avoir besoin  d assistance  pour un constat ? 
si non je vs donnerez mon avis sur le deroulement  du préjudice</t>
  </si>
  <si>
    <t>amelie--90926</t>
  </si>
  <si>
    <t xml:space="preserve">Manque un peu d’information sur le contrat et les franchises précises 
Besoin d’avoir plus d’explication sur les indemnisations 
Tarifs intéressant mais quid en cas de sinistre du montant de la facture. </t>
  </si>
  <si>
    <t>leo-spinelli-96080</t>
  </si>
  <si>
    <t xml:space="preserve">ZERO il n'y a pas d'autre mots 
ZERO interlocuteur , sur 3 mois avec 2 appels par semaine 
des relances pour des pieces deja envoyées 
ce matin apres 3 mois acharné pour recevoir ma carte verte 
il ma été annoncé que je n'etais plus assurer 
la matmut à corrigé le tir en 15 min quand AMV vous fait tourner en rond 3 mois 
je deconseille </t>
  </si>
  <si>
    <t>08/08/2020</t>
  </si>
  <si>
    <t>loic-l-133456</t>
  </si>
  <si>
    <t>C'est Une assurance en ligne cool et idéael sans prise de tête.j'ai  Trouvez ce site via le comparateur internet du site le lynx. Fr tarifs excessifs pour des 50cm3</t>
  </si>
  <si>
    <t>pyk-71422</t>
  </si>
  <si>
    <t>1 étoile c'est déjà trop.
Dégât des eaux déclarés le 7/1/19, expertise le 11/2 pour recherche de fuite (soit plus d'un mois après). Injoignables, 45 appels sans succès, il a fallu appeler leur service réclamation, qui nous a finalement oubliés...
bref, à fuir si vous voulez un service correspondant aux cotisations versées.</t>
  </si>
  <si>
    <t>boby-90256</t>
  </si>
  <si>
    <t>Depuis plus de 10 ans à la MGP (garantie évolution) je suis très satisfait des garanties et de l'assistance. J'apprécie tout particulièrement leur sens de l'écoute et leur réactivité.</t>
  </si>
  <si>
    <t>taiati-h-109691</t>
  </si>
  <si>
    <t>je suis très satisfait.le prix est abordable je vous le recommande reste à s avoir si les prestations et la déclaration des sinistres sont fait en temps et en heure .</t>
  </si>
  <si>
    <t>theodore-maurice-p-110977</t>
  </si>
  <si>
    <t xml:space="preserve">Je suis satisfais d'être assurée par la société direct-assurance 
prix me convient, les personnels sont gentil et chaleureux respectueux leurs explication est facilement à comprendre.
</t>
  </si>
  <si>
    <t>line2001-52953</t>
  </si>
  <si>
    <t>Mon père (âgé de 70 ans et atteint d'Alzheimer) a été démarché à domicile par un courtier d'Action Prévoyance, qui lui a fait souscrire 2 contrats d'assurance dont une assurance hospitalisation de Néoliane... J'ai voulu résilier ces contrats car soutirés un peu abusivement (mon père n'avait forcément aucun souvenir de les avoir souscrits...), mais refus car délai de rétractation passé... Certes.
A présent, puisque les contrats sont souscrits, je souhaite utiliser l'assurance hospitalisation de Néoliane puisque mon père a fait un AVC il y a quelques semaines et est hospitalisé depuis, mais impossible de joindre Action Prévoyance, et aucun numéro disponible pour contacter Néoliane...!!!!
En revanche, les prélèvements de 40e par mois sur le compte de mon père sont bien faits en temps et en heure eux...</t>
  </si>
  <si>
    <t>03/03/2017</t>
  </si>
  <si>
    <t>thierry-t-111114</t>
  </si>
  <si>
    <t xml:space="preserve">Je suis satisfais du service avec la conseillère
je trouve les tarifs excessifs dans votre compagnie
et les 350€ plus les 10% sur l' semble  des montants des travaux sont eux aussi excessifs.  </t>
  </si>
  <si>
    <t>amrouche-h-108330</t>
  </si>
  <si>
    <t>Super, un bon contrat avec prise en charge de l'essentiel pour une assurance de véhicule, 
merci pour l'olivier.
Pour l'instant j'ai trois contres de véhicules et je suis satisfait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</si>
</sst>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3.0</v>
      </c>
      <c r="B2" s="2" t="s">
        <v>11</v>
      </c>
      <c r="C2" s="2" t="s">
        <v>12</v>
      </c>
      <c r="D2" s="2" t="s">
        <v>13</v>
      </c>
      <c r="E2" s="2" t="s">
        <v>14</v>
      </c>
      <c r="F2" s="2" t="s">
        <v>15</v>
      </c>
      <c r="G2" s="2" t="s">
        <v>16</v>
      </c>
      <c r="H2" s="2" t="s">
        <v>17</v>
      </c>
      <c r="I2" s="2" t="str">
        <f>IFERROR(__xludf.DUMMYFUNCTION("GOOGLETRANSLATE(C2,""fr"",""en"")"),"Clear explanations")</f>
        <v>Clear explanations</v>
      </c>
    </row>
    <row r="3">
      <c r="A3" s="2">
        <v>1.0</v>
      </c>
      <c r="B3" s="2" t="s">
        <v>18</v>
      </c>
      <c r="C3" s="2" t="s">
        <v>19</v>
      </c>
      <c r="D3" s="2" t="s">
        <v>20</v>
      </c>
      <c r="E3" s="2" t="s">
        <v>21</v>
      </c>
      <c r="F3" s="2" t="s">
        <v>15</v>
      </c>
      <c r="G3" s="2" t="s">
        <v>22</v>
      </c>
      <c r="H3" s="2" t="s">
        <v>23</v>
      </c>
      <c r="I3" s="2" t="str">
        <f>IFERROR(__xludf.DUMMYFUNCTION("GOOGLETRANSLATE(C3,""fr"",""en"")"),"Loading...")</f>
        <v>Loading...</v>
      </c>
    </row>
    <row r="4">
      <c r="A4" s="2">
        <v>1.0</v>
      </c>
      <c r="B4" s="2" t="s">
        <v>24</v>
      </c>
      <c r="C4" s="2" t="s">
        <v>25</v>
      </c>
      <c r="D4" s="2" t="s">
        <v>26</v>
      </c>
      <c r="E4" s="2" t="s">
        <v>27</v>
      </c>
      <c r="F4" s="2" t="s">
        <v>15</v>
      </c>
      <c r="G4" s="2" t="s">
        <v>28</v>
      </c>
      <c r="H4" s="2" t="s">
        <v>29</v>
      </c>
      <c r="I4" s="2" t="str">
        <f>IFERROR(__xludf.DUMMYFUNCTION("GOOGLETRANSLATE(C4,""fr"",""en"")"),"Loading...")</f>
        <v>Loading...</v>
      </c>
    </row>
    <row r="5">
      <c r="A5" s="2">
        <v>2.0</v>
      </c>
      <c r="B5" s="2" t="s">
        <v>30</v>
      </c>
      <c r="C5" s="2" t="s">
        <v>31</v>
      </c>
      <c r="D5" s="2" t="s">
        <v>32</v>
      </c>
      <c r="E5" s="2" t="s">
        <v>21</v>
      </c>
      <c r="F5" s="2" t="s">
        <v>15</v>
      </c>
      <c r="G5" s="2" t="s">
        <v>33</v>
      </c>
      <c r="H5" s="2" t="s">
        <v>34</v>
      </c>
      <c r="I5" s="2" t="str">
        <f>IFERROR(__xludf.DUMMYFUNCTION("GOOGLETRANSLATE(C5,""fr"",""en"")"),"My vehicle was struck on a fast lane. 100% non -responsible accident. An expert (Cabinet Isère Expertise) estimated the price of the vehicle. We realized that the price of the vehicle was underestimated. And there, impossible to contact the expert to let "&amp;"him know. So saying in a meeting or traveling.
We will therefore resign ourselves to accept the amount to compensate, and our only dispute option will be to change insurance.")</f>
        <v>My vehicle was struck on a fast lane. 100% non -responsible accident. An expert (Cabinet Isère Expertise) estimated the price of the vehicle. We realized that the price of the vehicle was underestimated. And there, impossible to contact the expert to let him know. So saying in a meeting or traveling.
We will therefore resign ourselves to accept the amount to compensate, and our only dispute option will be to change insurance.</v>
      </c>
    </row>
    <row r="6">
      <c r="A6" s="2">
        <v>1.0</v>
      </c>
      <c r="B6" s="2" t="s">
        <v>35</v>
      </c>
      <c r="C6" s="2" t="s">
        <v>36</v>
      </c>
      <c r="D6" s="2" t="s">
        <v>37</v>
      </c>
      <c r="E6" s="2" t="s">
        <v>14</v>
      </c>
      <c r="F6" s="2" t="s">
        <v>15</v>
      </c>
      <c r="G6" s="2" t="s">
        <v>38</v>
      </c>
      <c r="H6" s="2" t="s">
        <v>39</v>
      </c>
      <c r="I6" s="2" t="str">
        <f>IFERROR(__xludf.DUMMYFUNCTION("GOOGLETRANSLATE(C6,""fr"",""en"")"),"Following canvassing tel and after verifying my contact details compared to my IBAN I have just received a membership certificate. I have never received a proposal and signed a contract with them.")</f>
        <v>Following canvassing tel and after verifying my contact details compared to my IBAN I have just received a membership certificate. I have never received a proposal and signed a contract with them.</v>
      </c>
    </row>
    <row r="7">
      <c r="A7" s="2">
        <v>5.0</v>
      </c>
      <c r="B7" s="2" t="s">
        <v>40</v>
      </c>
      <c r="C7" s="2" t="s">
        <v>41</v>
      </c>
      <c r="D7" s="2" t="s">
        <v>20</v>
      </c>
      <c r="E7" s="2" t="s">
        <v>21</v>
      </c>
      <c r="F7" s="2" t="s">
        <v>15</v>
      </c>
      <c r="G7" s="2" t="s">
        <v>42</v>
      </c>
      <c r="H7" s="2" t="s">
        <v>43</v>
      </c>
      <c r="I7" s="2" t="str">
        <f>IFERROR(__xludf.DUMMYFUNCTION("GOOGLETRANSLATE(C7,""fr"",""en"")"),"Loading...")</f>
        <v>Loading...</v>
      </c>
    </row>
    <row r="8">
      <c r="A8" s="2">
        <v>1.0</v>
      </c>
      <c r="B8" s="2" t="s">
        <v>44</v>
      </c>
      <c r="C8" s="2" t="s">
        <v>45</v>
      </c>
      <c r="D8" s="2" t="s">
        <v>46</v>
      </c>
      <c r="E8" s="2" t="s">
        <v>21</v>
      </c>
      <c r="F8" s="2" t="s">
        <v>15</v>
      </c>
      <c r="G8" s="2" t="s">
        <v>47</v>
      </c>
      <c r="H8" s="2" t="s">
        <v>48</v>
      </c>
      <c r="I8" s="2" t="str">
        <f>IFERROR(__xludf.DUMMYFUNCTION("GOOGLETRANSLATE(C8,""fr"",""en"")"),"Loading...")</f>
        <v>Loading...</v>
      </c>
    </row>
    <row r="9">
      <c r="A9" s="2">
        <v>5.0</v>
      </c>
      <c r="B9" s="2" t="s">
        <v>49</v>
      </c>
      <c r="C9" s="2" t="s">
        <v>50</v>
      </c>
      <c r="D9" s="2" t="s">
        <v>20</v>
      </c>
      <c r="E9" s="2" t="s">
        <v>21</v>
      </c>
      <c r="F9" s="2" t="s">
        <v>15</v>
      </c>
      <c r="G9" s="2" t="s">
        <v>51</v>
      </c>
      <c r="H9" s="2" t="s">
        <v>52</v>
      </c>
      <c r="I9" s="2" t="str">
        <f>IFERROR(__xludf.DUMMYFUNCTION("GOOGLETRANSLATE(C9,""fr"",""en"")"),"Customer service is of quality: the advisers are really at your disposal and offer you the best prices (which are really attractive :)")</f>
        <v>Customer service is of quality: the advisers are really at your disposal and offer you the best prices (which are really attractive :)</v>
      </c>
    </row>
    <row r="10">
      <c r="A10" s="2">
        <v>3.0</v>
      </c>
      <c r="B10" s="2" t="s">
        <v>53</v>
      </c>
      <c r="C10" s="2" t="s">
        <v>54</v>
      </c>
      <c r="D10" s="2" t="s">
        <v>55</v>
      </c>
      <c r="E10" s="2" t="s">
        <v>56</v>
      </c>
      <c r="F10" s="2" t="s">
        <v>15</v>
      </c>
      <c r="G10" s="2" t="s">
        <v>57</v>
      </c>
      <c r="H10" s="2" t="s">
        <v>58</v>
      </c>
      <c r="I10" s="2" t="str">
        <f>IFERROR(__xludf.DUMMYFUNCTION("GOOGLETRANSLATE(C10,""fr"",""en"")"),"Insurance has tripled in the space of two years because my dog ​​is diabetic of 30 euros I arrive at 110 euros per month and I am not better supported")</f>
        <v>Insurance has tripled in the space of two years because my dog ​​is diabetic of 30 euros I arrive at 110 euros per month and I am not better supported</v>
      </c>
    </row>
    <row r="11">
      <c r="A11" s="2">
        <v>1.0</v>
      </c>
      <c r="B11" s="2" t="s">
        <v>59</v>
      </c>
      <c r="C11" s="2" t="s">
        <v>60</v>
      </c>
      <c r="D11" s="2" t="s">
        <v>61</v>
      </c>
      <c r="E11" s="2" t="s">
        <v>14</v>
      </c>
      <c r="F11" s="2" t="s">
        <v>15</v>
      </c>
      <c r="G11" s="2" t="s">
        <v>62</v>
      </c>
      <c r="H11" s="2" t="s">
        <v>63</v>
      </c>
      <c r="I11" s="2" t="str">
        <f>IFERROR(__xludf.DUMMYFUNCTION("GOOGLETRANSLATE(C11,""fr"",""en"")"),"I have been at Harmonie for a few years, for 5/12 my spouse to an employer whose compulsory mutual is also harmony, therefore at the signing of the new contract I specified that we already had a contract, despite that they m 'have debited on my account th"&amp;"e 3 months of the new contract plus 2 months of the old one, a total of 380.95")</f>
        <v>I have been at Harmonie for a few years, for 5/12 my spouse to an employer whose compulsory mutual is also harmony, therefore at the signing of the new contract I specified that we already had a contract, despite that they m 'have debited on my account the 3 months of the new contract plus 2 months of the old one, a total of 380.95</v>
      </c>
    </row>
    <row r="12">
      <c r="A12" s="2">
        <v>4.0</v>
      </c>
      <c r="B12" s="2" t="s">
        <v>64</v>
      </c>
      <c r="C12" s="2" t="s">
        <v>65</v>
      </c>
      <c r="D12" s="2" t="s">
        <v>20</v>
      </c>
      <c r="E12" s="2" t="s">
        <v>21</v>
      </c>
      <c r="F12" s="2" t="s">
        <v>15</v>
      </c>
      <c r="G12" s="2" t="s">
        <v>66</v>
      </c>
      <c r="H12" s="2" t="s">
        <v>67</v>
      </c>
      <c r="I12" s="2" t="str">
        <f>IFERROR(__xludf.DUMMYFUNCTION("GOOGLETRANSLATE(C12,""fr"",""en"")"),"Loading...")</f>
        <v>Loading...</v>
      </c>
    </row>
    <row r="13">
      <c r="A13" s="2">
        <v>3.0</v>
      </c>
      <c r="B13" s="2" t="s">
        <v>68</v>
      </c>
      <c r="C13" s="2" t="s">
        <v>69</v>
      </c>
      <c r="D13" s="2" t="s">
        <v>70</v>
      </c>
      <c r="E13" s="2" t="s">
        <v>21</v>
      </c>
      <c r="F13" s="2" t="s">
        <v>15</v>
      </c>
      <c r="G13" s="2" t="s">
        <v>71</v>
      </c>
      <c r="H13" s="2" t="s">
        <v>52</v>
      </c>
      <c r="I13" s="2" t="str">
        <f>IFERROR(__xludf.DUMMYFUNCTION("GOOGLETRANSLATE(C13,""fr"",""en"")"),"Satisfied after the call I had on Saturday I had a very competent person to say. She knew how to explain to me and take her tempting with me the authorized that I could not pay")</f>
        <v>Satisfied after the call I had on Saturday I had a very competent person to say. She knew how to explain to me and take her tempting with me the authorized that I could not pay</v>
      </c>
    </row>
    <row r="14">
      <c r="A14" s="2">
        <v>2.0</v>
      </c>
      <c r="B14" s="2" t="s">
        <v>72</v>
      </c>
      <c r="C14" s="2" t="s">
        <v>73</v>
      </c>
      <c r="D14" s="2" t="s">
        <v>74</v>
      </c>
      <c r="E14" s="2" t="s">
        <v>75</v>
      </c>
      <c r="F14" s="2" t="s">
        <v>15</v>
      </c>
      <c r="G14" s="2" t="s">
        <v>76</v>
      </c>
      <c r="H14" s="2" t="s">
        <v>77</v>
      </c>
      <c r="I14" s="2" t="str">
        <f>IFERROR(__xludf.DUMMYFUNCTION("GOOGLETRANSLATE(C14,""fr"",""en"")"),"Madelin contract subscribed by an intermediary:
After 15 years of contributions major difficulties to perceive the annuity which is not yet paid: insurance always highlights various obstacles to liquidation. Impossible to have a interlocutor on the phone"&amp;" and no response to emails
TO AVOID")</f>
        <v>Madelin contract subscribed by an intermediary:
After 15 years of contributions major difficulties to perceive the annuity which is not yet paid: insurance always highlights various obstacles to liquidation. Impossible to have a interlocutor on the phone and no response to emails
TO AVOID</v>
      </c>
    </row>
    <row r="15">
      <c r="A15" s="2">
        <v>2.0</v>
      </c>
      <c r="B15" s="2" t="s">
        <v>78</v>
      </c>
      <c r="C15" s="2" t="s">
        <v>79</v>
      </c>
      <c r="D15" s="2" t="s">
        <v>80</v>
      </c>
      <c r="E15" s="2" t="s">
        <v>81</v>
      </c>
      <c r="F15" s="2" t="s">
        <v>15</v>
      </c>
      <c r="G15" s="2" t="s">
        <v>82</v>
      </c>
      <c r="H15" s="2" t="s">
        <v>83</v>
      </c>
      <c r="I15" s="2" t="str">
        <f>IFERROR(__xludf.DUMMYFUNCTION("GOOGLETRANSLATE(C15,""fr"",""en"")"),"Attention! In the event of a glitch they do not assure much.")</f>
        <v>Attention! In the event of a glitch they do not assure much.</v>
      </c>
    </row>
    <row r="16">
      <c r="A16" s="2">
        <v>1.0</v>
      </c>
      <c r="B16" s="2" t="s">
        <v>84</v>
      </c>
      <c r="C16" s="2" t="s">
        <v>85</v>
      </c>
      <c r="D16" s="2" t="s">
        <v>70</v>
      </c>
      <c r="E16" s="2" t="s">
        <v>21</v>
      </c>
      <c r="F16" s="2" t="s">
        <v>15</v>
      </c>
      <c r="G16" s="2" t="s">
        <v>86</v>
      </c>
      <c r="H16" s="2" t="s">
        <v>52</v>
      </c>
      <c r="I16" s="2" t="str">
        <f>IFERROR(__xludf.DUMMYFUNCTION("GOOGLETRANSLATE(C16,""fr"",""en"")"),"Loading...")</f>
        <v>Loading...</v>
      </c>
    </row>
    <row r="17">
      <c r="A17" s="2">
        <v>3.0</v>
      </c>
      <c r="B17" s="2" t="s">
        <v>87</v>
      </c>
      <c r="C17" s="2" t="s">
        <v>88</v>
      </c>
      <c r="D17" s="2" t="s">
        <v>89</v>
      </c>
      <c r="E17" s="2" t="s">
        <v>21</v>
      </c>
      <c r="F17" s="2" t="s">
        <v>15</v>
      </c>
      <c r="G17" s="2" t="s">
        <v>90</v>
      </c>
      <c r="H17" s="2" t="s">
        <v>91</v>
      </c>
      <c r="I17" s="2" t="str">
        <f>IFERROR(__xludf.DUMMYFUNCTION("GOOGLETRANSLATE(C17,""fr"",""en"")"),"Sinister Degat des Eaux in August 2019 for an apartment under sales compromise. Five me after the duck is still alive
Advisor abroad, arrogance, no response to my requests, partial refund on the account of my sister who died in December 2016 ....
If you"&amp;" don't need to choose anything Axa
My sale is compromised and impossible to have information on the processing of my file")</f>
        <v>Sinister Degat des Eaux in August 2019 for an apartment under sales compromise. Five me after the duck is still alive
Advisor abroad, arrogance, no response to my requests, partial refund on the account of my sister who died in December 2016 ....
If you don't need to choose anything Axa
My sale is compromised and impossible to have information on the processing of my file</v>
      </c>
    </row>
    <row r="18">
      <c r="A18" s="2">
        <v>3.0</v>
      </c>
      <c r="B18" s="2" t="s">
        <v>92</v>
      </c>
      <c r="C18" s="2" t="s">
        <v>93</v>
      </c>
      <c r="D18" s="2" t="s">
        <v>70</v>
      </c>
      <c r="E18" s="2" t="s">
        <v>21</v>
      </c>
      <c r="F18" s="2" t="s">
        <v>15</v>
      </c>
      <c r="G18" s="2" t="s">
        <v>94</v>
      </c>
      <c r="H18" s="2" t="s">
        <v>95</v>
      </c>
      <c r="I18" s="2" t="str">
        <f>IFERROR(__xludf.DUMMYFUNCTION("GOOGLETRANSLATE(C18,""fr"",""en"")"),"Thank you for your speed on the site,
I am satisfied with the price and hope to be able to trust you
Pending the contract to sign my lease
")</f>
        <v>Thank you for your speed on the site,
I am satisfied with the price and hope to be able to trust you
Pending the contract to sign my lease
</v>
      </c>
    </row>
    <row r="19">
      <c r="A19" s="2">
        <v>2.0</v>
      </c>
      <c r="B19" s="2" t="s">
        <v>96</v>
      </c>
      <c r="C19" s="2" t="s">
        <v>97</v>
      </c>
      <c r="D19" s="2" t="s">
        <v>89</v>
      </c>
      <c r="E19" s="2" t="s">
        <v>98</v>
      </c>
      <c r="F19" s="2" t="s">
        <v>15</v>
      </c>
      <c r="G19" s="2" t="s">
        <v>99</v>
      </c>
      <c r="H19" s="2" t="s">
        <v>100</v>
      </c>
      <c r="I19" s="2" t="str">
        <f>IFERROR(__xludf.DUMMYFUNCTION("GOOGLETRANSLATE(C19,""fr"",""en"")"),"I am insured with the broker ""Assur Bon Plan"" and I only had problems.
It took them 2 months to send an expert to assess my vehicle. 6 months after the accident I am still waiting for the final verdict.
I strongly advise against, impossible to obtai"&amp;"n information or even an interlocutor despite repetitive emails and calls.")</f>
        <v>I am insured with the broker "Assur Bon Plan" and I only had problems.
It took them 2 months to send an expert to assess my vehicle. 6 months after the accident I am still waiting for the final verdict.
I strongly advise against, impossible to obtain information or even an interlocutor despite repetitive emails and calls.</v>
      </c>
    </row>
    <row r="20">
      <c r="A20" s="2">
        <v>3.0</v>
      </c>
      <c r="B20" s="2" t="s">
        <v>101</v>
      </c>
      <c r="C20" s="2" t="s">
        <v>102</v>
      </c>
      <c r="D20" s="2" t="s">
        <v>103</v>
      </c>
      <c r="E20" s="2" t="s">
        <v>98</v>
      </c>
      <c r="F20" s="2" t="s">
        <v>15</v>
      </c>
      <c r="G20" s="2" t="s">
        <v>104</v>
      </c>
      <c r="H20" s="2" t="s">
        <v>104</v>
      </c>
      <c r="I20" s="2" t="str">
        <f>IFERROR(__xludf.DUMMYFUNCTION("GOOGLETRANSLATE(C20,""fr"",""en"")"),"I am satisfied with the service...
The price is up to my expectations.
Now to see for the conditions in the event of a disaster, even not responsible")</f>
        <v>I am satisfied with the service...
The price is up to my expectations.
Now to see for the conditions in the event of a disaster, even not responsible</v>
      </c>
    </row>
    <row r="21" ht="15.75" customHeight="1">
      <c r="A21" s="2">
        <v>1.0</v>
      </c>
      <c r="B21" s="2" t="s">
        <v>105</v>
      </c>
      <c r="C21" s="2" t="s">
        <v>106</v>
      </c>
      <c r="D21" s="2" t="s">
        <v>107</v>
      </c>
      <c r="E21" s="2" t="s">
        <v>14</v>
      </c>
      <c r="F21" s="2" t="s">
        <v>15</v>
      </c>
      <c r="G21" s="2" t="s">
        <v>108</v>
      </c>
      <c r="H21" s="2" t="s">
        <v>109</v>
      </c>
      <c r="I21" s="2" t="str">
        <f>IFERROR(__xludf.DUMMYFUNCTION("GOOGLETRANSLATE(C21,""fr"",""en"")"),"Do you know other mutuals who go so far as to count on the day of the death of a daily service member?")</f>
        <v>Do you know other mutuals who go so far as to count on the day of the death of a daily service member?</v>
      </c>
    </row>
    <row r="22" ht="15.75" customHeight="1">
      <c r="A22" s="2">
        <v>2.0</v>
      </c>
      <c r="B22" s="2" t="s">
        <v>110</v>
      </c>
      <c r="C22" s="2" t="s">
        <v>111</v>
      </c>
      <c r="D22" s="2" t="s">
        <v>80</v>
      </c>
      <c r="E22" s="2" t="s">
        <v>21</v>
      </c>
      <c r="F22" s="2" t="s">
        <v>15</v>
      </c>
      <c r="G22" s="2" t="s">
        <v>112</v>
      </c>
      <c r="H22" s="2" t="s">
        <v>113</v>
      </c>
      <c r="I22" s="2" t="str">
        <f>IFERROR(__xludf.DUMMYFUNCTION("GOOGLETRANSLATE(C22,""fr"",""en"")"),"If you don't need an insurer, just pay. Matmut knows how to collect your subscription but that's it. Don't ask them anything!
We had a claim on our car, we have filled the observation on the Matmut website. The next day, we wanted to bring a new piece on"&amp;" this site, it was impossible to rewrite anything. We wanted to call the closest agency (Pau), it was 30 minutes of waiting without the result to hear the phone ring . I called the seat, another 20 minutes of waiting to hear that there could be nothing fo"&amp;"r me and a telephone transfert to a second agency (Billiére) or the still person deigned to win the phone. To repair our car, the restoration will require 5 weeks .Re in the Matmut formulas does not provide this special case. We live in the countryside an"&amp;"d we will stay without a car since nothing is planned for this purpose; I couldn't say it or write it. How is it better for them! They don't know it! They are not worried!
DEED YOU EVERYIDE and PAY ...
Of course, I will change insurance soon, the Matmut"&amp;" is finished!")</f>
        <v>If you don't need an insurer, just pay. Matmut knows how to collect your subscription but that's it. Don't ask them anything!
We had a claim on our car, we have filled the observation on the Matmut website. The next day, we wanted to bring a new piece on this site, it was impossible to rewrite anything. We wanted to call the closest agency (Pau), it was 30 minutes of waiting without the result to hear the phone ring . I called the seat, another 20 minutes of waiting to hear that there could be nothing for me and a telephone transfert to a second agency (Billiére) or the still person deigned to win the phone. To repair our car, the restoration will require 5 weeks .Re in the Matmut formulas does not provide this special case. We live in the countryside and we will stay without a car since nothing is planned for this purpose; I couldn't say it or write it. How is it better for them! They don't know it! They are not worried!
DEED YOU EVERYIDE and PAY ...
Of course, I will change insurance soon, the Matmut is finished!</v>
      </c>
    </row>
    <row r="23" ht="15.75" customHeight="1">
      <c r="A23" s="2">
        <v>2.0</v>
      </c>
      <c r="B23" s="2" t="s">
        <v>114</v>
      </c>
      <c r="C23" s="2" t="s">
        <v>115</v>
      </c>
      <c r="D23" s="2" t="s">
        <v>46</v>
      </c>
      <c r="E23" s="2" t="s">
        <v>21</v>
      </c>
      <c r="F23" s="2" t="s">
        <v>15</v>
      </c>
      <c r="G23" s="2" t="s">
        <v>116</v>
      </c>
      <c r="H23" s="2" t="s">
        <v>100</v>
      </c>
      <c r="I23" s="2" t="str">
        <f>IFERROR(__xludf.DUMMYFUNCTION("GOOGLETRANSLATE(C23,""fr"",""en"")"),"After an accident for which I am not responsible, my vehicle out of use, value of their unsuitable expert, after non -contradictory expertise and an incentive to illicit sale, I am today an assessment of my damage to more than 6000 € (excluding the value "&amp;"of my vehicle) and always impossible to reach the competent people of Allianz-Allsecur Calypso, provided that there are ...")</f>
        <v>After an accident for which I am not responsible, my vehicle out of use, value of their unsuitable expert, after non -contradictory expertise and an incentive to illicit sale, I am today an assessment of my damage to more than 6000 € (excluding the value of my vehicle) and always impossible to reach the competent people of Allianz-Allsecur Calypso, provided that there are ...</v>
      </c>
    </row>
    <row r="24" ht="15.75" customHeight="1">
      <c r="A24" s="2">
        <v>5.0</v>
      </c>
      <c r="B24" s="2" t="s">
        <v>117</v>
      </c>
      <c r="C24" s="2" t="s">
        <v>118</v>
      </c>
      <c r="D24" s="2" t="s">
        <v>70</v>
      </c>
      <c r="E24" s="2" t="s">
        <v>21</v>
      </c>
      <c r="F24" s="2" t="s">
        <v>15</v>
      </c>
      <c r="G24" s="2" t="s">
        <v>119</v>
      </c>
      <c r="H24" s="2" t="s">
        <v>67</v>
      </c>
      <c r="I24" s="2" t="str">
        <f>IFERROR(__xludf.DUMMYFUNCTION("GOOGLETRANSLATE(C24,""fr"",""en"")"),"Very satisfied answer ok quote super
Very satisfied with the service and the result
Easy secure payment
Quick and professional response from the subscription service")</f>
        <v>Very satisfied answer ok quote super
Very satisfied with the service and the result
Easy secure payment
Quick and professional response from the subscription service</v>
      </c>
    </row>
    <row r="25" ht="15.75" customHeight="1">
      <c r="A25" s="2">
        <v>2.0</v>
      </c>
      <c r="B25" s="2" t="s">
        <v>120</v>
      </c>
      <c r="C25" s="2" t="s">
        <v>121</v>
      </c>
      <c r="D25" s="2" t="s">
        <v>32</v>
      </c>
      <c r="E25" s="2" t="s">
        <v>21</v>
      </c>
      <c r="F25" s="2" t="s">
        <v>15</v>
      </c>
      <c r="G25" s="2" t="s">
        <v>122</v>
      </c>
      <c r="H25" s="2" t="s">
        <v>123</v>
      </c>
      <c r="I25" s="2" t="str">
        <f>IFERROR(__xludf.DUMMYFUNCTION("GOOGLETRANSLATE(C25,""fr"",""en"")"),"Deplorable attitude on the phone, gives you service to the service when it comes to reimburse you!
If some are embittered by their work others will surely be interested in taking their place!
I want to say that I found during my experience competent peo"&amp;"ple for whom I sent a satisfaction email to their officials!")</f>
        <v>Deplorable attitude on the phone, gives you service to the service when it comes to reimburse you!
If some are embittered by their work others will surely be interested in taking their place!
I want to say that I found during my experience competent people for whom I sent a satisfaction email to their officials!</v>
      </c>
    </row>
    <row r="26" ht="15.75" customHeight="1">
      <c r="A26" s="2">
        <v>4.0</v>
      </c>
      <c r="B26" s="2" t="s">
        <v>124</v>
      </c>
      <c r="C26" s="2" t="s">
        <v>125</v>
      </c>
      <c r="D26" s="2" t="s">
        <v>70</v>
      </c>
      <c r="E26" s="2" t="s">
        <v>21</v>
      </c>
      <c r="F26" s="2" t="s">
        <v>15</v>
      </c>
      <c r="G26" s="2" t="s">
        <v>126</v>
      </c>
      <c r="H26" s="2" t="s">
        <v>52</v>
      </c>
      <c r="I26" s="2" t="str">
        <f>IFERROR(__xludf.DUMMYFUNCTION("GOOGLETRANSLATE(C26,""fr"",""en"")"),"I am satisfied with the service. The prices are rather attractive. In addition, I have no steps to do with my current insurance, you take care of everything.")</f>
        <v>I am satisfied with the service. The prices are rather attractive. In addition, I have no steps to do with my current insurance, you take care of everything.</v>
      </c>
    </row>
    <row r="27" ht="15.75" customHeight="1">
      <c r="A27" s="2">
        <v>3.0</v>
      </c>
      <c r="B27" s="2" t="s">
        <v>127</v>
      </c>
      <c r="C27" s="2" t="s">
        <v>128</v>
      </c>
      <c r="D27" s="2" t="s">
        <v>129</v>
      </c>
      <c r="E27" s="2" t="s">
        <v>14</v>
      </c>
      <c r="F27" s="2" t="s">
        <v>15</v>
      </c>
      <c r="G27" s="2" t="s">
        <v>130</v>
      </c>
      <c r="H27" s="2" t="s">
        <v>131</v>
      </c>
      <c r="I27" s="2" t="str">
        <f>IFERROR(__xludf.DUMMYFUNCTION("GOOGLETRANSLATE(C27,""fr"",""en"")"),"For a first call with customer service, I am completely satisfied. I had explanations in relation to my various requests.")</f>
        <v>For a first call with customer service, I am completely satisfied. I had explanations in relation to my various requests.</v>
      </c>
    </row>
    <row r="28" ht="15.75" customHeight="1">
      <c r="A28" s="2">
        <v>1.0</v>
      </c>
      <c r="B28" s="2" t="s">
        <v>132</v>
      </c>
      <c r="C28" s="2" t="s">
        <v>133</v>
      </c>
      <c r="D28" s="2" t="s">
        <v>134</v>
      </c>
      <c r="E28" s="2" t="s">
        <v>21</v>
      </c>
      <c r="F28" s="2" t="s">
        <v>15</v>
      </c>
      <c r="G28" s="2" t="s">
        <v>135</v>
      </c>
      <c r="H28" s="2" t="s">
        <v>95</v>
      </c>
      <c r="I28" s="2" t="str">
        <f>IFERROR(__xludf.DUMMYFUNCTION("GOOGLETRANSLATE(C28,""fr"",""en"")"),"Too expensive and poorly reimbursed following a disaster home. Despite the validation of the expert. It is a scandal ! Quote competitor in progress to leave you despite 30 years of loyalty.")</f>
        <v>Too expensive and poorly reimbursed following a disaster home. Despite the validation of the expert. It is a scandal ! Quote competitor in progress to leave you despite 30 years of loyalty.</v>
      </c>
    </row>
    <row r="29" ht="15.75" customHeight="1">
      <c r="A29" s="2">
        <v>1.0</v>
      </c>
      <c r="B29" s="2" t="s">
        <v>136</v>
      </c>
      <c r="C29" s="2" t="s">
        <v>137</v>
      </c>
      <c r="D29" s="2" t="s">
        <v>70</v>
      </c>
      <c r="E29" s="2" t="s">
        <v>21</v>
      </c>
      <c r="F29" s="2" t="s">
        <v>15</v>
      </c>
      <c r="G29" s="2" t="s">
        <v>138</v>
      </c>
      <c r="H29" s="2" t="s">
        <v>139</v>
      </c>
      <c r="I29" s="2" t="str">
        <f>IFERROR(__xludf.DUMMYFUNCTION("GOOGLETRANSLATE(C29,""fr"",""en"")"),"Loading...")</f>
        <v>Loading...</v>
      </c>
    </row>
    <row r="30" ht="15.75" customHeight="1">
      <c r="A30" s="2">
        <v>1.0</v>
      </c>
      <c r="B30" s="2" t="s">
        <v>140</v>
      </c>
      <c r="C30" s="2" t="s">
        <v>141</v>
      </c>
      <c r="D30" s="2" t="s">
        <v>129</v>
      </c>
      <c r="E30" s="2" t="s">
        <v>14</v>
      </c>
      <c r="F30" s="2" t="s">
        <v>15</v>
      </c>
      <c r="G30" s="2" t="s">
        <v>142</v>
      </c>
      <c r="H30" s="2" t="s">
        <v>143</v>
      </c>
      <c r="I30" s="2" t="str">
        <f>IFERROR(__xludf.DUMMYFUNCTION("GOOGLETRANSLATE(C30,""fr"",""en"")"),"I would like to testify the toxic relationship that I had with generation. In general, everyone is going well; no news is good news! However, as soon as there is a situation to be resolved, their services cannot solve the problems!
I have called at least"&amp;" ten times (not at all easy to reach) to request the reason for non-reimbursement. The first two times I was confirmed that indeed there has been a bank rejection, but that they will send me a check. A month later, no news, no check, which was the subject"&amp;" of a new phone call to receive a vague and imprecise response. I wait a little more and a month later, I make different calls. It was then that the answer festival started all different from each other.
Answer 1: There is no anomaly on my account, norma"&amp;"lly I received all the refunds.
Answer 2: They have already sent me a check and it has already been cashed! But sent to my old address (why ?? And how is it possible ??).
Answer 3: They sent me two checks, one was cashed.
Answer N+1: Two checks sent, o"&amp;"ne cashed, to ask my bank why I received a credit!
I have shorted a lot of details compared to their incoherent responses, the last one I received is to ask my bank if someone cashed this check (but when I asked her the check number, she does not 'A Pas!"&amp;") LOL!
Assessment:
Bank rejection 6 months ago and noted 4 months ago
Complaint since early March 2018
Before the complaint, no information sent from them
Complaint for 3 months, also by email (response received after 44 days). Now I'm not waiting fo"&amp;"r my money anymore, but I'm completely disappointed. I'm going to tire, I wasted so much time (my husband too).
With these people, tell me that they understand my concern, but that they can do nothing. It’s too simple as an excuse.
It is not the first t"&amp;"ime that I have experienced difficulties with the services whether public or private (La Poste, the Banks, the Prefecture), but this one has the particularity of lasting longer and without Final resolution.
Difficult to reach, no effectiveness to get thi"&amp;"ngs done, no competence to solve problems, so there I do not find the reason to go to them once my contract is finished I will go to competition.
")</f>
        <v>I would like to testify the toxic relationship that I had with generation. In general, everyone is going well; no news is good news! However, as soon as there is a situation to be resolved, their services cannot solve the problems!
I have called at least ten times (not at all easy to reach) to request the reason for non-reimbursement. The first two times I was confirmed that indeed there has been a bank rejection, but that they will send me a check. A month later, no news, no check, which was the subject of a new phone call to receive a vague and imprecise response. I wait a little more and a month later, I make different calls. It was then that the answer festival started all different from each other.
Answer 1: There is no anomaly on my account, normally I received all the refunds.
Answer 2: They have already sent me a check and it has already been cashed! But sent to my old address (why ?? And how is it possible ??).
Answer 3: They sent me two checks, one was cashed.
Answer N+1: Two checks sent, one cashed, to ask my bank why I received a credit!
I have shorted a lot of details compared to their incoherent responses, the last one I received is to ask my bank if someone cashed this check (but when I asked her the check number, she does not 'A Pas!) LOL!
Assessment:
Bank rejection 6 months ago and noted 4 months ago
Complaint since early March 2018
Before the complaint, no information sent from them
Complaint for 3 months, also by email (response received after 44 days). Now I'm not waiting for my money anymore, but I'm completely disappointed. I'm going to tire, I wasted so much time (my husband too).
With these people, tell me that they understand my concern, but that they can do nothing. It’s too simple as an excuse.
It is not the first time that I have experienced difficulties with the services whether public or private (La Poste, the Banks, the Prefecture), but this one has the particularity of lasting longer and without Final resolution.
Difficult to reach, no effectiveness to get things done, no competence to solve problems, so there I do not find the reason to go to them once my contract is finished I will go to competition.
</v>
      </c>
    </row>
    <row r="31" ht="15.75" customHeight="1">
      <c r="A31" s="2">
        <v>3.0</v>
      </c>
      <c r="B31" s="2" t="s">
        <v>144</v>
      </c>
      <c r="C31" s="2" t="s">
        <v>145</v>
      </c>
      <c r="D31" s="2" t="s">
        <v>70</v>
      </c>
      <c r="E31" s="2" t="s">
        <v>21</v>
      </c>
      <c r="F31" s="2" t="s">
        <v>15</v>
      </c>
      <c r="G31" s="2" t="s">
        <v>146</v>
      </c>
      <c r="H31" s="2" t="s">
        <v>52</v>
      </c>
      <c r="I31" s="2" t="str">
        <f>IFERROR(__xludf.DUMMYFUNCTION("GOOGLETRANSLATE(C31,""fr"",""en"")"),"Loading...")</f>
        <v>Loading...</v>
      </c>
    </row>
    <row r="32" ht="15.75" customHeight="1">
      <c r="A32" s="2">
        <v>3.0</v>
      </c>
      <c r="B32" s="2" t="s">
        <v>147</v>
      </c>
      <c r="C32" s="2" t="s">
        <v>148</v>
      </c>
      <c r="D32" s="2" t="s">
        <v>89</v>
      </c>
      <c r="E32" s="2" t="s">
        <v>21</v>
      </c>
      <c r="F32" s="2" t="s">
        <v>15</v>
      </c>
      <c r="G32" s="2" t="s">
        <v>149</v>
      </c>
      <c r="H32" s="2" t="s">
        <v>23</v>
      </c>
      <c r="I32" s="2" t="str">
        <f>IFERROR(__xludf.DUMMYFUNCTION("GOOGLETRANSLATE(C32,""fr"",""en"")"),"Loading...")</f>
        <v>Loading...</v>
      </c>
    </row>
    <row r="33" ht="15.75" customHeight="1">
      <c r="A33" s="2">
        <v>1.0</v>
      </c>
      <c r="B33" s="2" t="s">
        <v>150</v>
      </c>
      <c r="C33" s="2" t="s">
        <v>151</v>
      </c>
      <c r="D33" s="2" t="s">
        <v>152</v>
      </c>
      <c r="E33" s="2" t="s">
        <v>56</v>
      </c>
      <c r="F33" s="2" t="s">
        <v>15</v>
      </c>
      <c r="G33" s="2" t="s">
        <v>153</v>
      </c>
      <c r="H33" s="2" t="s">
        <v>154</v>
      </c>
      <c r="I33" s="2" t="str">
        <f>IFERROR(__xludf.DUMMYFUNCTION("GOOGLETRANSLATE(C33,""fr"",""en"")"),"5 emails in customer service for modification of the contract, 5 emails to say that it is ok ... but no nothing is done. I have all of its splendor! And they just wake up when you resilute your contract ... to flee!")</f>
        <v>5 emails in customer service for modification of the contract, 5 emails to say that it is ok ... but no nothing is done. I have all of its splendor! And they just wake up when you resilute your contract ... to flee!</v>
      </c>
    </row>
    <row r="34" ht="15.75" customHeight="1">
      <c r="A34" s="2">
        <v>3.0</v>
      </c>
      <c r="B34" s="2" t="s">
        <v>155</v>
      </c>
      <c r="C34" s="2" t="s">
        <v>156</v>
      </c>
      <c r="D34" s="2" t="s">
        <v>70</v>
      </c>
      <c r="E34" s="2" t="s">
        <v>21</v>
      </c>
      <c r="F34" s="2" t="s">
        <v>15</v>
      </c>
      <c r="G34" s="2" t="s">
        <v>157</v>
      </c>
      <c r="H34" s="2" t="s">
        <v>104</v>
      </c>
      <c r="I34" s="2" t="str">
        <f>IFERROR(__xludf.DUMMYFUNCTION("GOOGLETRANSLATE(C34,""fr"",""en"")"),"Loading...")</f>
        <v>Loading...</v>
      </c>
    </row>
    <row r="35" ht="15.75" customHeight="1">
      <c r="A35" s="2">
        <v>1.0</v>
      </c>
      <c r="B35" s="2" t="s">
        <v>158</v>
      </c>
      <c r="C35" s="2" t="s">
        <v>159</v>
      </c>
      <c r="D35" s="2" t="s">
        <v>32</v>
      </c>
      <c r="E35" s="2" t="s">
        <v>21</v>
      </c>
      <c r="F35" s="2" t="s">
        <v>15</v>
      </c>
      <c r="G35" s="2" t="s">
        <v>160</v>
      </c>
      <c r="H35" s="2" t="s">
        <v>58</v>
      </c>
      <c r="I35" s="2" t="str">
        <f>IFERROR(__xludf.DUMMYFUNCTION("GOOGLETRANSLATE(C35,""fr"",""en"")"),"Insurance that militates with experts to despise members!")</f>
        <v>Insurance that militates with experts to despise members!</v>
      </c>
    </row>
    <row r="36" ht="15.75" customHeight="1">
      <c r="A36" s="2">
        <v>4.0</v>
      </c>
      <c r="B36" s="2" t="s">
        <v>161</v>
      </c>
      <c r="C36" s="2" t="s">
        <v>162</v>
      </c>
      <c r="D36" s="2" t="s">
        <v>103</v>
      </c>
      <c r="E36" s="2" t="s">
        <v>98</v>
      </c>
      <c r="F36" s="2" t="s">
        <v>15</v>
      </c>
      <c r="G36" s="2" t="s">
        <v>163</v>
      </c>
      <c r="H36" s="2" t="s">
        <v>95</v>
      </c>
      <c r="I36" s="2" t="str">
        <f>IFERROR(__xludf.DUMMYFUNCTION("GOOGLETRANSLATE(C36,""fr"",""en"")"),"Hello satisfied with the price and the quality of the service I would like to know when I will receive the AS VIGNETTE for insurance thank you for the service ??????")</f>
        <v>Hello satisfied with the price and the quality of the service I would like to know when I will receive the AS VIGNETTE for insurance thank you for the service ??????</v>
      </c>
    </row>
    <row r="37" ht="15.75" customHeight="1">
      <c r="A37" s="2">
        <v>1.0</v>
      </c>
      <c r="B37" s="2" t="s">
        <v>164</v>
      </c>
      <c r="C37" s="2" t="s">
        <v>165</v>
      </c>
      <c r="D37" s="2" t="s">
        <v>26</v>
      </c>
      <c r="E37" s="2" t="s">
        <v>27</v>
      </c>
      <c r="F37" s="2" t="s">
        <v>15</v>
      </c>
      <c r="G37" s="2" t="s">
        <v>166</v>
      </c>
      <c r="H37" s="2" t="s">
        <v>167</v>
      </c>
      <c r="I37" s="2" t="str">
        <f>IFERROR(__xludf.DUMMYFUNCTION("GOOGLETRANSLATE(C37,""fr"",""en"")"),"In terms of life insurance, Swiss Life staff are incompetent, not serious, a liar.
Following the extension of my Swisslife Retirement contract, it has left their computer system and from Swisslife addresses me with erroneous annual situation. On these "&amp;"situation statements the repurchase values ​​are indicated without explanation; On the other hand, a new concept appears: the value of the new retirement account on the date of the situation statement which is determined from the value of the old retireme"&amp;"nt account with interest calculated according to the rate of valorization of the management fees Selected for Swisslife retreat contracts for the past year, deduction of social security contributions. After many complaints, the life complaints service wro"&amp;"te to me on 07/31/2017 that the repurchase value of my contract was correct and that the value of the retirement account corresponds to a projection of capital over a life period, and not to savings available in the event of buyout. After various complain"&amp;"ts, the life complaints service informed me telephone on 10/16/2017 that Swiss Life made a mistake and that they were trying to put everything back. 12/24/2017 Swiss Life sent me new calculations for determining the buy -back value of my contract (the con"&amp;"cept of value of the retirement account no longer existing). But these calculations are wrong Swiss Life having deduced management fees at the start of the year (and not at the end of the year) for the calculation of interest!
Since then I have transmitt"&amp;"ed many complaints, by proving their error in particular by providing them with the details of certain calculations, but I do not obtain any response.
All this is completely scandalous.")</f>
        <v>In terms of life insurance, Swiss Life staff are incompetent, not serious, a liar.
Following the extension of my Swisslife Retirement contract, it has left their computer system and from Swisslife addresses me with erroneous annual situation. On these situation statements the repurchase values ​​are indicated without explanation; On the other hand, a new concept appears: the value of the new retirement account on the date of the situation statement which is determined from the value of the old retirement account with interest calculated according to the rate of valorization of the management fees Selected for Swisslife retreat contracts for the past year, deduction of social security contributions. After many complaints, the life complaints service wrote to me on 07/31/2017 that the repurchase value of my contract was correct and that the value of the retirement account corresponds to a projection of capital over a life period, and not to savings available in the event of buyout. After various complaints, the life complaints service informed me telephone on 10/16/2017 that Swiss Life made a mistake and that they were trying to put everything back. 12/24/2017 Swiss Life sent me new calculations for determining the buy -back value of my contract (the concept of value of the retirement account no longer existing). But these calculations are wrong Swiss Life having deduced management fees at the start of the year (and not at the end of the year) for the calculation of interest!
Since then I have transmitted many complaints, by proving their error in particular by providing them with the details of certain calculations, but I do not obtain any response.
All this is completely scandalous.</v>
      </c>
    </row>
    <row r="38" ht="15.75" customHeight="1">
      <c r="A38" s="2">
        <v>4.0</v>
      </c>
      <c r="B38" s="2" t="s">
        <v>168</v>
      </c>
      <c r="C38" s="2" t="s">
        <v>169</v>
      </c>
      <c r="D38" s="2" t="s">
        <v>20</v>
      </c>
      <c r="E38" s="2" t="s">
        <v>21</v>
      </c>
      <c r="F38" s="2" t="s">
        <v>15</v>
      </c>
      <c r="G38" s="2" t="s">
        <v>170</v>
      </c>
      <c r="H38" s="2" t="s">
        <v>171</v>
      </c>
      <c r="I38" s="2" t="str">
        <f>IFERROR(__xludf.DUMMYFUNCTION("GOOGLETRANSLATE(C38,""fr"",""en"")"),"I recommend the olive tree because they know how to satisfy their customers")</f>
        <v>I recommend the olive tree because they know how to satisfy their customers</v>
      </c>
    </row>
    <row r="39" ht="15.75" customHeight="1">
      <c r="A39" s="2">
        <v>3.0</v>
      </c>
      <c r="B39" s="2" t="s">
        <v>172</v>
      </c>
      <c r="C39" s="2" t="s">
        <v>173</v>
      </c>
      <c r="D39" s="2" t="s">
        <v>20</v>
      </c>
      <c r="E39" s="2" t="s">
        <v>21</v>
      </c>
      <c r="F39" s="2" t="s">
        <v>15</v>
      </c>
      <c r="G39" s="2" t="s">
        <v>174</v>
      </c>
      <c r="H39" s="2" t="s">
        <v>175</v>
      </c>
      <c r="I39" s="2" t="str">
        <f>IFERROR(__xludf.DUMMYFUNCTION("GOOGLETRANSLATE(C39,""fr"",""en"")"),"Loading...")</f>
        <v>Loading...</v>
      </c>
    </row>
    <row r="40" ht="15.75" customHeight="1">
      <c r="A40" s="2">
        <v>2.0</v>
      </c>
      <c r="B40" s="2" t="s">
        <v>176</v>
      </c>
      <c r="C40" s="2" t="s">
        <v>177</v>
      </c>
      <c r="D40" s="2" t="s">
        <v>70</v>
      </c>
      <c r="E40" s="2" t="s">
        <v>21</v>
      </c>
      <c r="F40" s="2" t="s">
        <v>15</v>
      </c>
      <c r="G40" s="2" t="s">
        <v>178</v>
      </c>
      <c r="H40" s="2" t="s">
        <v>123</v>
      </c>
      <c r="I40" s="2" t="str">
        <f>IFERROR(__xludf.DUMMYFUNCTION("GOOGLETRANSLATE(C40,""fr"",""en"")"),"I received my opinion with + 10% increase !!! I had no claim !!!
A advisor calls me at my request but has no arguments to justify the difference in Coùt !!! Inadmissible, especially since with confinements there have been much accidents !!")</f>
        <v>I received my opinion with + 10% increase !!! I had no claim !!!
A advisor calls me at my request but has no arguments to justify the difference in Coùt !!! Inadmissible, especially since with confinements there have been much accidents !!</v>
      </c>
    </row>
    <row r="41" ht="15.75" customHeight="1">
      <c r="A41" s="2">
        <v>1.0</v>
      </c>
      <c r="B41" s="2" t="s">
        <v>179</v>
      </c>
      <c r="C41" s="2" t="s">
        <v>180</v>
      </c>
      <c r="D41" s="2" t="s">
        <v>89</v>
      </c>
      <c r="E41" s="2" t="s">
        <v>81</v>
      </c>
      <c r="F41" s="2" t="s">
        <v>15</v>
      </c>
      <c r="G41" s="2" t="s">
        <v>181</v>
      </c>
      <c r="H41" s="2" t="s">
        <v>182</v>
      </c>
      <c r="I41" s="2" t="str">
        <f>IFERROR(__xludf.DUMMYFUNCTION("GOOGLETRANSLATE(C41,""fr"",""en"")"),"Loading...")</f>
        <v>Loading...</v>
      </c>
    </row>
    <row r="42" ht="15.75" customHeight="1">
      <c r="A42" s="2">
        <v>3.0</v>
      </c>
      <c r="B42" s="2" t="s">
        <v>183</v>
      </c>
      <c r="C42" s="2" t="s">
        <v>184</v>
      </c>
      <c r="D42" s="2" t="s">
        <v>70</v>
      </c>
      <c r="E42" s="2" t="s">
        <v>21</v>
      </c>
      <c r="F42" s="2" t="s">
        <v>15</v>
      </c>
      <c r="G42" s="2" t="s">
        <v>185</v>
      </c>
      <c r="H42" s="2" t="s">
        <v>186</v>
      </c>
      <c r="I42" s="2" t="str">
        <f>IFERROR(__xludf.DUMMYFUNCTION("GOOGLETRANSLATE(C42,""fr"",""en"")"),"Having 2 auto contracts and and 3 home contracts with your company I would like to know if we could benefit from a commercial gesture? (Folder fees offered on the Twingo?")</f>
        <v>Having 2 auto contracts and and 3 home contracts with your company I would like to know if we could benefit from a commercial gesture? (Folder fees offered on the Twingo?</v>
      </c>
    </row>
    <row r="43" ht="15.75" customHeight="1">
      <c r="A43" s="2">
        <v>4.0</v>
      </c>
      <c r="B43" s="2" t="s">
        <v>187</v>
      </c>
      <c r="C43" s="2" t="s">
        <v>188</v>
      </c>
      <c r="D43" s="2" t="s">
        <v>70</v>
      </c>
      <c r="E43" s="2" t="s">
        <v>21</v>
      </c>
      <c r="F43" s="2" t="s">
        <v>15</v>
      </c>
      <c r="G43" s="2" t="s">
        <v>189</v>
      </c>
      <c r="H43" s="2" t="s">
        <v>52</v>
      </c>
      <c r="I43" s="2" t="str">
        <f>IFERROR(__xludf.DUMMYFUNCTION("GOOGLETRANSLATE(C43,""fr"",""en"")"),"I am satisfied with services I have already provided with Direct Insurance Contract number 959509015 I still have two months on old insurance")</f>
        <v>I am satisfied with services I have already provided with Direct Insurance Contract number 959509015 I still have two months on old insurance</v>
      </c>
    </row>
    <row r="44" ht="15.75" customHeight="1">
      <c r="A44" s="2">
        <v>3.0</v>
      </c>
      <c r="B44" s="2" t="s">
        <v>190</v>
      </c>
      <c r="C44" s="2" t="s">
        <v>191</v>
      </c>
      <c r="D44" s="2" t="s">
        <v>192</v>
      </c>
      <c r="E44" s="2" t="s">
        <v>81</v>
      </c>
      <c r="F44" s="2" t="s">
        <v>15</v>
      </c>
      <c r="G44" s="2" t="s">
        <v>193</v>
      </c>
      <c r="H44" s="2" t="s">
        <v>194</v>
      </c>
      <c r="I44" s="2" t="str">
        <f>IFERROR(__xludf.DUMMYFUNCTION("GOOGLETRANSLATE(C44,""fr"",""en"")"),"Having terminated all my contracts at home they continue to send me deadlines for 2018, home defense car .....
Having just divorced, I must go see my lawyer, I will ask him what to do, I do not know what term to employ the police (complaint for harassmen"&amp;"t, misappropriation abusive direct debit etc ...) because they appeal to my account, despite opposition . It pays me bank charges")</f>
        <v>Having terminated all my contracts at home they continue to send me deadlines for 2018, home defense car .....
Having just divorced, I must go see my lawyer, I will ask him what to do, I do not know what term to employ the police (complaint for harassment, misappropriation abusive direct debit etc ...) because they appeal to my account, despite opposition . It pays me bank charges</v>
      </c>
    </row>
    <row r="45" ht="15.75" customHeight="1">
      <c r="A45" s="2">
        <v>1.0</v>
      </c>
      <c r="B45" s="2" t="s">
        <v>195</v>
      </c>
      <c r="C45" s="2" t="s">
        <v>196</v>
      </c>
      <c r="D45" s="2" t="s">
        <v>197</v>
      </c>
      <c r="E45" s="2" t="s">
        <v>81</v>
      </c>
      <c r="F45" s="2" t="s">
        <v>15</v>
      </c>
      <c r="G45" s="2" t="s">
        <v>198</v>
      </c>
      <c r="H45" s="2" t="s">
        <v>199</v>
      </c>
      <c r="I45" s="2" t="str">
        <f>IFERROR(__xludf.DUMMYFUNCTION("GOOGLETRANSLATE(C45,""fr"",""en"")"),"It was insurer via Crédit Agricole often the bank saved to contact them I prefer to have the insurer live on the phone")</f>
        <v>It was insurer via Crédit Agricole often the bank saved to contact them I prefer to have the insurer live on the phone</v>
      </c>
    </row>
    <row r="46" ht="15.75" customHeight="1">
      <c r="A46" s="2">
        <v>4.0</v>
      </c>
      <c r="B46" s="2" t="s">
        <v>200</v>
      </c>
      <c r="C46" s="2" t="s">
        <v>201</v>
      </c>
      <c r="D46" s="2" t="s">
        <v>103</v>
      </c>
      <c r="E46" s="2" t="s">
        <v>98</v>
      </c>
      <c r="F46" s="2" t="s">
        <v>15</v>
      </c>
      <c r="G46" s="2" t="s">
        <v>202</v>
      </c>
      <c r="H46" s="2" t="s">
        <v>95</v>
      </c>
      <c r="I46" s="2" t="str">
        <f>IFERROR(__xludf.DUMMYFUNCTION("GOOGLETRANSLATE(C46,""fr"",""en"")"),"Easy internet subscription, with regard to insurance, to be used, it is difficult to give an opinion on insurance when we have just subscribed.")</f>
        <v>Easy internet subscription, with regard to insurance, to be used, it is difficult to give an opinion on insurance when we have just subscribed.</v>
      </c>
    </row>
    <row r="47" ht="15.75" customHeight="1">
      <c r="A47" s="2">
        <v>1.0</v>
      </c>
      <c r="B47" s="2" t="s">
        <v>203</v>
      </c>
      <c r="C47" s="2" t="s">
        <v>204</v>
      </c>
      <c r="D47" s="2" t="s">
        <v>61</v>
      </c>
      <c r="E47" s="2" t="s">
        <v>14</v>
      </c>
      <c r="F47" s="2" t="s">
        <v>15</v>
      </c>
      <c r="G47" s="2" t="s">
        <v>205</v>
      </c>
      <c r="H47" s="2" t="s">
        <v>206</v>
      </c>
      <c r="I47" s="2" t="str">
        <f>IFERROR(__xludf.DUMMYFUNCTION("GOOGLETRANSLATE(C47,""fr"",""en"")"),"I am really disappointed with this mutual")</f>
        <v>I am really disappointed with this mutual</v>
      </c>
    </row>
    <row r="48" ht="15.75" customHeight="1">
      <c r="A48" s="2">
        <v>2.0</v>
      </c>
      <c r="B48" s="2" t="s">
        <v>207</v>
      </c>
      <c r="C48" s="2" t="s">
        <v>208</v>
      </c>
      <c r="D48" s="2" t="s">
        <v>20</v>
      </c>
      <c r="E48" s="2" t="s">
        <v>21</v>
      </c>
      <c r="F48" s="2" t="s">
        <v>15</v>
      </c>
      <c r="G48" s="2" t="s">
        <v>209</v>
      </c>
      <c r="H48" s="2" t="s">
        <v>210</v>
      </c>
      <c r="I48" s="2" t="str">
        <f>IFERROR(__xludf.DUMMYFUNCTION("GOOGLETRANSLATE(C48,""fr"",""en"")"),"Loading...")</f>
        <v>Loading...</v>
      </c>
    </row>
    <row r="49" ht="15.75" customHeight="1">
      <c r="A49" s="2">
        <v>4.0</v>
      </c>
      <c r="B49" s="2" t="s">
        <v>211</v>
      </c>
      <c r="C49" s="2" t="s">
        <v>212</v>
      </c>
      <c r="D49" s="2" t="s">
        <v>213</v>
      </c>
      <c r="E49" s="2" t="s">
        <v>214</v>
      </c>
      <c r="F49" s="2" t="s">
        <v>15</v>
      </c>
      <c r="G49" s="2" t="s">
        <v>215</v>
      </c>
      <c r="H49" s="2" t="s">
        <v>52</v>
      </c>
      <c r="I49" s="2" t="str">
        <f>IFERROR(__xludf.DUMMYFUNCTION("GOOGLETRANSLATE(C49,""fr"",""en"")"),"Very satisfied with the services of Zen'up!
The prices are competitive, the advisers are clear. The site is ergonomic, and membership is done quickly and without difficulties.")</f>
        <v>Very satisfied with the services of Zen'up!
The prices are competitive, the advisers are clear. The site is ergonomic, and membership is done quickly and without difficulties.</v>
      </c>
    </row>
    <row r="50" ht="15.75" customHeight="1">
      <c r="A50" s="2">
        <v>2.0</v>
      </c>
      <c r="B50" s="2" t="s">
        <v>216</v>
      </c>
      <c r="C50" s="2" t="s">
        <v>217</v>
      </c>
      <c r="D50" s="2" t="s">
        <v>218</v>
      </c>
      <c r="E50" s="2" t="s">
        <v>98</v>
      </c>
      <c r="F50" s="2" t="s">
        <v>15</v>
      </c>
      <c r="G50" s="2" t="s">
        <v>219</v>
      </c>
      <c r="H50" s="2" t="s">
        <v>58</v>
      </c>
      <c r="I50" s="2" t="str">
        <f>IFERROR(__xludf.DUMMYFUNCTION("GOOGLETRANSLATE(C50,""fr"",""en"")"),"The Macif does not wish to ensure my motorcycle after 24 years of car insurance and 8 years of motorcycle insurance by pretending that I had a hanging (scratch on a bumper) This hanging occurred two years ago in December 2017. It would have been fashionab"&amp;"le to study the full period before pronouncing a decision bringing me back in return to withdraw all my contracts from this insurance.")</f>
        <v>The Macif does not wish to ensure my motorcycle after 24 years of car insurance and 8 years of motorcycle insurance by pretending that I had a hanging (scratch on a bumper) This hanging occurred two years ago in December 2017. It would have been fashionable to study the full period before pronouncing a decision bringing me back in return to withdraw all my contracts from this insurance.</v>
      </c>
    </row>
    <row r="51" ht="15.75" customHeight="1">
      <c r="A51" s="2">
        <v>4.0</v>
      </c>
      <c r="B51" s="2" t="s">
        <v>220</v>
      </c>
      <c r="C51" s="2" t="s">
        <v>221</v>
      </c>
      <c r="D51" s="2" t="s">
        <v>103</v>
      </c>
      <c r="E51" s="2" t="s">
        <v>98</v>
      </c>
      <c r="F51" s="2" t="s">
        <v>15</v>
      </c>
      <c r="G51" s="2" t="s">
        <v>222</v>
      </c>
      <c r="H51" s="2" t="s">
        <v>175</v>
      </c>
      <c r="I51" s="2" t="str">
        <f>IFERROR(__xludf.DUMMYFUNCTION("GOOGLETRANSLATE(C51,""fr"",""en"")"),"Perfect . Speed ​​of subscription. Competitive. Ease of access to the site.
Motorcycle ensured quickly. I am satisfied with the appoted service. I recommend")</f>
        <v>Perfect . Speed ​​of subscription. Competitive. Ease of access to the site.
Motorcycle ensured quickly. I am satisfied with the appoted service. I recommend</v>
      </c>
    </row>
    <row r="52" ht="15.75" customHeight="1">
      <c r="A52" s="2">
        <v>2.0</v>
      </c>
      <c r="B52" s="2" t="s">
        <v>223</v>
      </c>
      <c r="C52" s="2" t="s">
        <v>224</v>
      </c>
      <c r="D52" s="2" t="s">
        <v>225</v>
      </c>
      <c r="E52" s="2" t="s">
        <v>21</v>
      </c>
      <c r="F52" s="2" t="s">
        <v>15</v>
      </c>
      <c r="G52" s="2" t="s">
        <v>226</v>
      </c>
      <c r="H52" s="2" t="s">
        <v>227</v>
      </c>
      <c r="I52" s="2" t="str">
        <f>IFERROR(__xludf.DUMMYFUNCTION("GOOGLETRANSLATE(C52,""fr"",""en"")"),"Loading...")</f>
        <v>Loading...</v>
      </c>
    </row>
    <row r="53" ht="15.75" customHeight="1">
      <c r="A53" s="2">
        <v>5.0</v>
      </c>
      <c r="B53" s="2" t="s">
        <v>228</v>
      </c>
      <c r="C53" s="2" t="s">
        <v>229</v>
      </c>
      <c r="D53" s="2" t="s">
        <v>70</v>
      </c>
      <c r="E53" s="2" t="s">
        <v>21</v>
      </c>
      <c r="F53" s="2" t="s">
        <v>15</v>
      </c>
      <c r="G53" s="2" t="s">
        <v>230</v>
      </c>
      <c r="H53" s="2" t="s">
        <v>52</v>
      </c>
      <c r="I53" s="2" t="str">
        <f>IFERROR(__xludf.DUMMYFUNCTION("GOOGLETRANSLATE(C53,""fr"",""en"")"),"Perfect super
I'm very happy it's cheap and easy to subscribe, it's clear and ENT super thank you very much I am young driver and her go bcp")</f>
        <v>Perfect super
I'm very happy it's cheap and easy to subscribe, it's clear and ENT super thank you very much I am young driver and her go bcp</v>
      </c>
    </row>
    <row r="54" ht="15.75" customHeight="1">
      <c r="A54" s="2">
        <v>3.0</v>
      </c>
      <c r="B54" s="2" t="s">
        <v>231</v>
      </c>
      <c r="C54" s="2" t="s">
        <v>232</v>
      </c>
      <c r="D54" s="2" t="s">
        <v>20</v>
      </c>
      <c r="E54" s="2" t="s">
        <v>21</v>
      </c>
      <c r="F54" s="2" t="s">
        <v>15</v>
      </c>
      <c r="G54" s="2" t="s">
        <v>233</v>
      </c>
      <c r="H54" s="2" t="s">
        <v>95</v>
      </c>
      <c r="I54" s="2" t="str">
        <f>IFERROR(__xludf.DUMMYFUNCTION("GOOGLETRANSLATE(C54,""fr"",""en"")"),"Satisfied with the sales department
high price compared to other insurance
A little disappointed to have a better price by ensuring a 2nd car at home")</f>
        <v>Satisfied with the sales department
high price compared to other insurance
A little disappointed to have a better price by ensuring a 2nd car at home</v>
      </c>
    </row>
    <row r="55" ht="15.75" customHeight="1">
      <c r="A55" s="2">
        <v>4.0</v>
      </c>
      <c r="B55" s="2" t="s">
        <v>234</v>
      </c>
      <c r="C55" s="2" t="s">
        <v>235</v>
      </c>
      <c r="D55" s="2" t="s">
        <v>70</v>
      </c>
      <c r="E55" s="2" t="s">
        <v>21</v>
      </c>
      <c r="F55" s="2" t="s">
        <v>15</v>
      </c>
      <c r="G55" s="2" t="s">
        <v>236</v>
      </c>
      <c r="H55" s="2" t="s">
        <v>67</v>
      </c>
      <c r="I55" s="2" t="str">
        <f>IFERROR(__xludf.DUMMYFUNCTION("GOOGLETRANSLATE(C55,""fr"",""en"")"),"
I do not have the possibility of choosing the start date of my insurance during the subscription.
The prices are good and very competitive except the options that are cited.")</f>
        <v>
I do not have the possibility of choosing the start date of my insurance during the subscription.
The prices are good and very competitive except the options that are cited.</v>
      </c>
    </row>
    <row r="56" ht="15.75" customHeight="1">
      <c r="A56" s="2">
        <v>1.0</v>
      </c>
      <c r="B56" s="2" t="s">
        <v>237</v>
      </c>
      <c r="C56" s="2" t="s">
        <v>238</v>
      </c>
      <c r="D56" s="2" t="s">
        <v>225</v>
      </c>
      <c r="E56" s="2" t="s">
        <v>21</v>
      </c>
      <c r="F56" s="2" t="s">
        <v>15</v>
      </c>
      <c r="G56" s="2" t="s">
        <v>189</v>
      </c>
      <c r="H56" s="2" t="s">
        <v>52</v>
      </c>
      <c r="I56" s="2" t="str">
        <f>IFERROR(__xludf.DUMMYFUNCTION("GOOGLETRANSLATE(C56,""fr"",""en"")"),"Hello,
This broker offers attractive prices, you pay and then it updates quotes by increasing them = questionable commercial practices.
In addition, when subscribing, you have the choice between annual or monthly redness. By opting for the monthly subsc"&amp;"ription we send you a higher quote ... You call them, they explain that it is normal because you have chosen the monthly regulations, so it's more expensive ... On the other hand, I told them that at no time is nothing stipulated, actually at tel they rec"&amp;"ognize it! These are practices outside the legislative framework, they have a duty of information. In addition, you tell them that you wish in this case to settle for the year, they answer you that this is no longer possible, that this will be on the next"&amp;" anniversary of the contract ...
Last point, you pay for 3 months on 08/24/2021, for me that so until 24/11/2003. Well, they tell you that prchaine maturity will be 05/10? For me it is not 3 months but 1 month and a half. To that they answer you that it "&amp;"is normal that the deadlines are to be settled in advance in early month and as from 01/11 to 24/11 it is not full month, they take the month before ... we do not are not the banker of insurance active ingredients!
Given all the idic elements I do not re"&amp;"commend this broker.")</f>
        <v>Hello,
This broker offers attractive prices, you pay and then it updates quotes by increasing them = questionable commercial practices.
In addition, when subscribing, you have the choice between annual or monthly redness. By opting for the monthly subscription we send you a higher quote ... You call them, they explain that it is normal because you have chosen the monthly regulations, so it's more expensive ... On the other hand, I told them that at no time is nothing stipulated, actually at tel they recognize it! These are practices outside the legislative framework, they have a duty of information. In addition, you tell them that you wish in this case to settle for the year, they answer you that this is no longer possible, that this will be on the next anniversary of the contract ...
Last point, you pay for 3 months on 08/24/2021, for me that so until 24/11/2003. Well, they tell you that prchaine maturity will be 05/10? For me it is not 3 months but 1 month and a half. To that they answer you that it is normal that the deadlines are to be settled in advance in early month and as from 01/11 to 24/11 it is not full month, they take the month before ... we do not are not the banker of insurance active ingredients!
Given all the idic elements I do not recommend this broker.</v>
      </c>
    </row>
    <row r="57" ht="15.75" customHeight="1">
      <c r="A57" s="2">
        <v>3.0</v>
      </c>
      <c r="B57" s="2" t="s">
        <v>239</v>
      </c>
      <c r="C57" s="2" t="s">
        <v>240</v>
      </c>
      <c r="D57" s="2" t="s">
        <v>70</v>
      </c>
      <c r="E57" s="2" t="s">
        <v>21</v>
      </c>
      <c r="F57" s="2" t="s">
        <v>15</v>
      </c>
      <c r="G57" s="2" t="s">
        <v>241</v>
      </c>
      <c r="H57" s="2" t="s">
        <v>175</v>
      </c>
      <c r="I57" s="2" t="str">
        <f>IFERROR(__xludf.DUMMYFUNCTION("GOOGLETRANSLATE(C57,""fr"",""en"")"),"I am satisfied value for money. It is a shame that the documents must be sent several times to correspond despite the fact that it is the right documents")</f>
        <v>I am satisfied value for money. It is a shame that the documents must be sent several times to correspond despite the fact that it is the right documents</v>
      </c>
    </row>
    <row r="58" ht="15.75" customHeight="1">
      <c r="A58" s="2">
        <v>2.0</v>
      </c>
      <c r="B58" s="2" t="s">
        <v>242</v>
      </c>
      <c r="C58" s="2" t="s">
        <v>243</v>
      </c>
      <c r="D58" s="2" t="s">
        <v>244</v>
      </c>
      <c r="E58" s="2" t="s">
        <v>14</v>
      </c>
      <c r="F58" s="2" t="s">
        <v>15</v>
      </c>
      <c r="G58" s="2" t="s">
        <v>245</v>
      </c>
      <c r="H58" s="2" t="s">
        <v>104</v>
      </c>
      <c r="I58" s="2" t="str">
        <f>IFERROR(__xludf.DUMMYFUNCTION("GOOGLETRANSLATE(C58,""fr"",""en"")"),"The horror ! Unreachable! I have been waiting for reimbursements for January 4 months. I propose to all dissatisfied a collective action against this mutual, it is to be avoided at all costs.")</f>
        <v>The horror ! Unreachable! I have been waiting for reimbursements for January 4 months. I propose to all dissatisfied a collective action against this mutual, it is to be avoided at all costs.</v>
      </c>
    </row>
    <row r="59" ht="15.75" customHeight="1">
      <c r="A59" s="2">
        <v>2.0</v>
      </c>
      <c r="B59" s="2" t="s">
        <v>246</v>
      </c>
      <c r="C59" s="2" t="s">
        <v>247</v>
      </c>
      <c r="D59" s="2" t="s">
        <v>70</v>
      </c>
      <c r="E59" s="2" t="s">
        <v>21</v>
      </c>
      <c r="F59" s="2" t="s">
        <v>15</v>
      </c>
      <c r="G59" s="2" t="s">
        <v>248</v>
      </c>
      <c r="H59" s="2" t="s">
        <v>95</v>
      </c>
      <c r="I59" s="2" t="str">
        <f>IFERROR(__xludf.DUMMYFUNCTION("GOOGLETRANSLATE(C59,""fr"",""en"")"),"Sorry but this is the first time that I have called on you legal assistance a month ago I was told that I would be contacted I always expect. So suspended for the moment")</f>
        <v>Sorry but this is the first time that I have called on you legal assistance a month ago I was told that I would be contacted I always expect. So suspended for the moment</v>
      </c>
    </row>
    <row r="60" ht="15.75" customHeight="1">
      <c r="A60" s="2">
        <v>1.0</v>
      </c>
      <c r="B60" s="2" t="s">
        <v>249</v>
      </c>
      <c r="C60" s="2" t="s">
        <v>250</v>
      </c>
      <c r="D60" s="2" t="s">
        <v>74</v>
      </c>
      <c r="E60" s="2" t="s">
        <v>214</v>
      </c>
      <c r="F60" s="2" t="s">
        <v>15</v>
      </c>
      <c r="G60" s="2" t="s">
        <v>251</v>
      </c>
      <c r="H60" s="2" t="s">
        <v>113</v>
      </c>
      <c r="I60" s="2" t="str">
        <f>IFERROR(__xludf.DUMMYFUNCTION("GOOGLETRANSLATE(C60,""fr"",""en"")"),"I asked for the opening of a disaster in a borrower since March 2020, I had an answer in August 2020 with a refusal saying that I had done it on purpose to fill my membership file badly (thank you for the image of my integrity). In addition, since I final"&amp;"ly ""risk"" to cost them dearly, they sent me a letter terminating my contract! Thank you solidarity! And in the end they continue to take me, I had to oppose! I am at my 4th recommended, the emails we do not talk about it and besides or telephone calls ."&amp;".. a scandal this insurance! shabby! to flee ! They are there to sign contracts but after no response to customer requests, general on his site is a good note but I do not know where they did their survey!")</f>
        <v>I asked for the opening of a disaster in a borrower since March 2020, I had an answer in August 2020 with a refusal saying that I had done it on purpose to fill my membership file badly (thank you for the image of my integrity). In addition, since I finally "risk" to cost them dearly, they sent me a letter terminating my contract! Thank you solidarity! And in the end they continue to take me, I had to oppose! I am at my 4th recommended, the emails we do not talk about it and besides or telephone calls ... a scandal this insurance! shabby! to flee ! They are there to sign contracts but after no response to customer requests, general on his site is a good note but I do not know where they did their survey!</v>
      </c>
    </row>
    <row r="61" ht="15.75" customHeight="1">
      <c r="A61" s="2">
        <v>4.0</v>
      </c>
      <c r="B61" s="2" t="s">
        <v>252</v>
      </c>
      <c r="C61" s="2" t="s">
        <v>253</v>
      </c>
      <c r="D61" s="2" t="s">
        <v>254</v>
      </c>
      <c r="E61" s="2" t="s">
        <v>14</v>
      </c>
      <c r="F61" s="2" t="s">
        <v>15</v>
      </c>
      <c r="G61" s="2" t="s">
        <v>255</v>
      </c>
      <c r="H61" s="2" t="s">
        <v>43</v>
      </c>
      <c r="I61" s="2" t="str">
        <f>IFERROR(__xludf.DUMMYFUNCTION("GOOGLETRANSLATE(C61,""fr"",""en"")"),"Simple and practical membership. All the necessary information was accessible. It was on the advice of my husband that I opted for your mutual insurance company.")</f>
        <v>Simple and practical membership. All the necessary information was accessible. It was on the advice of my husband that I opted for your mutual insurance company.</v>
      </c>
    </row>
    <row r="62" ht="15.75" customHeight="1">
      <c r="A62" s="2">
        <v>1.0</v>
      </c>
      <c r="B62" s="2" t="s">
        <v>256</v>
      </c>
      <c r="C62" s="2" t="s">
        <v>257</v>
      </c>
      <c r="D62" s="2" t="s">
        <v>70</v>
      </c>
      <c r="E62" s="2" t="s">
        <v>21</v>
      </c>
      <c r="F62" s="2" t="s">
        <v>15</v>
      </c>
      <c r="G62" s="2" t="s">
        <v>258</v>
      </c>
      <c r="H62" s="2" t="s">
        <v>259</v>
      </c>
      <c r="I62" s="2" t="str">
        <f>IFERROR(__xludf.DUMMYFUNCTION("GOOGLETRANSLATE(C62,""fr"",""en"")"),"I was caught my car parked in front of my house on December 14, 2020 and today on January 3, 2021 no repair still started and no replacement vehicle normally provided for in my contract.
The troubleshooting service realizes after a week that the car was "&amp;"not taken to the right garage and we come to say that it is my fault when the error comes from them.
Suddenly we take my car in 1 partner garage 40 minutes from my home while the one initially planned is 15 minutes from my home.
The garage that calls me"&amp;" because he does not know why my car arrives at home and suddenly no repair still made because the expert has not passed.
We pay dear insurance and when we need it, there is no one left.
If you hesitate to make sure at Direct Insurance, especially do "&amp;"not hesitate, run away.")</f>
        <v>I was caught my car parked in front of my house on December 14, 2020 and today on January 3, 2021 no repair still started and no replacement vehicle normally provided for in my contract.
The troubleshooting service realizes after a week that the car was not taken to the right garage and we come to say that it is my fault when the error comes from them.
Suddenly we take my car in 1 partner garage 40 minutes from my home while the one initially planned is 15 minutes from my home.
The garage that calls me because he does not know why my car arrives at home and suddenly no repair still made because the expert has not passed.
We pay dear insurance and when we need it, there is no one left.
If you hesitate to make sure at Direct Insurance, especially do not hesitate, run away.</v>
      </c>
    </row>
    <row r="63" ht="15.75" customHeight="1">
      <c r="A63" s="2">
        <v>3.0</v>
      </c>
      <c r="B63" s="2" t="s">
        <v>260</v>
      </c>
      <c r="C63" s="2" t="s">
        <v>261</v>
      </c>
      <c r="D63" s="2" t="s">
        <v>70</v>
      </c>
      <c r="E63" s="2" t="s">
        <v>21</v>
      </c>
      <c r="F63" s="2" t="s">
        <v>15</v>
      </c>
      <c r="G63" s="2" t="s">
        <v>157</v>
      </c>
      <c r="H63" s="2" t="s">
        <v>104</v>
      </c>
      <c r="I63" s="2" t="str">
        <f>IFERROR(__xludf.DUMMYFUNCTION("GOOGLETRANSLATE(C63,""fr"",""en"")"),"Loading...")</f>
        <v>Loading...</v>
      </c>
    </row>
    <row r="64" ht="15.75" customHeight="1">
      <c r="A64" s="2">
        <v>5.0</v>
      </c>
      <c r="B64" s="2" t="s">
        <v>262</v>
      </c>
      <c r="C64" s="2" t="s">
        <v>263</v>
      </c>
      <c r="D64" s="2" t="s">
        <v>13</v>
      </c>
      <c r="E64" s="2" t="s">
        <v>14</v>
      </c>
      <c r="F64" s="2" t="s">
        <v>15</v>
      </c>
      <c r="G64" s="2" t="s">
        <v>264</v>
      </c>
      <c r="H64" s="2" t="s">
        <v>17</v>
      </c>
      <c r="I64" s="2" t="str">
        <f>IFERROR(__xludf.DUMMYFUNCTION("GOOGLETRANSLATE(C64,""fr"",""en"")"),"The guarantees and simplicity of termination")</f>
        <v>The guarantees and simplicity of termination</v>
      </c>
    </row>
    <row r="65" ht="15.75" customHeight="1">
      <c r="A65" s="2">
        <v>5.0</v>
      </c>
      <c r="B65" s="2" t="s">
        <v>265</v>
      </c>
      <c r="C65" s="2" t="s">
        <v>266</v>
      </c>
      <c r="D65" s="2" t="s">
        <v>20</v>
      </c>
      <c r="E65" s="2" t="s">
        <v>21</v>
      </c>
      <c r="F65" s="2" t="s">
        <v>15</v>
      </c>
      <c r="G65" s="2" t="s">
        <v>267</v>
      </c>
      <c r="H65" s="2" t="s">
        <v>43</v>
      </c>
      <c r="I65" s="2" t="str">
        <f>IFERROR(__xludf.DUMMYFUNCTION("GOOGLETRANSLATE(C65,""fr"",""en"")"),"I am very satisfied
Reasonable price
Very good interlocutor
Good continuation nassima
I would very proudly recommend the insurance olive tree.
")</f>
        <v>I am very satisfied
Reasonable price
Very good interlocutor
Good continuation nassima
I would very proudly recommend the insurance olive tree.
</v>
      </c>
    </row>
    <row r="66" ht="15.75" customHeight="1">
      <c r="A66" s="2">
        <v>2.0</v>
      </c>
      <c r="B66" s="2" t="s">
        <v>268</v>
      </c>
      <c r="C66" s="2" t="s">
        <v>269</v>
      </c>
      <c r="D66" s="2" t="s">
        <v>134</v>
      </c>
      <c r="E66" s="2" t="s">
        <v>81</v>
      </c>
      <c r="F66" s="2" t="s">
        <v>15</v>
      </c>
      <c r="G66" s="2" t="s">
        <v>270</v>
      </c>
      <c r="H66" s="2" t="s">
        <v>123</v>
      </c>
      <c r="I66" s="2" t="str">
        <f>IFERROR(__xludf.DUMMYFUNCTION("GOOGLETRANSLATE(C66,""fr"",""en"")"),"Loading...")</f>
        <v>Loading...</v>
      </c>
    </row>
    <row r="67" ht="15.75" customHeight="1">
      <c r="A67" s="2">
        <v>4.0</v>
      </c>
      <c r="B67" s="2" t="s">
        <v>271</v>
      </c>
      <c r="C67" s="2" t="s">
        <v>272</v>
      </c>
      <c r="D67" s="2" t="s">
        <v>70</v>
      </c>
      <c r="E67" s="2" t="s">
        <v>21</v>
      </c>
      <c r="F67" s="2" t="s">
        <v>15</v>
      </c>
      <c r="G67" s="2" t="s">
        <v>273</v>
      </c>
      <c r="H67" s="2" t="s">
        <v>175</v>
      </c>
      <c r="I67" s="2" t="str">
        <f>IFERROR(__xludf.DUMMYFUNCTION("GOOGLETRANSLATE(C67,""fr"",""en"")"),"Loading...")</f>
        <v>Loading...</v>
      </c>
    </row>
    <row r="68" ht="15.75" customHeight="1">
      <c r="A68" s="2">
        <v>1.0</v>
      </c>
      <c r="B68" s="2" t="s">
        <v>274</v>
      </c>
      <c r="C68" s="2" t="s">
        <v>275</v>
      </c>
      <c r="D68" s="2" t="s">
        <v>192</v>
      </c>
      <c r="E68" s="2" t="s">
        <v>21</v>
      </c>
      <c r="F68" s="2" t="s">
        <v>15</v>
      </c>
      <c r="G68" s="2" t="s">
        <v>276</v>
      </c>
      <c r="H68" s="2" t="s">
        <v>194</v>
      </c>
      <c r="I68" s="2" t="str">
        <f>IFERROR(__xludf.DUMMYFUNCTION("GOOGLETRANSLATE(C68,""fr"",""en"")"),"Loading...")</f>
        <v>Loading...</v>
      </c>
    </row>
    <row r="69" ht="15.75" customHeight="1">
      <c r="A69" s="2">
        <v>5.0</v>
      </c>
      <c r="B69" s="2" t="s">
        <v>277</v>
      </c>
      <c r="C69" s="2" t="s">
        <v>278</v>
      </c>
      <c r="D69" s="2" t="s">
        <v>80</v>
      </c>
      <c r="E69" s="2" t="s">
        <v>21</v>
      </c>
      <c r="F69" s="2" t="s">
        <v>15</v>
      </c>
      <c r="G69" s="2" t="s">
        <v>279</v>
      </c>
      <c r="H69" s="2" t="s">
        <v>259</v>
      </c>
      <c r="I69" s="2" t="str">
        <f>IFERROR(__xludf.DUMMYFUNCTION("GOOGLETRANSLATE(C69,""fr"",""en"")"),"Loading...")</f>
        <v>Loading...</v>
      </c>
    </row>
    <row r="70" ht="15.75" customHeight="1">
      <c r="A70" s="2">
        <v>4.0</v>
      </c>
      <c r="B70" s="2" t="s">
        <v>280</v>
      </c>
      <c r="C70" s="2" t="s">
        <v>281</v>
      </c>
      <c r="D70" s="2" t="s">
        <v>282</v>
      </c>
      <c r="E70" s="2" t="s">
        <v>14</v>
      </c>
      <c r="F70" s="2" t="s">
        <v>15</v>
      </c>
      <c r="G70" s="2" t="s">
        <v>283</v>
      </c>
      <c r="H70" s="2" t="s">
        <v>284</v>
      </c>
      <c r="I70" s="2" t="str">
        <f>IFERROR(__xludf.DUMMYFUNCTION("GOOGLETRANSLATE(C70,""fr"",""en"")"),"An probably saturated line, a recall proposal accepted and obtained in the 10 'that followed. Clear presentation of my problem and an equally fast response accompanied by advice to solve my problem. An available and efficient correspondent lined with rare"&amp;" kindness in administrative contacts of all kinds. Thank you to my correspondent for its responsiveness and your kindness.")</f>
        <v>An probably saturated line, a recall proposal accepted and obtained in the 10 'that followed. Clear presentation of my problem and an equally fast response accompanied by advice to solve my problem. An available and efficient correspondent lined with rare kindness in administrative contacts of all kinds. Thank you to my correspondent for its responsiveness and your kindness.</v>
      </c>
    </row>
    <row r="71" ht="15.75" customHeight="1">
      <c r="A71" s="2">
        <v>4.0</v>
      </c>
      <c r="B71" s="2" t="s">
        <v>285</v>
      </c>
      <c r="C71" s="2" t="s">
        <v>286</v>
      </c>
      <c r="D71" s="2" t="s">
        <v>70</v>
      </c>
      <c r="E71" s="2" t="s">
        <v>21</v>
      </c>
      <c r="F71" s="2" t="s">
        <v>15</v>
      </c>
      <c r="G71" s="2" t="s">
        <v>287</v>
      </c>
      <c r="H71" s="2" t="s">
        <v>52</v>
      </c>
      <c r="I71" s="2" t="str">
        <f>IFERROR(__xludf.DUMMYFUNCTION("GOOGLETRANSLATE(C71,""fr"",""en"")"),"I am satisfied with the price and the service I recommend direct insurance around me pending my insurance contract receive my distinguished greetings")</f>
        <v>I am satisfied with the price and the service I recommend direct insurance around me pending my insurance contract receive my distinguished greetings</v>
      </c>
    </row>
    <row r="72" ht="15.75" customHeight="1">
      <c r="A72" s="2">
        <v>3.0</v>
      </c>
      <c r="B72" s="2" t="s">
        <v>288</v>
      </c>
      <c r="C72" s="2" t="s">
        <v>289</v>
      </c>
      <c r="D72" s="2" t="s">
        <v>134</v>
      </c>
      <c r="E72" s="2" t="s">
        <v>21</v>
      </c>
      <c r="F72" s="2" t="s">
        <v>15</v>
      </c>
      <c r="G72" s="2" t="s">
        <v>290</v>
      </c>
      <c r="H72" s="2" t="s">
        <v>210</v>
      </c>
      <c r="I72" s="2" t="str">
        <f>IFERROR(__xludf.DUMMYFUNCTION("GOOGLETRANSLATE(C72,""fr"",""en"")"),"Loading...")</f>
        <v>Loading...</v>
      </c>
    </row>
    <row r="73" ht="15.75" customHeight="1">
      <c r="A73" s="2">
        <v>2.0</v>
      </c>
      <c r="B73" s="2" t="s">
        <v>291</v>
      </c>
      <c r="C73" s="2" t="s">
        <v>292</v>
      </c>
      <c r="D73" s="2" t="s">
        <v>225</v>
      </c>
      <c r="E73" s="2" t="s">
        <v>21</v>
      </c>
      <c r="F73" s="2" t="s">
        <v>15</v>
      </c>
      <c r="G73" s="2" t="s">
        <v>293</v>
      </c>
      <c r="H73" s="2" t="s">
        <v>63</v>
      </c>
      <c r="I73" s="2" t="str">
        <f>IFERROR(__xludf.DUMMYFUNCTION("GOOGLETRANSLATE(C73,""fr"",""en"")"),"You have to come together to deal with the actions of this ghost insurance company. Customer service at 80 cents per minute + communication cost ... I have the impression of using a pink phone service or clairvoyance by phone. In addition impossible to ha"&amp;"ve what you have asked for: reporting, claiming declaration, etc. The Madoff of insurance whose call center is lost I do not know where. He understands half. How the ferrets, Assurland, the lynx allows such insurance to use their platform ... You have to "&amp;"complain en masse from this company and warn consumer companies. Too much is too much, we are really pure and hard pigeons for this company.")</f>
        <v>You have to come together to deal with the actions of this ghost insurance company. Customer service at 80 cents per minute + communication cost ... I have the impression of using a pink phone service or clairvoyance by phone. In addition impossible to have what you have asked for: reporting, claiming declaration, etc. The Madoff of insurance whose call center is lost I do not know where. He understands half. How the ferrets, Assurland, the lynx allows such insurance to use their platform ... You have to complain en masse from this company and warn consumer companies. Too much is too much, we are really pure and hard pigeons for this company.</v>
      </c>
    </row>
    <row r="74" ht="15.75" customHeight="1">
      <c r="A74" s="2">
        <v>3.0</v>
      </c>
      <c r="B74" s="2" t="s">
        <v>294</v>
      </c>
      <c r="C74" s="2" t="s">
        <v>295</v>
      </c>
      <c r="D74" s="2" t="s">
        <v>37</v>
      </c>
      <c r="E74" s="2" t="s">
        <v>14</v>
      </c>
      <c r="F74" s="2" t="s">
        <v>15</v>
      </c>
      <c r="G74" s="2" t="s">
        <v>296</v>
      </c>
      <c r="H74" s="2" t="s">
        <v>43</v>
      </c>
      <c r="I74" s="2" t="str">
        <f>IFERROR(__xludf.DUMMYFUNCTION("GOOGLETRANSLATE(C74,""fr"",""en"")"),"Loading...")</f>
        <v>Loading...</v>
      </c>
    </row>
    <row r="75" ht="15.75" customHeight="1">
      <c r="A75" s="2">
        <v>3.0</v>
      </c>
      <c r="B75" s="2" t="s">
        <v>297</v>
      </c>
      <c r="C75" s="2" t="s">
        <v>298</v>
      </c>
      <c r="D75" s="2" t="s">
        <v>299</v>
      </c>
      <c r="E75" s="2" t="s">
        <v>75</v>
      </c>
      <c r="F75" s="2" t="s">
        <v>15</v>
      </c>
      <c r="G75" s="2" t="s">
        <v>300</v>
      </c>
      <c r="H75" s="2" t="s">
        <v>301</v>
      </c>
      <c r="I75" s="2" t="str">
        <f>IFERROR(__xludf.DUMMYFUNCTION("GOOGLETRANSLATE(C75,""fr"",""en"")"),"I have been stopped since September 2016, I received 1 complementary health insurance for a few months, then I was appointed 1 doctor consulting (general practitioner) who concluded that my judgment was not justified (received the documents from my doctor"&amp;"s , Opinion of the CPAM consulting and occupational doctor) in delete my complementary the same day, in April more additional, in December 2018, my employer tells me that I have to pay them around 600 euros for paying my additional fees, normal , I no lon"&amp;"ger have a salary, and in the 1st March, I go into category 1 disability, no longer being entirely autonomous, I still do not understand this decision, and why 1 banal doctor gives his opinion in 5 MN without knowing myself while contradicting all the pro"&amp;"fessional doctors who follow me, this insurance only makes profit, to flee, it does not completely care about your health, the doctor did not even an oscipl me, but to read the report A High voice in front of me, he even did not Not to study the file, to "&amp;"turn the sentences in his favor, he was just a designer to delete me, even my doctor who is very famous for his great professionalism was shocked in the opinion of his colleague, for 1 against expertise, we must Paying the costs is impossible for me, I wo"&amp;"rked a lot to have 1 honorable salary, and I found myself complementary to half my salary, why do you pay these complementary if they are useless when you you need ??? Very angry, they put me in precariousness voluntarily without studying my file, and wor"&amp;"se, I could not contest, we do not have access to the report, just 1 letter which notifies that you are radiated, without any reason written.")</f>
        <v>I have been stopped since September 2016, I received 1 complementary health insurance for a few months, then I was appointed 1 doctor consulting (general practitioner) who concluded that my judgment was not justified (received the documents from my doctors , Opinion of the CPAM consulting and occupational doctor) in delete my complementary the same day, in April more additional, in December 2018, my employer tells me that I have to pay them around 600 euros for paying my additional fees, normal , I no longer have a salary, and in the 1st March, I go into category 1 disability, no longer being entirely autonomous, I still do not understand this decision, and why 1 banal doctor gives his opinion in 5 MN without knowing myself while contradicting all the professional doctors who follow me, this insurance only makes profit, to flee, it does not completely care about your health, the doctor did not even an oscipl me, but to read the report A High voice in front of me, he even did not Not to study the file, to turn the sentences in his favor, he was just a designer to delete me, even my doctor who is very famous for his great professionalism was shocked in the opinion of his colleague, for 1 against expertise, we must Paying the costs is impossible for me, I worked a lot to have 1 honorable salary, and I found myself complementary to half my salary, why do you pay these complementary if they are useless when you you need ??? Very angry, they put me in precariousness voluntarily without studying my file, and worse, I could not contest, we do not have access to the report, just 1 letter which notifies that you are radiated, without any reason written.</v>
      </c>
    </row>
    <row r="76" ht="15.75" customHeight="1">
      <c r="A76" s="2">
        <v>3.0</v>
      </c>
      <c r="B76" s="2" t="s">
        <v>302</v>
      </c>
      <c r="C76" s="2" t="s">
        <v>303</v>
      </c>
      <c r="D76" s="2" t="s">
        <v>218</v>
      </c>
      <c r="E76" s="2" t="s">
        <v>21</v>
      </c>
      <c r="F76" s="2" t="s">
        <v>15</v>
      </c>
      <c r="G76" s="2" t="s">
        <v>304</v>
      </c>
      <c r="H76" s="2" t="s">
        <v>305</v>
      </c>
      <c r="I76" s="2" t="str">
        <f>IFERROR(__xludf.DUMMYFUNCTION("GOOGLETRANSLATE(C76,""fr"",""en"")"),"Loading...")</f>
        <v>Loading...</v>
      </c>
    </row>
    <row r="77" ht="15.75" customHeight="1">
      <c r="A77" s="2">
        <v>3.0</v>
      </c>
      <c r="B77" s="2" t="s">
        <v>306</v>
      </c>
      <c r="C77" s="2" t="s">
        <v>307</v>
      </c>
      <c r="D77" s="2" t="s">
        <v>225</v>
      </c>
      <c r="E77" s="2" t="s">
        <v>21</v>
      </c>
      <c r="F77" s="2" t="s">
        <v>15</v>
      </c>
      <c r="G77" s="2" t="s">
        <v>308</v>
      </c>
      <c r="H77" s="2" t="s">
        <v>309</v>
      </c>
      <c r="I77" s="2" t="str">
        <f>IFERROR(__xludf.DUMMYFUNCTION("GOOGLETRANSLATE(C77,""fr"",""en"")"),"Quote online and subscribed without problem. They inform me 2 weeks later their inability to secure me to a third party widen because the vehicle is ""collection"" (even if it is 35 years old, the vehicle is in an ordinary gray card). I kindly get hanging"&amp;" up with the nose because I tell them it is not a collector vehicle. In the end they explain to me that in truth the vehicle over 30 years old, the extended third party is impossible. Yet they have known from the very beginning the age of the vehicle ... "&amp;"Their third -party formula does not suit me so I reserve the right to refuse their alternative. And there, icing on the cake, these balls make a mistake by offering me a contract that they cannot honor but the case costs are my responsibility! A height th"&amp;"at shows the extent of their incompetence.
Conclusion: a beautiful bunch of dummies")</f>
        <v>Quote online and subscribed without problem. They inform me 2 weeks later their inability to secure me to a third party widen because the vehicle is "collection" (even if it is 35 years old, the vehicle is in an ordinary gray card). I kindly get hanging up with the nose because I tell them it is not a collector vehicle. In the end they explain to me that in truth the vehicle over 30 years old, the extended third party is impossible. Yet they have known from the very beginning the age of the vehicle ... Their third -party formula does not suit me so I reserve the right to refuse their alternative. And there, icing on the cake, these balls make a mistake by offering me a contract that they cannot honor but the case costs are my responsibility! A height that shows the extent of their incompetence.
Conclusion: a beautiful bunch of dummies</v>
      </c>
    </row>
    <row r="78" ht="15.75" customHeight="1">
      <c r="A78" s="2">
        <v>5.0</v>
      </c>
      <c r="B78" s="2" t="s">
        <v>310</v>
      </c>
      <c r="C78" s="2" t="s">
        <v>311</v>
      </c>
      <c r="D78" s="2" t="s">
        <v>70</v>
      </c>
      <c r="E78" s="2" t="s">
        <v>21</v>
      </c>
      <c r="F78" s="2" t="s">
        <v>15</v>
      </c>
      <c r="G78" s="2" t="s">
        <v>312</v>
      </c>
      <c r="H78" s="2" t="s">
        <v>210</v>
      </c>
      <c r="I78" s="2" t="str">
        <f>IFERROR(__xludf.DUMMYFUNCTION("GOOGLETRANSLATE(C78,""fr"",""en"")"),"Loading...")</f>
        <v>Loading...</v>
      </c>
    </row>
    <row r="79" ht="15.75" customHeight="1">
      <c r="A79" s="2">
        <v>1.0</v>
      </c>
      <c r="B79" s="2" t="s">
        <v>313</v>
      </c>
      <c r="C79" s="2" t="s">
        <v>314</v>
      </c>
      <c r="D79" s="2" t="s">
        <v>244</v>
      </c>
      <c r="E79" s="2" t="s">
        <v>14</v>
      </c>
      <c r="F79" s="2" t="s">
        <v>15</v>
      </c>
      <c r="G79" s="2" t="s">
        <v>315</v>
      </c>
      <c r="H79" s="2" t="s">
        <v>316</v>
      </c>
      <c r="I79" s="2" t="str">
        <f>IFERROR(__xludf.DUMMYFUNCTION("GOOGLETRANSLATE(C79,""fr"",""en"")"),"Loading...")</f>
        <v>Loading...</v>
      </c>
    </row>
    <row r="80" ht="15.75" customHeight="1">
      <c r="A80" s="2">
        <v>2.0</v>
      </c>
      <c r="B80" s="2" t="s">
        <v>317</v>
      </c>
      <c r="C80" s="2" t="s">
        <v>318</v>
      </c>
      <c r="D80" s="2" t="s">
        <v>319</v>
      </c>
      <c r="E80" s="2" t="s">
        <v>214</v>
      </c>
      <c r="F80" s="2" t="s">
        <v>15</v>
      </c>
      <c r="G80" s="2" t="s">
        <v>320</v>
      </c>
      <c r="H80" s="2" t="s">
        <v>321</v>
      </c>
      <c r="I80" s="2" t="str">
        <f>IFERROR(__xludf.DUMMYFUNCTION("GOOGLETRANSLATE(C80,""fr"",""en"")"),"After contracting a loan in 2015 and chose the insurance of the bank, we decided to take advantage of the Hamon law and change insurance before the 1st anniversary of this one.
I contacted Magnolia after seeing their advertisements on TV. Unfortunately, "&amp;"although prices are very competitive, monitoring when creating the contract (choice of formulas, sending documents, ...) already left desired. It was without counting without the guarantees of the contract which were proposed to me which were not equivale"&amp;"nt to the contract initially taken out with the bank, which earned me a refusal on their part. No possibility therefore to change loan insurance through their fault. I then had to devote a lot of emails and phone calls to recover the samples that had been"&amp;" debited for me because nothing is done live with the insurer, you always have to go through Magnolia. Very practical to claim her from! If it was to do again, I will never have contacted this broker online. Do not trust the attractive prices, this hides "&amp;"a service and skills very limited to my taste ...
")</f>
        <v>After contracting a loan in 2015 and chose the insurance of the bank, we decided to take advantage of the Hamon law and change insurance before the 1st anniversary of this one.
I contacted Magnolia after seeing their advertisements on TV. Unfortunately, although prices are very competitive, monitoring when creating the contract (choice of formulas, sending documents, ...) already left desired. It was without counting without the guarantees of the contract which were proposed to me which were not equivalent to the contract initially taken out with the bank, which earned me a refusal on their part. No possibility therefore to change loan insurance through their fault. I then had to devote a lot of emails and phone calls to recover the samples that had been debited for me because nothing is done live with the insurer, you always have to go through Magnolia. Very practical to claim her from! If it was to do again, I will never have contacted this broker online. Do not trust the attractive prices, this hides a service and skills very limited to my taste ...
</v>
      </c>
    </row>
    <row r="81" ht="15.75" customHeight="1">
      <c r="A81" s="2">
        <v>4.0</v>
      </c>
      <c r="B81" s="2" t="s">
        <v>322</v>
      </c>
      <c r="C81" s="2" t="s">
        <v>323</v>
      </c>
      <c r="D81" s="2" t="s">
        <v>70</v>
      </c>
      <c r="E81" s="2" t="s">
        <v>21</v>
      </c>
      <c r="F81" s="2" t="s">
        <v>15</v>
      </c>
      <c r="G81" s="2" t="s">
        <v>324</v>
      </c>
      <c r="H81" s="2" t="s">
        <v>95</v>
      </c>
      <c r="I81" s="2" t="str">
        <f>IFERROR(__xludf.DUMMYFUNCTION("GOOGLETRANSLATE(C81,""fr"",""en"")"),"I could not pay in several times for that I do not put 5 star but otherwise the price is correct and everything has been done rather quickly for the subscription.")</f>
        <v>I could not pay in several times for that I do not put 5 star but otherwise the price is correct and everything has been done rather quickly for the subscription.</v>
      </c>
    </row>
    <row r="82" ht="15.75" customHeight="1">
      <c r="A82" s="2">
        <v>1.0</v>
      </c>
      <c r="B82" s="2" t="s">
        <v>325</v>
      </c>
      <c r="C82" s="2" t="s">
        <v>326</v>
      </c>
      <c r="D82" s="2" t="s">
        <v>327</v>
      </c>
      <c r="E82" s="2" t="s">
        <v>98</v>
      </c>
      <c r="F82" s="2" t="s">
        <v>15</v>
      </c>
      <c r="G82" s="2" t="s">
        <v>328</v>
      </c>
      <c r="H82" s="2" t="s">
        <v>329</v>
      </c>
      <c r="I82" s="2" t="str">
        <f>IFERROR(__xludf.DUMMYFUNCTION("GOOGLETRANSLATE(C82,""fr"",""en"")"),"Above all, avoid! They are crazy. It's simple, once registered, they no longer exist. Military months I tried to join them, when we finally come across someone, they are still sorry but overwhelmed., Then one day we calls you to announce that we finally d"&amp;"eign to send you your green card, when they have received for 2 months 1/2 my termination! !! In short at the end of the account they agreed to reimburse me that 1/4 of what they owe me.
So what happiness!
I dare not imagine what could have happened in "&amp;"the event of an accident. These people are dangerous.")</f>
        <v>Above all, avoid! They are crazy. It's simple, once registered, they no longer exist. Military months I tried to join them, when we finally come across someone, they are still sorry but overwhelmed., Then one day we calls you to announce that we finally deign to send you your green card, when they have received for 2 months 1/2 my termination! !! In short at the end of the account they agreed to reimburse me that 1/4 of what they owe me.
So what happiness!
I dare not imagine what could have happened in the event of an accident. These people are dangerous.</v>
      </c>
    </row>
    <row r="83" ht="15.75" customHeight="1">
      <c r="A83" s="2">
        <v>1.0</v>
      </c>
      <c r="B83" s="2" t="s">
        <v>330</v>
      </c>
      <c r="C83" s="2" t="s">
        <v>331</v>
      </c>
      <c r="D83" s="2" t="s">
        <v>218</v>
      </c>
      <c r="E83" s="2" t="s">
        <v>81</v>
      </c>
      <c r="F83" s="2" t="s">
        <v>15</v>
      </c>
      <c r="G83" s="2" t="s">
        <v>332</v>
      </c>
      <c r="H83" s="2" t="s">
        <v>333</v>
      </c>
      <c r="I83" s="2" t="str">
        <f>IFERROR(__xludf.DUMMYFUNCTION("GOOGLETRANSLATE(C83,""fr"",""en"")"),"I was the victim of a big water damage last year in our bathroom. We called on a craftsman who came to make a quote to carry out repairs. Quote Accept by the expert who had been mandated by the Macif. When the craftsman sent his final invoice (after havin"&amp;"g made 1/3 of the work and cashed a check for 2000), the Macif informed us that the craftsman's company was closed since 2011 and the invoice sent was false. She therefore no longer taken over the work. Despite our good faith, the complaint against the cr"&amp;"aftsman and sent to the Macif, the latter did not want to know anything. Worse, she resounded the contract without keeping us informed. I let you imagine the big hassle that we had for several months with a two -year -old baby. I advise against")</f>
        <v>I was the victim of a big water damage last year in our bathroom. We called on a craftsman who came to make a quote to carry out repairs. Quote Accept by the expert who had been mandated by the Macif. When the craftsman sent his final invoice (after having made 1/3 of the work and cashed a check for 2000), the Macif informed us that the craftsman's company was closed since 2011 and the invoice sent was false. She therefore no longer taken over the work. Despite our good faith, the complaint against the craftsman and sent to the Macif, the latter did not want to know anything. Worse, she resounded the contract without keeping us informed. I let you imagine the big hassle that we had for several months with a two -year -old baby. I advise against</v>
      </c>
    </row>
    <row r="84" ht="15.75" customHeight="1">
      <c r="A84" s="2">
        <v>5.0</v>
      </c>
      <c r="B84" s="2" t="s">
        <v>334</v>
      </c>
      <c r="C84" s="2" t="s">
        <v>335</v>
      </c>
      <c r="D84" s="2" t="s">
        <v>20</v>
      </c>
      <c r="E84" s="2" t="s">
        <v>21</v>
      </c>
      <c r="F84" s="2" t="s">
        <v>15</v>
      </c>
      <c r="G84" s="2" t="s">
        <v>336</v>
      </c>
      <c r="H84" s="2" t="s">
        <v>104</v>
      </c>
      <c r="I84" s="2" t="str">
        <f>IFERROR(__xludf.DUMMYFUNCTION("GOOGLETRANSLATE(C84,""fr"",""en"")"),"Very satisfied with the price of their speed and their confidence. I recommend it at all costs. In the minute following I received all the documents to print.")</f>
        <v>Very satisfied with the price of their speed and their confidence. I recommend it at all costs. In the minute following I received all the documents to print.</v>
      </c>
    </row>
    <row r="85" ht="15.75" customHeight="1">
      <c r="A85" s="2">
        <v>4.0</v>
      </c>
      <c r="B85" s="2" t="s">
        <v>337</v>
      </c>
      <c r="C85" s="2" t="s">
        <v>338</v>
      </c>
      <c r="D85" s="2" t="s">
        <v>20</v>
      </c>
      <c r="E85" s="2" t="s">
        <v>21</v>
      </c>
      <c r="F85" s="2" t="s">
        <v>15</v>
      </c>
      <c r="G85" s="2" t="s">
        <v>339</v>
      </c>
      <c r="H85" s="2" t="s">
        <v>210</v>
      </c>
      <c r="I85" s="2" t="str">
        <f>IFERROR(__xludf.DUMMYFUNCTION("GOOGLETRANSLATE(C85,""fr"",""en"")"),"I am satisfied for the moment for the subscription of my contract and the proposed price and the guarantees for a 2005 vehicle
Cordially thank you")</f>
        <v>I am satisfied for the moment for the subscription of my contract and the proposed price and the guarantees for a 2005 vehicle
Cordially thank you</v>
      </c>
    </row>
    <row r="86" ht="15.75" customHeight="1">
      <c r="A86" s="2">
        <v>1.0</v>
      </c>
      <c r="B86" s="2" t="s">
        <v>340</v>
      </c>
      <c r="C86" s="2" t="s">
        <v>341</v>
      </c>
      <c r="D86" s="2" t="s">
        <v>342</v>
      </c>
      <c r="E86" s="2" t="s">
        <v>14</v>
      </c>
      <c r="F86" s="2" t="s">
        <v>15</v>
      </c>
      <c r="G86" s="2" t="s">
        <v>343</v>
      </c>
      <c r="H86" s="2" t="s">
        <v>301</v>
      </c>
      <c r="I86" s="2" t="str">
        <f>IFERROR(__xludf.DUMMYFUNCTION("GOOGLETRANSLATE(C86,""fr"",""en"")"),"Unacceptable")</f>
        <v>Unacceptable</v>
      </c>
    </row>
    <row r="87" ht="15.75" customHeight="1">
      <c r="A87" s="2">
        <v>1.0</v>
      </c>
      <c r="B87" s="2" t="s">
        <v>344</v>
      </c>
      <c r="C87" s="2" t="s">
        <v>345</v>
      </c>
      <c r="D87" s="2" t="s">
        <v>107</v>
      </c>
      <c r="E87" s="2" t="s">
        <v>14</v>
      </c>
      <c r="F87" s="2" t="s">
        <v>15</v>
      </c>
      <c r="G87" s="2" t="s">
        <v>346</v>
      </c>
      <c r="H87" s="2" t="s">
        <v>227</v>
      </c>
      <c r="I87" s="2" t="str">
        <f>IFERROR(__xludf.DUMMYFUNCTION("GOOGLETRANSLATE(C87,""fr"",""en"")"),"Termination made with mail with AR following a tacit renewal with an increase of +8 euros per month while my salary is less than 900 euros .... I receive a confirmation of my termination but .... I continue to take The new amount with increase every month"&amp;"! a horror ! They do not answer anything to my emails calls .... I will block the samples with my banker .... we will see")</f>
        <v>Termination made with mail with AR following a tacit renewal with an increase of +8 euros per month while my salary is less than 900 euros .... I receive a confirmation of my termination but .... I continue to take The new amount with increase every month! a horror ! They do not answer anything to my emails calls .... I will block the samples with my banker .... we will see</v>
      </c>
    </row>
    <row r="88" ht="15.75" customHeight="1">
      <c r="A88" s="2">
        <v>4.0</v>
      </c>
      <c r="B88" s="2" t="s">
        <v>347</v>
      </c>
      <c r="C88" s="2" t="s">
        <v>348</v>
      </c>
      <c r="D88" s="2" t="s">
        <v>20</v>
      </c>
      <c r="E88" s="2" t="s">
        <v>21</v>
      </c>
      <c r="F88" s="2" t="s">
        <v>15</v>
      </c>
      <c r="G88" s="2" t="s">
        <v>349</v>
      </c>
      <c r="H88" s="2" t="s">
        <v>210</v>
      </c>
      <c r="I88" s="2" t="str">
        <f>IFERROR(__xludf.DUMMYFUNCTION("GOOGLETRANSLATE(C88,""fr"",""en"")"),"Loading...")</f>
        <v>Loading...</v>
      </c>
    </row>
    <row r="89" ht="15.75" customHeight="1">
      <c r="A89" s="2">
        <v>1.0</v>
      </c>
      <c r="B89" s="2" t="s">
        <v>350</v>
      </c>
      <c r="C89" s="2" t="s">
        <v>351</v>
      </c>
      <c r="D89" s="2" t="s">
        <v>352</v>
      </c>
      <c r="E89" s="2" t="s">
        <v>27</v>
      </c>
      <c r="F89" s="2" t="s">
        <v>15</v>
      </c>
      <c r="G89" s="2" t="s">
        <v>353</v>
      </c>
      <c r="H89" s="2" t="s">
        <v>48</v>
      </c>
      <c r="I89" s="2" t="str">
        <f>IFERROR(__xludf.DUMMYFUNCTION("GOOGLETRANSLATE(C89,""fr"",""en"")"),"Following the death of our parents, recovering the sums they had invested in life insurance at Cardif was a obstacle course: in total, 17 months of harassment, Rar sends, never a stable interlocutor, and at the end An advisor who does not even answer beca"&amp;"use he does not know what to say. Bad faith and total contempt of the customer. No letter of explanation, no excuse presented to the customer. Company to flee.")</f>
        <v>Following the death of our parents, recovering the sums they had invested in life insurance at Cardif was a obstacle course: in total, 17 months of harassment, Rar sends, never a stable interlocutor, and at the end An advisor who does not even answer because he does not know what to say. Bad faith and total contempt of the customer. No letter of explanation, no excuse presented to the customer. Company to flee.</v>
      </c>
    </row>
    <row r="90" ht="15.75" customHeight="1">
      <c r="A90" s="2">
        <v>1.0</v>
      </c>
      <c r="B90" s="2" t="s">
        <v>354</v>
      </c>
      <c r="C90" s="2" t="s">
        <v>355</v>
      </c>
      <c r="D90" s="2" t="s">
        <v>319</v>
      </c>
      <c r="E90" s="2" t="s">
        <v>214</v>
      </c>
      <c r="F90" s="2" t="s">
        <v>15</v>
      </c>
      <c r="G90" s="2" t="s">
        <v>356</v>
      </c>
      <c r="H90" s="2" t="s">
        <v>357</v>
      </c>
      <c r="I90" s="2" t="str">
        <f>IFERROR(__xludf.DUMMYFUNCTION("GOOGLETRANSLATE(C90,""fr"",""en"")"),"Execrable customer service (the person answering the phone is unpleasant and takes customers for fools, when he does not understand that there is a problem with their computer system)
The deadlines are too long, the insurance proposals did not correspond"&amp;" to the demand (100% vs 50%), and so on ....")</f>
        <v>Execrable customer service (the person answering the phone is unpleasant and takes customers for fools, when he does not understand that there is a problem with their computer system)
The deadlines are too long, the insurance proposals did not correspond to the demand (100% vs 50%), and so on ....</v>
      </c>
    </row>
    <row r="91" ht="15.75" customHeight="1">
      <c r="A91" s="2">
        <v>1.0</v>
      </c>
      <c r="B91" s="2" t="s">
        <v>358</v>
      </c>
      <c r="C91" s="2" t="s">
        <v>359</v>
      </c>
      <c r="D91" s="2" t="s">
        <v>218</v>
      </c>
      <c r="E91" s="2" t="s">
        <v>27</v>
      </c>
      <c r="F91" s="2" t="s">
        <v>15</v>
      </c>
      <c r="G91" s="2" t="s">
        <v>360</v>
      </c>
      <c r="H91" s="2" t="s">
        <v>131</v>
      </c>
      <c r="I91" s="2" t="str">
        <f>IFERROR(__xludf.DUMMYFUNCTION("GOOGLETRANSLATE(C91,""fr"",""en"")"),"To flee.
Indeed, Mutavie services allow themselves to close an account, only on name and first name, without checking the number.
Having detected the problem until later, I am announced that it is impossible to reopen it in order to take advantage of an"&amp;"teriority, this without any compensation.
I will therefore now make my disposal by closing my other accounts.")</f>
        <v>To flee.
Indeed, Mutavie services allow themselves to close an account, only on name and first name, without checking the number.
Having detected the problem until later, I am announced that it is impossible to reopen it in order to take advantage of anteriority, this without any compensation.
I will therefore now make my disposal by closing my other accounts.</v>
      </c>
    </row>
    <row r="92" ht="15.75" customHeight="1">
      <c r="A92" s="2">
        <v>5.0</v>
      </c>
      <c r="B92" s="2" t="s">
        <v>361</v>
      </c>
      <c r="C92" s="2" t="s">
        <v>362</v>
      </c>
      <c r="D92" s="2" t="s">
        <v>363</v>
      </c>
      <c r="E92" s="2" t="s">
        <v>98</v>
      </c>
      <c r="F92" s="2" t="s">
        <v>15</v>
      </c>
      <c r="G92" s="2" t="s">
        <v>119</v>
      </c>
      <c r="H92" s="2" t="s">
        <v>67</v>
      </c>
      <c r="I92" s="2" t="str">
        <f>IFERROR(__xludf.DUMMYFUNCTION("GOOGLETRANSLATE(C92,""fr"",""en"")"),"Loading...")</f>
        <v>Loading...</v>
      </c>
    </row>
    <row r="93" ht="15.75" customHeight="1">
      <c r="A93" s="2">
        <v>3.0</v>
      </c>
      <c r="B93" s="2" t="s">
        <v>364</v>
      </c>
      <c r="C93" s="2" t="s">
        <v>365</v>
      </c>
      <c r="D93" s="2" t="s">
        <v>37</v>
      </c>
      <c r="E93" s="2" t="s">
        <v>14</v>
      </c>
      <c r="F93" s="2" t="s">
        <v>15</v>
      </c>
      <c r="G93" s="2" t="s">
        <v>366</v>
      </c>
      <c r="H93" s="2" t="s">
        <v>43</v>
      </c>
      <c r="I93" s="2" t="str">
        <f>IFERROR(__xludf.DUMMYFUNCTION("GOOGLETRANSLATE(C93,""fr"",""en"")"),"Loading...")</f>
        <v>Loading...</v>
      </c>
    </row>
    <row r="94" ht="15.75" customHeight="1">
      <c r="A94" s="2">
        <v>3.0</v>
      </c>
      <c r="B94" s="2" t="s">
        <v>367</v>
      </c>
      <c r="C94" s="2" t="s">
        <v>368</v>
      </c>
      <c r="D94" s="2" t="s">
        <v>20</v>
      </c>
      <c r="E94" s="2" t="s">
        <v>21</v>
      </c>
      <c r="F94" s="2" t="s">
        <v>15</v>
      </c>
      <c r="G94" s="2" t="s">
        <v>233</v>
      </c>
      <c r="H94" s="2" t="s">
        <v>95</v>
      </c>
      <c r="I94" s="2" t="str">
        <f>IFERROR(__xludf.DUMMYFUNCTION("GOOGLETRANSLATE(C94,""fr"",""en"")"),"Good value for money can be recommended. To see later for a risk that remains reasonable for car insurance. Thanks")</f>
        <v>Good value for money can be recommended. To see later for a risk that remains reasonable for car insurance. Thanks</v>
      </c>
    </row>
    <row r="95" ht="15.75" customHeight="1">
      <c r="A95" s="2">
        <v>4.0</v>
      </c>
      <c r="B95" s="2" t="s">
        <v>369</v>
      </c>
      <c r="C95" s="2" t="s">
        <v>370</v>
      </c>
      <c r="D95" s="2" t="s">
        <v>70</v>
      </c>
      <c r="E95" s="2" t="s">
        <v>21</v>
      </c>
      <c r="F95" s="2" t="s">
        <v>15</v>
      </c>
      <c r="G95" s="2" t="s">
        <v>371</v>
      </c>
      <c r="H95" s="2" t="s">
        <v>67</v>
      </c>
      <c r="I95" s="2" t="str">
        <f>IFERROR(__xludf.DUMMYFUNCTION("GOOGLETRANSLATE(C95,""fr"",""en"")"),"Satisfied, I come back after a period with a national insurer, but which is part of your group. But your prices are better. So come back to me")</f>
        <v>Satisfied, I come back after a period with a national insurer, but which is part of your group. But your prices are better. So come back to me</v>
      </c>
    </row>
    <row r="96" ht="15.75" customHeight="1">
      <c r="A96" s="2">
        <v>5.0</v>
      </c>
      <c r="B96" s="2" t="s">
        <v>372</v>
      </c>
      <c r="C96" s="2" t="s">
        <v>373</v>
      </c>
      <c r="D96" s="2" t="s">
        <v>70</v>
      </c>
      <c r="E96" s="2" t="s">
        <v>21</v>
      </c>
      <c r="F96" s="2" t="s">
        <v>15</v>
      </c>
      <c r="G96" s="2" t="s">
        <v>374</v>
      </c>
      <c r="H96" s="2" t="s">
        <v>67</v>
      </c>
      <c r="I96" s="2" t="str">
        <f>IFERROR(__xludf.DUMMYFUNCTION("GOOGLETRANSLATE(C96,""fr"",""en"")"),"I am very satisfied
Very good value for money.
I give the 5 -star note
We can all do through the site I recommend.
even on Sunday")</f>
        <v>I am very satisfied
Very good value for money.
I give the 5 -star note
We can all do through the site I recommend.
even on Sunday</v>
      </c>
    </row>
    <row r="97" ht="15.75" customHeight="1">
      <c r="A97" s="2">
        <v>1.0</v>
      </c>
      <c r="B97" s="2" t="s">
        <v>375</v>
      </c>
      <c r="C97" s="2" t="s">
        <v>376</v>
      </c>
      <c r="D97" s="2" t="s">
        <v>70</v>
      </c>
      <c r="E97" s="2" t="s">
        <v>21</v>
      </c>
      <c r="F97" s="2" t="s">
        <v>15</v>
      </c>
      <c r="G97" s="2" t="s">
        <v>377</v>
      </c>
      <c r="H97" s="2" t="s">
        <v>131</v>
      </c>
      <c r="I97" s="2" t="str">
        <f>IFERROR(__xludf.DUMMYFUNCTION("GOOGLETRANSLATE(C97,""fr"",""en"")"),"Execrable customer service.
Falsely interesting price; Station to high franchises
New price policy less interesting than competition. It is possible to find better elsewhere cheaper and best service")</f>
        <v>Execrable customer service.
Falsely interesting price; Station to high franchises
New price policy less interesting than competition. It is possible to find better elsewhere cheaper and best service</v>
      </c>
    </row>
    <row r="98" ht="15.75" customHeight="1">
      <c r="A98" s="2">
        <v>4.0</v>
      </c>
      <c r="B98" s="2" t="s">
        <v>378</v>
      </c>
      <c r="C98" s="2" t="s">
        <v>379</v>
      </c>
      <c r="D98" s="2" t="s">
        <v>20</v>
      </c>
      <c r="E98" s="2" t="s">
        <v>21</v>
      </c>
      <c r="F98" s="2" t="s">
        <v>15</v>
      </c>
      <c r="G98" s="2" t="s">
        <v>380</v>
      </c>
      <c r="H98" s="2" t="s">
        <v>381</v>
      </c>
      <c r="I98" s="2" t="str">
        <f>IFERROR(__xludf.DUMMYFUNCTION("GOOGLETRANSLATE(C98,""fr"",""en"")"),"Loading...")</f>
        <v>Loading...</v>
      </c>
    </row>
    <row r="99" ht="15.75" customHeight="1">
      <c r="A99" s="2">
        <v>5.0</v>
      </c>
      <c r="B99" s="2" t="s">
        <v>382</v>
      </c>
      <c r="C99" s="2" t="s">
        <v>383</v>
      </c>
      <c r="D99" s="2" t="s">
        <v>70</v>
      </c>
      <c r="E99" s="2" t="s">
        <v>21</v>
      </c>
      <c r="F99" s="2" t="s">
        <v>15</v>
      </c>
      <c r="G99" s="2" t="s">
        <v>384</v>
      </c>
      <c r="H99" s="2" t="s">
        <v>52</v>
      </c>
      <c r="I99" s="2" t="str">
        <f>IFERROR(__xludf.DUMMYFUNCTION("GOOGLETRANSLATE(C99,""fr"",""en"")"),"Perfect, simple and quick service,
The offers are really consistent with my needs, the quotes are simple and quick, no hidden fees
Thank you all
Have a good day")</f>
        <v>Perfect, simple and quick service,
The offers are really consistent with my needs, the quotes are simple and quick, no hidden fees
Thank you all
Have a good day</v>
      </c>
    </row>
    <row r="100" ht="15.75" customHeight="1">
      <c r="A100" s="2">
        <v>1.0</v>
      </c>
      <c r="B100" s="2" t="s">
        <v>385</v>
      </c>
      <c r="C100" s="2" t="s">
        <v>386</v>
      </c>
      <c r="D100" s="2" t="s">
        <v>192</v>
      </c>
      <c r="E100" s="2" t="s">
        <v>81</v>
      </c>
      <c r="F100" s="2" t="s">
        <v>15</v>
      </c>
      <c r="G100" s="2" t="s">
        <v>387</v>
      </c>
      <c r="H100" s="2" t="s">
        <v>301</v>
      </c>
      <c r="I100" s="2" t="str">
        <f>IFERROR(__xludf.DUMMYFUNCTION("GOOGLETRANSLATE(C100,""fr"",""en"")"),"To flee and run very quickly. Radied for a non -responsible disaster since water infiltration came from two floors above my apartment. If you don't need to be covered go home. What an idea of ​​repaying the victims, insurance is to pick up the maximum and"&amp;" give as little as possible so tamper the victims")</f>
        <v>To flee and run very quickly. Radied for a non -responsible disaster since water infiltration came from two floors above my apartment. If you don't need to be covered go home. What an idea of ​​repaying the victims, insurance is to pick up the maximum and give as little as possible so tamper the victims</v>
      </c>
    </row>
    <row r="101" ht="15.75" customHeight="1">
      <c r="A101" s="2">
        <v>3.0</v>
      </c>
      <c r="B101" s="2" t="s">
        <v>388</v>
      </c>
      <c r="C101" s="2" t="s">
        <v>389</v>
      </c>
      <c r="D101" s="2" t="s">
        <v>363</v>
      </c>
      <c r="E101" s="2" t="s">
        <v>98</v>
      </c>
      <c r="F101" s="2" t="s">
        <v>15</v>
      </c>
      <c r="G101" s="2" t="s">
        <v>390</v>
      </c>
      <c r="H101" s="2" t="s">
        <v>95</v>
      </c>
      <c r="I101" s="2" t="str">
        <f>IFERROR(__xludf.DUMMYFUNCTION("GOOGLETRANSLATE(C101,""fr"",""en"")"),"Very practical and accommodating. I would like to pay monthly but I did not find the formula for. A little expensive but a friend recommend this insurance and I trusted him by hoping not to be disappointed.")</f>
        <v>Very practical and accommodating. I would like to pay monthly but I did not find the formula for. A little expensive but a friend recommend this insurance and I trusted him by hoping not to be disappointed.</v>
      </c>
    </row>
    <row r="102" ht="15.75" customHeight="1">
      <c r="A102" s="2">
        <v>4.0</v>
      </c>
      <c r="B102" s="2" t="s">
        <v>391</v>
      </c>
      <c r="C102" s="2" t="s">
        <v>392</v>
      </c>
      <c r="D102" s="2" t="s">
        <v>103</v>
      </c>
      <c r="E102" s="2" t="s">
        <v>98</v>
      </c>
      <c r="F102" s="2" t="s">
        <v>15</v>
      </c>
      <c r="G102" s="2" t="s">
        <v>393</v>
      </c>
      <c r="H102" s="2" t="s">
        <v>95</v>
      </c>
      <c r="I102" s="2" t="str">
        <f>IFERROR(__xludf.DUMMYFUNCTION("GOOGLETRANSLATE(C102,""fr"",""en"")"),"Loading...")</f>
        <v>Loading...</v>
      </c>
    </row>
    <row r="103" ht="15.75" customHeight="1">
      <c r="A103" s="2">
        <v>1.0</v>
      </c>
      <c r="B103" s="2" t="s">
        <v>394</v>
      </c>
      <c r="C103" s="2" t="s">
        <v>395</v>
      </c>
      <c r="D103" s="2" t="s">
        <v>225</v>
      </c>
      <c r="E103" s="2" t="s">
        <v>21</v>
      </c>
      <c r="F103" s="2" t="s">
        <v>15</v>
      </c>
      <c r="G103" s="2" t="s">
        <v>396</v>
      </c>
      <c r="H103" s="2" t="s">
        <v>199</v>
      </c>
      <c r="I103" s="2" t="str">
        <f>IFERROR(__xludf.DUMMYFUNCTION("GOOGLETRANSLATE(C103,""fr"",""en"")"),"Hello, I am a young driver even if I am 51 years old
 On August 20, 2017, I asked for an Active Insurance quote, a priori they have the most interesting offer on the market. I respond to the online quote, specifying the date of obtaining my license; I in"&amp;"sist on this fact, because this is where the building will injure: date of obtaining my license: June 19, 2017. The quote is an amount of EUR 634.80 per year. An advisor contacts me, asks me to check with her the news by phone. I insist on the fact that I"&amp;" had my license on June 19, 2017. She announces that I will have to pay 2 months of contribution per bank card + 60 euros in file fees; A total of 172.70 euros; What I do with confidence ...
             The next day, August 21, I refer all the requested"&amp;" documents: copy of my driving license, certificates ... In short, lots of documents to sign ...
             I sign the proposal for a contract that I refer in digital version .... During the period from August 21 to 29, Active Assurances will not stop "&amp;"asking me other documents and certificates, which I will send each time. In short, I have to be insured quickly.
             7 days after I sent my driving license, Active Insurance realizes (a week later) that there is an error between the date of obta"&amp;"ining my license and the one to which I declared it on the Quote: I have declared that I had my license on June 1, 2007. (I did not reread and not re-driven, Mea Culpa). I am explained to me that I have to sign a new contract and pay more than 75 euros ag"&amp;"ain. My insurance offered at the start 634.80 euros per year drops to more than 1000 euros. Proposal that I refuse of course ... The most funny is that they assured me; I received the provisional insurance certificate. But if I have my car stolen or if I "&amp;"have an accident, I will have no compensation, no appeal. I hope it will not happen but here, I am assured without being insured in short ...
             I retracted since I was still in the period of 14 days when I had the opportunity ... However, I lo"&amp;"st 172.70 euros and I am not sure I review my money. Yet God knows that I am not rich and that I cannot afford to lose this sum ... especially since I will have to pay a new insurance.
            In short, I will try to set up a petition. I am ready to "&amp;"move heaven and earth so that Active insurance stops harming and extorting money from consumers. I have already sent a letter to the DGCCRF and published on the site A… .... S.com.
I am always looking for my insurance ...
If you have had a similar exper"&amp;"ience with this insurance and if you want to set up a collective of consumers so that these practices do not remain unpunished; Thank you for leaving me your testimonies ... Thank you for reading me ...
For active insurance: I request the full reimburs"&amp;"ement of my case fees + my subscription: 172.70 euros")</f>
        <v>Hello, I am a young driver even if I am 51 years old
 On August 20, 2017, I asked for an Active Insurance quote, a priori they have the most interesting offer on the market. I respond to the online quote, specifying the date of obtaining my license; I insist on this fact, because this is where the building will injure: date of obtaining my license: June 19, 2017. The quote is an amount of EUR 634.80 per year. An advisor contacts me, asks me to check with her the news by phone. I insist on the fact that I had my license on June 19, 2017. She announces that I will have to pay 2 months of contribution per bank card + 60 euros in file fees; A total of 172.70 euros; What I do with confidence ...
             The next day, August 21, I refer all the requested documents: copy of my driving license, certificates ... In short, lots of documents to sign ...
             I sign the proposal for a contract that I refer in digital version .... During the period from August 21 to 29, Active Assurances will not stop asking me other documents and certificates, which I will send each time. In short, I have to be insured quickly.
             7 days after I sent my driving license, Active Insurance realizes (a week later) that there is an error between the date of obtaining my license and the one to which I declared it on the Quote: I have declared that I had my license on June 1, 2007. (I did not reread and not re-driven, Mea Culpa). I am explained to me that I have to sign a new contract and pay more than 75 euros again. My insurance offered at the start 634.80 euros per year drops to more than 1000 euros. Proposal that I refuse of course ... The most funny is that they assured me; I received the provisional insurance certificate. But if I have my car stolen or if I have an accident, I will have no compensation, no appeal. I hope it will not happen but here, I am assured without being insured in short ...
             I retracted since I was still in the period of 14 days when I had the opportunity ... However, I lost 172.70 euros and I am not sure I review my money. Yet God knows that I am not rich and that I cannot afford to lose this sum ... especially since I will have to pay a new insurance.
            In short, I will try to set up a petition. I am ready to move heaven and earth so that Active insurance stops harming and extorting money from consumers. I have already sent a letter to the DGCCRF and published on the site A… .... S.com.
I am always looking for my insurance ...
If you have had a similar experience with this insurance and if you want to set up a collective of consumers so that these practices do not remain unpunished; Thank you for leaving me your testimonies ... Thank you for reading me ...
For active insurance: I request the full reimbursement of my case fees + my subscription: 172.70 euros</v>
      </c>
    </row>
    <row r="104" ht="15.75" customHeight="1">
      <c r="A104" s="2">
        <v>3.0</v>
      </c>
      <c r="B104" s="2" t="s">
        <v>397</v>
      </c>
      <c r="C104" s="2" t="s">
        <v>398</v>
      </c>
      <c r="D104" s="2" t="s">
        <v>20</v>
      </c>
      <c r="E104" s="2" t="s">
        <v>21</v>
      </c>
      <c r="F104" s="2" t="s">
        <v>15</v>
      </c>
      <c r="G104" s="2" t="s">
        <v>399</v>
      </c>
      <c r="H104" s="2" t="s">
        <v>400</v>
      </c>
      <c r="I104" s="2" t="str">
        <f>IFERROR(__xludf.DUMMYFUNCTION("GOOGLETRANSLATE(C104,""fr"",""en"")"),"I feel completely helpless. Null customer service! This insurer drops more and more in my esteem ... for the subscription of the right top contract! I have never been concerned about contacting them, very friendly people. It was missing 1 document, the CG"&amp;", to finalize the file and finally receive my final green card. It took time certainly but I ended up doing it and sending them a copy. And now he still asks me for information statements while at the time of the subscription they dated less than 1 month."&amp;" I am also asked to justify a history of insurance declared for a given period. In short, I would clearly know what they want. Customer service that is impossible to reach to date. I stay 20 minutes each time pending but in vain! I send an email but an au"&amp;"tomatic message replies that there is a response time of 30 days !!!! My provisional green card has expired, I cannot circulate with the vehicle! But on the other hand, the samples are always taken!")</f>
        <v>I feel completely helpless. Null customer service! This insurer drops more and more in my esteem ... for the subscription of the right top contract! I have never been concerned about contacting them, very friendly people. It was missing 1 document, the CG, to finalize the file and finally receive my final green card. It took time certainly but I ended up doing it and sending them a copy. And now he still asks me for information statements while at the time of the subscription they dated less than 1 month. I am also asked to justify a history of insurance declared for a given period. In short, I would clearly know what they want. Customer service that is impossible to reach to date. I stay 20 minutes each time pending but in vain! I send an email but an automatic message replies that there is a response time of 30 days !!!! My provisional green card has expired, I cannot circulate with the vehicle! But on the other hand, the samples are always taken!</v>
      </c>
    </row>
    <row r="105" ht="15.75" customHeight="1">
      <c r="A105" s="2">
        <v>1.0</v>
      </c>
      <c r="B105" s="2" t="s">
        <v>401</v>
      </c>
      <c r="C105" s="2" t="s">
        <v>402</v>
      </c>
      <c r="D105" s="2" t="s">
        <v>218</v>
      </c>
      <c r="E105" s="2" t="s">
        <v>21</v>
      </c>
      <c r="F105" s="2" t="s">
        <v>15</v>
      </c>
      <c r="G105" s="2" t="s">
        <v>403</v>
      </c>
      <c r="H105" s="2" t="s">
        <v>123</v>
      </c>
      <c r="I105" s="2" t="str">
        <f>IFERROR(__xludf.DUMMYFUNCTION("GOOGLETRANSLATE(C105,""fr"",""en"")")," 4/10 car flight found on 10/22. For more than 2 months inertia of platforms. TJS car blocked in Belgium with cautious costs +++++")</f>
        <v> 4/10 car flight found on 10/22. For more than 2 months inertia of platforms. TJS car blocked in Belgium with cautious costs +++++</v>
      </c>
    </row>
    <row r="106" ht="15.75" customHeight="1">
      <c r="A106" s="2">
        <v>3.0</v>
      </c>
      <c r="B106" s="2" t="s">
        <v>404</v>
      </c>
      <c r="C106" s="2" t="s">
        <v>405</v>
      </c>
      <c r="D106" s="2" t="s">
        <v>70</v>
      </c>
      <c r="E106" s="2" t="s">
        <v>21</v>
      </c>
      <c r="F106" s="2" t="s">
        <v>15</v>
      </c>
      <c r="G106" s="2" t="s">
        <v>406</v>
      </c>
      <c r="H106" s="2" t="s">
        <v>52</v>
      </c>
      <c r="I106" s="2" t="str">
        <f>IFERROR(__xludf.DUMMYFUNCTION("GOOGLETRANSLATE(C106,""fr"",""en"")"),"Thank you it was very fast and effective and the price is suitable for other insurance. I am really satisfied with the service and I recommend it")</f>
        <v>Thank you it was very fast and effective and the price is suitable for other insurance. I am really satisfied with the service and I recommend it</v>
      </c>
    </row>
    <row r="107" ht="15.75" customHeight="1">
      <c r="A107" s="2">
        <v>5.0</v>
      </c>
      <c r="B107" s="2" t="s">
        <v>407</v>
      </c>
      <c r="C107" s="2" t="s">
        <v>408</v>
      </c>
      <c r="D107" s="2" t="s">
        <v>282</v>
      </c>
      <c r="E107" s="2" t="s">
        <v>14</v>
      </c>
      <c r="F107" s="2" t="s">
        <v>15</v>
      </c>
      <c r="G107" s="2" t="s">
        <v>409</v>
      </c>
      <c r="H107" s="2" t="s">
        <v>410</v>
      </c>
      <c r="I107" s="2" t="str">
        <f>IFERROR(__xludf.DUMMYFUNCTION("GOOGLETRANSLATE(C107,""fr"",""en"")"),"I am very satisfied with all the services. The interlocutors are competent and very friendly. The only black spot is the waiting time.
Thank you for your kindness.")</f>
        <v>I am very satisfied with all the services. The interlocutors are competent and very friendly. The only black spot is the waiting time.
Thank you for your kindness.</v>
      </c>
    </row>
    <row r="108" ht="15.75" customHeight="1">
      <c r="A108" s="2">
        <v>2.0</v>
      </c>
      <c r="B108" s="2" t="s">
        <v>411</v>
      </c>
      <c r="C108" s="2" t="s">
        <v>412</v>
      </c>
      <c r="D108" s="2" t="s">
        <v>342</v>
      </c>
      <c r="E108" s="2" t="s">
        <v>14</v>
      </c>
      <c r="F108" s="2" t="s">
        <v>15</v>
      </c>
      <c r="G108" s="2" t="s">
        <v>413</v>
      </c>
      <c r="H108" s="2" t="s">
        <v>210</v>
      </c>
      <c r="I108" s="2" t="str">
        <f>IFERROR(__xludf.DUMMYFUNCTION("GOOGLETRANSLATE(C108,""fr"",""en"")"),"Loading...")</f>
        <v>Loading...</v>
      </c>
    </row>
    <row r="109" ht="15.75" customHeight="1">
      <c r="A109" s="2">
        <v>3.0</v>
      </c>
      <c r="B109" s="2" t="s">
        <v>414</v>
      </c>
      <c r="C109" s="2" t="s">
        <v>415</v>
      </c>
      <c r="D109" s="2" t="s">
        <v>197</v>
      </c>
      <c r="E109" s="2" t="s">
        <v>81</v>
      </c>
      <c r="F109" s="2" t="s">
        <v>15</v>
      </c>
      <c r="G109" s="2" t="s">
        <v>416</v>
      </c>
      <c r="H109" s="2" t="s">
        <v>417</v>
      </c>
      <c r="I109" s="2" t="str">
        <f>IFERROR(__xludf.DUMMYFUNCTION("GOOGLETRANSLATE(C109,""fr"",""en"")"),"NULL for ruptures following leaving accommodation made in the rules. Traine procedures to continue to take their customers. I do not recommend working with this company which is attached to Crédit Agricole. Be careful Square Habitat pushes you to subscrib"&amp;"e to them (same parent company).")</f>
        <v>NULL for ruptures following leaving accommodation made in the rules. Traine procedures to continue to take their customers. I do not recommend working with this company which is attached to Crédit Agricole. Be careful Square Habitat pushes you to subscribe to them (same parent company).</v>
      </c>
    </row>
    <row r="110" ht="15.75" customHeight="1">
      <c r="A110" s="2">
        <v>1.0</v>
      </c>
      <c r="B110" s="2" t="s">
        <v>418</v>
      </c>
      <c r="C110" s="2" t="s">
        <v>419</v>
      </c>
      <c r="D110" s="2" t="s">
        <v>420</v>
      </c>
      <c r="E110" s="2" t="s">
        <v>75</v>
      </c>
      <c r="F110" s="2" t="s">
        <v>15</v>
      </c>
      <c r="G110" s="2" t="s">
        <v>421</v>
      </c>
      <c r="H110" s="2" t="s">
        <v>309</v>
      </c>
      <c r="I110" s="2" t="str">
        <f>IFERROR(__xludf.DUMMYFUNCTION("GOOGLETRANSLATE(C110,""fr"",""en"")"),"If I put a star to the evaluations, it is because I have no choice not to put it. Interior This is a team whose only competence are the bank levies from the account of members.
On sick leave since July 19, 2018, I had to do to date 2 loans to compensate "&amp;"for recurring irregularities and visibly voluntary of the provident service.
Over 5 months of half-treatment, delay: more than a month's salary when he affirmed to me no longer owe me anything. I ended up having success, being paid and receiving the apol"&amp;"ogies from a lady visibly exceeded by the extent of this phenomenon in Interior.
Since then, Rebelotte. I pass you the delays in payment, the dozens of monthly calls that do not succeed, the deaf dialogues with interlocutors who obviously have no power. "&amp;"At today, I am again waiting for 41 days of half care. After unanswered call, promises of provident service calls, no interlocutor, I am just good to pay them my subscription at the start of the month and borrow from my bank to overcome their incompetence"&amp;".
That said, I hope to resume my job on September 9, after I will wait for them to regulate my situation.
My friend and I will leave this mutual as soon as possible, which is not one. Of course, in solidarity with our colleagues, we take care of keeping"&amp;" them informed of the difficulties encountered.")</f>
        <v>If I put a star to the evaluations, it is because I have no choice not to put it. Interior This is a team whose only competence are the bank levies from the account of members.
On sick leave since July 19, 2018, I had to do to date 2 loans to compensate for recurring irregularities and visibly voluntary of the provident service.
Over 5 months of half-treatment, delay: more than a month's salary when he affirmed to me no longer owe me anything. I ended up having success, being paid and receiving the apologies from a lady visibly exceeded by the extent of this phenomenon in Interior.
Since then, Rebelotte. I pass you the delays in payment, the dozens of monthly calls that do not succeed, the deaf dialogues with interlocutors who obviously have no power. At today, I am again waiting for 41 days of half care. After unanswered call, promises of provident service calls, no interlocutor, I am just good to pay them my subscription at the start of the month and borrow from my bank to overcome their incompetence.
That said, I hope to resume my job on September 9, after I will wait for them to regulate my situation.
My friend and I will leave this mutual as soon as possible, which is not one. Of course, in solidarity with our colleagues, we take care of keeping them informed of the difficulties encountered.</v>
      </c>
    </row>
    <row r="111" ht="15.75" customHeight="1">
      <c r="A111" s="2">
        <v>5.0</v>
      </c>
      <c r="B111" s="2" t="s">
        <v>422</v>
      </c>
      <c r="C111" s="2" t="s">
        <v>423</v>
      </c>
      <c r="D111" s="2" t="s">
        <v>20</v>
      </c>
      <c r="E111" s="2" t="s">
        <v>21</v>
      </c>
      <c r="F111" s="2" t="s">
        <v>15</v>
      </c>
      <c r="G111" s="2" t="s">
        <v>424</v>
      </c>
      <c r="H111" s="2" t="s">
        <v>67</v>
      </c>
      <c r="I111" s="2" t="str">
        <f>IFERROR(__xludf.DUMMYFUNCTION("GOOGLETRANSLATE(C111,""fr"",""en"")"),"Tip Top ! The advisor knew how to be patient and explain to me all the ins and outs that the contract implied. In addition, the prices are very attractive.")</f>
        <v>Tip Top ! The advisor knew how to be patient and explain to me all the ins and outs that the contract implied. In addition, the prices are very attractive.</v>
      </c>
    </row>
    <row r="112" ht="15.75" customHeight="1">
      <c r="A112" s="2">
        <v>1.0</v>
      </c>
      <c r="B112" s="2" t="s">
        <v>425</v>
      </c>
      <c r="C112" s="2" t="s">
        <v>426</v>
      </c>
      <c r="D112" s="2" t="s">
        <v>427</v>
      </c>
      <c r="E112" s="2" t="s">
        <v>75</v>
      </c>
      <c r="F112" s="2" t="s">
        <v>15</v>
      </c>
      <c r="G112" s="2" t="s">
        <v>428</v>
      </c>
      <c r="H112" s="2" t="s">
        <v>259</v>
      </c>
      <c r="I112" s="2" t="str">
        <f>IFERROR(__xludf.DUMMYFUNCTION("GOOGLETRANSLATE(C112,""fr"",""en"")"),"Loading...")</f>
        <v>Loading...</v>
      </c>
    </row>
    <row r="113" ht="15.75" customHeight="1">
      <c r="A113" s="2">
        <v>4.0</v>
      </c>
      <c r="B113" s="2" t="s">
        <v>429</v>
      </c>
      <c r="C113" s="2" t="s">
        <v>430</v>
      </c>
      <c r="D113" s="2" t="s">
        <v>20</v>
      </c>
      <c r="E113" s="2" t="s">
        <v>21</v>
      </c>
      <c r="F113" s="2" t="s">
        <v>15</v>
      </c>
      <c r="G113" s="2" t="s">
        <v>431</v>
      </c>
      <c r="H113" s="2" t="s">
        <v>210</v>
      </c>
      <c r="I113" s="2" t="str">
        <f>IFERROR(__xludf.DUMMYFUNCTION("GOOGLETRANSLATE(C113,""fr"",""en"")"),"I am currently satisfied with the service. The online subscription system is simple, fast and efficient.
The prices are consistent and attractive.")</f>
        <v>I am currently satisfied with the service. The online subscription system is simple, fast and efficient.
The prices are consistent and attractive.</v>
      </c>
    </row>
    <row r="114" ht="15.75" customHeight="1">
      <c r="A114" s="2">
        <v>3.0</v>
      </c>
      <c r="B114" s="2" t="s">
        <v>432</v>
      </c>
      <c r="C114" s="2" t="s">
        <v>433</v>
      </c>
      <c r="D114" s="2" t="s">
        <v>70</v>
      </c>
      <c r="E114" s="2" t="s">
        <v>21</v>
      </c>
      <c r="F114" s="2" t="s">
        <v>15</v>
      </c>
      <c r="G114" s="2" t="s">
        <v>434</v>
      </c>
      <c r="H114" s="2" t="s">
        <v>210</v>
      </c>
      <c r="I114" s="2" t="str">
        <f>IFERROR(__xludf.DUMMYFUNCTION("GOOGLETRANSLATE(C114,""fr"",""en"")"),"Loading...")</f>
        <v>Loading...</v>
      </c>
    </row>
    <row r="115" ht="15.75" customHeight="1">
      <c r="A115" s="2">
        <v>1.0</v>
      </c>
      <c r="B115" s="2" t="s">
        <v>435</v>
      </c>
      <c r="C115" s="2" t="s">
        <v>436</v>
      </c>
      <c r="D115" s="2" t="s">
        <v>89</v>
      </c>
      <c r="E115" s="2" t="s">
        <v>81</v>
      </c>
      <c r="F115" s="2" t="s">
        <v>15</v>
      </c>
      <c r="G115" s="2" t="s">
        <v>437</v>
      </c>
      <c r="H115" s="2" t="s">
        <v>284</v>
      </c>
      <c r="I115" s="2" t="str">
        <f>IFERROR(__xludf.DUMMYFUNCTION("GOOGLETRANSLATE(C115,""fr"",""en"")"),"Loading...")</f>
        <v>Loading...</v>
      </c>
    </row>
    <row r="116" ht="15.75" customHeight="1">
      <c r="A116" s="2">
        <v>2.0</v>
      </c>
      <c r="B116" s="2" t="s">
        <v>438</v>
      </c>
      <c r="C116" s="2" t="s">
        <v>439</v>
      </c>
      <c r="D116" s="2" t="s">
        <v>70</v>
      </c>
      <c r="E116" s="2" t="s">
        <v>21</v>
      </c>
      <c r="F116" s="2" t="s">
        <v>15</v>
      </c>
      <c r="G116" s="2" t="s">
        <v>440</v>
      </c>
      <c r="H116" s="2" t="s">
        <v>77</v>
      </c>
      <c r="I116" s="2" t="str">
        <f>IFERROR(__xludf.DUMMYFUNCTION("GOOGLETRANSLATE(C116,""fr"",""en"")"),"For prices, there is better elsewhere with better guarantees.
For the service, oblige to call for a quote from an 11CV car with 0.50 bonuses for more than 13 years, 2 vehicles already insured at home as well as home insurance. Inadmissible!
No other ins"&amp;"urer asked me for a call to justify myself during a quote! Especially since I don't appreciate being hung up by the nose after waving for several minutes ...")</f>
        <v>For prices, there is better elsewhere with better guarantees.
For the service, oblige to call for a quote from an 11CV car with 0.50 bonuses for more than 13 years, 2 vehicles already insured at home as well as home insurance. Inadmissible!
No other insurer asked me for a call to justify myself during a quote! Especially since I don't appreciate being hung up by the nose after waving for several minutes ...</v>
      </c>
    </row>
    <row r="117" ht="15.75" customHeight="1">
      <c r="A117" s="2">
        <v>4.0</v>
      </c>
      <c r="B117" s="2" t="s">
        <v>441</v>
      </c>
      <c r="C117" s="2" t="s">
        <v>442</v>
      </c>
      <c r="D117" s="2" t="s">
        <v>134</v>
      </c>
      <c r="E117" s="2" t="s">
        <v>21</v>
      </c>
      <c r="F117" s="2" t="s">
        <v>15</v>
      </c>
      <c r="G117" s="2" t="s">
        <v>443</v>
      </c>
      <c r="H117" s="2" t="s">
        <v>309</v>
      </c>
      <c r="I117" s="2" t="str">
        <f>IFERROR(__xludf.DUMMYFUNCTION("GOOGLETRANSLATE(C117,""fr"",""en"")"),"Loading...")</f>
        <v>Loading...</v>
      </c>
    </row>
    <row r="118" ht="15.75" customHeight="1">
      <c r="A118" s="2">
        <v>1.0</v>
      </c>
      <c r="B118" s="2" t="s">
        <v>444</v>
      </c>
      <c r="C118" s="2" t="s">
        <v>445</v>
      </c>
      <c r="D118" s="2" t="s">
        <v>89</v>
      </c>
      <c r="E118" s="2" t="s">
        <v>27</v>
      </c>
      <c r="F118" s="2" t="s">
        <v>15</v>
      </c>
      <c r="G118" s="2" t="s">
        <v>446</v>
      </c>
      <c r="H118" s="2" t="s">
        <v>83</v>
      </c>
      <c r="I118" s="2" t="str">
        <f>IFERROR(__xludf.DUMMYFUNCTION("GOOGLETRANSLATE(C118,""fr"",""en"")"),"Holder for several years of Odyssiel contracts with Forgous clause I have been disappointed for a very long time from a customer service (such located in a non -European country ... in the sun) really non -professional
I am even more disappointed this ye"&amp;"ar in view of the results: I find at 31.12.18 My savings at 31.12.16, in short I lost in 2018 what I won in 2017 !!!!! And that thanks to a management controlled with a capital of around 700 k euros and without any contact of anyone to possibly redirect m"&amp;"y savings !!!! .... and losing several thousand euros without being notified otherwise than by receiving the annual situation is shabby !!!!!
I have other products at other insurers or bankers (AGPM, Fortuneo, Crédit Agricole) The results are low (around"&amp;" 2.30%) but they are positive and followed and explained !!!
I do not recommend AXA life insurance")</f>
        <v>Holder for several years of Odyssiel contracts with Forgous clause I have been disappointed for a very long time from a customer service (such located in a non -European country ... in the sun) really non -professional
I am even more disappointed this year in view of the results: I find at 31.12.18 My savings at 31.12.16, in short I lost in 2018 what I won in 2017 !!!!! And that thanks to a management controlled with a capital of around 700 k euros and without any contact of anyone to possibly redirect my savings !!!! .... and losing several thousand euros without being notified otherwise than by receiving the annual situation is shabby !!!!!
I have other products at other insurers or bankers (AGPM, Fortuneo, Crédit Agricole) The results are low (around 2.30%) but they are positive and followed and explained !!!
I do not recommend AXA life insurance</v>
      </c>
    </row>
    <row r="119" ht="15.75" customHeight="1">
      <c r="A119" s="2">
        <v>2.0</v>
      </c>
      <c r="B119" s="2" t="s">
        <v>447</v>
      </c>
      <c r="C119" s="2" t="s">
        <v>448</v>
      </c>
      <c r="D119" s="2" t="s">
        <v>70</v>
      </c>
      <c r="E119" s="2" t="s">
        <v>21</v>
      </c>
      <c r="F119" s="2" t="s">
        <v>15</v>
      </c>
      <c r="G119" s="2" t="s">
        <v>449</v>
      </c>
      <c r="H119" s="2" t="s">
        <v>48</v>
      </c>
      <c r="I119" s="2" t="str">
        <f>IFERROR(__xludf.DUMMYFUNCTION("GOOGLETRANSLATE(C119,""fr"",""en"")"),"Obligation to denounce the contract to reassure itself according to estimate DA. Otherwise, bonuses increase by 20 to 35% each year. Hard. Absolutely zero customer service; More than 1 hour waiting to finish with an ineffective operator who does not under"&amp;"stand anything. To flee at full speed.")</f>
        <v>Obligation to denounce the contract to reassure itself according to estimate DA. Otherwise, bonuses increase by 20 to 35% each year. Hard. Absolutely zero customer service; More than 1 hour waiting to finish with an ineffective operator who does not understand anything. To flee at full speed.</v>
      </c>
    </row>
    <row r="120" ht="15.75" customHeight="1">
      <c r="A120" s="2">
        <v>5.0</v>
      </c>
      <c r="B120" s="2" t="s">
        <v>450</v>
      </c>
      <c r="C120" s="2" t="s">
        <v>451</v>
      </c>
      <c r="D120" s="2" t="s">
        <v>70</v>
      </c>
      <c r="E120" s="2" t="s">
        <v>21</v>
      </c>
      <c r="F120" s="2" t="s">
        <v>15</v>
      </c>
      <c r="G120" s="2" t="s">
        <v>452</v>
      </c>
      <c r="H120" s="2" t="s">
        <v>210</v>
      </c>
      <c r="I120" s="2" t="str">
        <f>IFERROR(__xludf.DUMMYFUNCTION("GOOGLETRANSLATE(C120,""fr"",""en"")"),"Everything is ok file finalized quickly
I am happy with direct insurance
Nice person and listened
Waiting time a little too long !!!!!!!
")</f>
        <v>Everything is ok file finalized quickly
I am happy with direct insurance
Nice person and listened
Waiting time a little too long !!!!!!!
</v>
      </c>
    </row>
    <row r="121" ht="15.75" customHeight="1">
      <c r="A121" s="2">
        <v>4.0</v>
      </c>
      <c r="B121" s="2" t="s">
        <v>453</v>
      </c>
      <c r="C121" s="2" t="s">
        <v>454</v>
      </c>
      <c r="D121" s="2" t="s">
        <v>192</v>
      </c>
      <c r="E121" s="2" t="s">
        <v>81</v>
      </c>
      <c r="F121" s="2" t="s">
        <v>15</v>
      </c>
      <c r="G121" s="2" t="s">
        <v>455</v>
      </c>
      <c r="H121" s="2" t="s">
        <v>186</v>
      </c>
      <c r="I121" s="2" t="str">
        <f>IFERROR(__xludf.DUMMYFUNCTION("GOOGLETRANSLATE(C121,""fr"",""en"")"),"Intervention speed, loss adjusted within 15 days for freezer; Another loss of glee exterior shelter swimming pool, leaving confinement receipt of the check about 5 weeks later, no delay in time caused by the passage of the expert")</f>
        <v>Intervention speed, loss adjusted within 15 days for freezer; Another loss of glee exterior shelter swimming pool, leaving confinement receipt of the check about 5 weeks later, no delay in time caused by the passage of the expert</v>
      </c>
    </row>
    <row r="122" ht="15.75" customHeight="1">
      <c r="A122" s="2">
        <v>5.0</v>
      </c>
      <c r="B122" s="2" t="s">
        <v>456</v>
      </c>
      <c r="C122" s="2" t="s">
        <v>457</v>
      </c>
      <c r="D122" s="2" t="s">
        <v>20</v>
      </c>
      <c r="E122" s="2" t="s">
        <v>21</v>
      </c>
      <c r="F122" s="2" t="s">
        <v>15</v>
      </c>
      <c r="G122" s="2" t="s">
        <v>458</v>
      </c>
      <c r="H122" s="2" t="s">
        <v>104</v>
      </c>
      <c r="I122" s="2" t="str">
        <f>IFERROR(__xludf.DUMMYFUNCTION("GOOGLETRANSLATE(C122,""fr"",""en"")"),"I am satisfied with the telephone contact very sympathetic and clear explanation of the price and the guarantee offered I will recommend you to my loved ones")</f>
        <v>I am satisfied with the telephone contact very sympathetic and clear explanation of the price and the guarantee offered I will recommend you to my loved ones</v>
      </c>
    </row>
    <row r="123" ht="15.75" customHeight="1">
      <c r="A123" s="2">
        <v>1.0</v>
      </c>
      <c r="B123" s="2" t="s">
        <v>459</v>
      </c>
      <c r="C123" s="2" t="s">
        <v>460</v>
      </c>
      <c r="D123" s="2" t="s">
        <v>70</v>
      </c>
      <c r="E123" s="2" t="s">
        <v>81</v>
      </c>
      <c r="F123" s="2" t="s">
        <v>15</v>
      </c>
      <c r="G123" s="2" t="s">
        <v>461</v>
      </c>
      <c r="H123" s="2" t="s">
        <v>58</v>
      </c>
      <c r="I123" s="2" t="str">
        <f>IFERROR(__xludf.DUMMYFUNCTION("GOOGLETRANSLATE(C123,""fr"",""en"")"),"We do not have the hand on his customer account so obliged to go through a customer service based abroad that responds next to it.")</f>
        <v>We do not have the hand on his customer account so obliged to go through a customer service based abroad that responds next to it.</v>
      </c>
    </row>
    <row r="124" ht="15.75" customHeight="1">
      <c r="A124" s="2">
        <v>1.0</v>
      </c>
      <c r="B124" s="2" t="s">
        <v>462</v>
      </c>
      <c r="C124" s="2" t="s">
        <v>463</v>
      </c>
      <c r="D124" s="2" t="s">
        <v>70</v>
      </c>
      <c r="E124" s="2" t="s">
        <v>21</v>
      </c>
      <c r="F124" s="2" t="s">
        <v>15</v>
      </c>
      <c r="G124" s="2" t="s">
        <v>464</v>
      </c>
      <c r="H124" s="2" t="s">
        <v>104</v>
      </c>
      <c r="I124" s="2" t="str">
        <f>IFERROR(__xludf.DUMMYFUNCTION("GOOGLETRANSLATE(C124,""fr"",""en"")"),"We are not happy, it all started well; We had engaged in a price but we did not yet know the date of the care of the vehicle. It shouldn't be a problem. In the end we modify the due date of the care of the 15 -day vehicle and the price increases by € 100."&amp;" No contract has been signed by us and we are debited in the amount. (480.82 instead of 386.22) It is unacceptable. And your services tell us that this is normal .... We will call on the service ""Que Choisir"" association of consumers to have help on thi"&amp;"s file.")</f>
        <v>We are not happy, it all started well; We had engaged in a price but we did not yet know the date of the care of the vehicle. It shouldn't be a problem. In the end we modify the due date of the care of the 15 -day vehicle and the price increases by € 100. No contract has been signed by us and we are debited in the amount. (480.82 instead of 386.22) It is unacceptable. And your services tell us that this is normal .... We will call on the service "Que Choisir" association of consumers to have help on this file.</v>
      </c>
    </row>
    <row r="125" ht="15.75" customHeight="1">
      <c r="A125" s="2">
        <v>3.0</v>
      </c>
      <c r="B125" s="2" t="s">
        <v>465</v>
      </c>
      <c r="C125" s="2" t="s">
        <v>466</v>
      </c>
      <c r="D125" s="2" t="s">
        <v>134</v>
      </c>
      <c r="E125" s="2" t="s">
        <v>21</v>
      </c>
      <c r="F125" s="2" t="s">
        <v>15</v>
      </c>
      <c r="G125" s="2" t="s">
        <v>467</v>
      </c>
      <c r="H125" s="2" t="s">
        <v>67</v>
      </c>
      <c r="I125" s="2" t="str">
        <f>IFERROR(__xludf.DUMMYFUNCTION("GOOGLETRANSLATE(C125,""fr"",""en"")"),"Loading...")</f>
        <v>Loading...</v>
      </c>
    </row>
    <row r="126" ht="15.75" customHeight="1">
      <c r="A126" s="2">
        <v>3.0</v>
      </c>
      <c r="B126" s="2" t="s">
        <v>468</v>
      </c>
      <c r="C126" s="2" t="s">
        <v>469</v>
      </c>
      <c r="D126" s="2" t="s">
        <v>89</v>
      </c>
      <c r="E126" s="2" t="s">
        <v>27</v>
      </c>
      <c r="F126" s="2" t="s">
        <v>15</v>
      </c>
      <c r="G126" s="2" t="s">
        <v>470</v>
      </c>
      <c r="H126" s="2" t="s">
        <v>182</v>
      </c>
      <c r="I126" s="2" t="str">
        <f>IFERROR(__xludf.DUMMYFUNCTION("GOOGLETRANSLATE(C126,""fr"",""en"")"),"Loading...")</f>
        <v>Loading...</v>
      </c>
    </row>
    <row r="127" ht="15.75" customHeight="1">
      <c r="A127" s="2">
        <v>5.0</v>
      </c>
      <c r="B127" s="2" t="s">
        <v>471</v>
      </c>
      <c r="C127" s="2" t="s">
        <v>472</v>
      </c>
      <c r="D127" s="2" t="s">
        <v>20</v>
      </c>
      <c r="E127" s="2" t="s">
        <v>21</v>
      </c>
      <c r="F127" s="2" t="s">
        <v>15</v>
      </c>
      <c r="G127" s="2" t="s">
        <v>473</v>
      </c>
      <c r="H127" s="2" t="s">
        <v>333</v>
      </c>
      <c r="I127" s="2" t="str">
        <f>IFERROR(__xludf.DUMMYFUNCTION("GOOGLETRANSLATE(C127,""fr"",""en"")"),"Loading...")</f>
        <v>Loading...</v>
      </c>
    </row>
    <row r="128" ht="15.75" customHeight="1">
      <c r="A128" s="2">
        <v>2.0</v>
      </c>
      <c r="B128" s="2" t="s">
        <v>474</v>
      </c>
      <c r="C128" s="2" t="s">
        <v>475</v>
      </c>
      <c r="D128" s="2" t="s">
        <v>192</v>
      </c>
      <c r="E128" s="2" t="s">
        <v>21</v>
      </c>
      <c r="F128" s="2" t="s">
        <v>15</v>
      </c>
      <c r="G128" s="2" t="s">
        <v>476</v>
      </c>
      <c r="H128" s="2" t="s">
        <v>83</v>
      </c>
      <c r="I128" s="2" t="str">
        <f>IFERROR(__xludf.DUMMYFUNCTION("GOOGLETRANSLATE(C128,""fr"",""en"")"),"Very unpleasant customer relationship who allows themselves to judge me because I want to change my insurer because I find it cheaper and the operator did not look like to assess me who convinced me to leave as soon as possible")</f>
        <v>Very unpleasant customer relationship who allows themselves to judge me because I want to change my insurer because I find it cheaper and the operator did not look like to assess me who convinced me to leave as soon as possible</v>
      </c>
    </row>
    <row r="129" ht="15.75" customHeight="1">
      <c r="A129" s="2">
        <v>1.0</v>
      </c>
      <c r="B129" s="2" t="s">
        <v>477</v>
      </c>
      <c r="C129" s="2" t="s">
        <v>478</v>
      </c>
      <c r="D129" s="2" t="s">
        <v>89</v>
      </c>
      <c r="E129" s="2" t="s">
        <v>21</v>
      </c>
      <c r="F129" s="2" t="s">
        <v>15</v>
      </c>
      <c r="G129" s="2" t="s">
        <v>479</v>
      </c>
      <c r="H129" s="2" t="s">
        <v>95</v>
      </c>
      <c r="I129" s="2" t="str">
        <f>IFERROR(__xludf.DUMMYFUNCTION("GOOGLETRANSLATE(C129,""fr"",""en"")"),"Loading...")</f>
        <v>Loading...</v>
      </c>
    </row>
    <row r="130" ht="15.75" customHeight="1">
      <c r="A130" s="2">
        <v>3.0</v>
      </c>
      <c r="B130" s="2" t="s">
        <v>480</v>
      </c>
      <c r="C130" s="2" t="s">
        <v>481</v>
      </c>
      <c r="D130" s="2" t="s">
        <v>282</v>
      </c>
      <c r="E130" s="2" t="s">
        <v>14</v>
      </c>
      <c r="F130" s="2" t="s">
        <v>15</v>
      </c>
      <c r="G130" s="2" t="s">
        <v>482</v>
      </c>
      <c r="H130" s="2" t="s">
        <v>410</v>
      </c>
      <c r="I130" s="2" t="str">
        <f>IFERROR(__xludf.DUMMYFUNCTION("GOOGLETRANSLATE(C130,""fr"",""en"")"),"They are quite responsive and available. It is indeed to propose the separate care of the mutual part for the maintenance of the compensation and the index in the event of a long illness.")</f>
        <v>They are quite responsive and available. It is indeed to propose the separate care of the mutual part for the maintenance of the compensation and the index in the event of a long illness.</v>
      </c>
    </row>
    <row r="131" ht="15.75" customHeight="1">
      <c r="A131" s="2">
        <v>4.0</v>
      </c>
      <c r="B131" s="2" t="s">
        <v>483</v>
      </c>
      <c r="C131" s="2" t="s">
        <v>484</v>
      </c>
      <c r="D131" s="2" t="s">
        <v>20</v>
      </c>
      <c r="E131" s="2" t="s">
        <v>21</v>
      </c>
      <c r="F131" s="2" t="s">
        <v>15</v>
      </c>
      <c r="G131" s="2" t="s">
        <v>406</v>
      </c>
      <c r="H131" s="2" t="s">
        <v>52</v>
      </c>
      <c r="I131" s="2" t="str">
        <f>IFERROR(__xludf.DUMMYFUNCTION("GOOGLETRANSLATE(C131,""fr"",""en"")"),"Loading...")</f>
        <v>Loading...</v>
      </c>
    </row>
    <row r="132" ht="15.75" customHeight="1">
      <c r="A132" s="2">
        <v>1.0</v>
      </c>
      <c r="B132" s="2" t="s">
        <v>485</v>
      </c>
      <c r="C132" s="2" t="s">
        <v>486</v>
      </c>
      <c r="D132" s="2" t="s">
        <v>20</v>
      </c>
      <c r="E132" s="2" t="s">
        <v>21</v>
      </c>
      <c r="F132" s="2" t="s">
        <v>15</v>
      </c>
      <c r="G132" s="2" t="s">
        <v>487</v>
      </c>
      <c r="H132" s="2" t="s">
        <v>83</v>
      </c>
      <c r="I132" s="2" t="str">
        <f>IFERROR(__xludf.DUMMYFUNCTION("GOOGLETRANSLATE(C132,""fr"",""en"")"),"I follow my automotive subscription to date I underwent the laxity of my insurance having a non -responsible disaster on January 22 to date my vehicle has not to reimburse or repair the insurance l'Olivier I strongly advise against interlocutor which sigh"&amp;"s on the phone Reminder requests not say the charge of my dosier no reminder.
On the first day we advise you ect then soon 2 months my vehicle is in a garage I expect no repron it in the total flow
Here is my story
 I explain my case ...
Here I "&amp;"am victim of an accident a person gritles me the passage the passage will fill us an observation and we send it to our respective insurance
Mr Expert spends the first time to see my vehicle or it vaguely figures 1 supcent week flows or no new I contact h"&amp;"im he teaches me who must see my vehicle again because he does not well seen it mr must see it on the logic bridge Ditto 5 day to be recalling I rape the garage or I am told the expert reminds you I ask the heard of the reparation he tells me who is prefe"&amp;"rable to cede to a side left leftist big shock right shock at the level of the roller train can be even The automatic gearbox and I pass ...
Here I am more than 15 days of my claim nothing I remind the expert or I go up to be recalled
Mr Me Rapel at t"&amp;"he end of the day Friday 6 p.m. He learns that my vehicle and seriously damaged what the mechanic told me he offers me the meter on sale on tender by following his advice we leave on that since the box ect can be damaged 10 days later I remember as usual "&amp;"since nobody reminds you of the expert announces that the vehicle to find taker my steps dear sorry so
Mr tells me that it is reparable here I am back at the right start I matter I wait even here it is more than 1 month and a week I am not a car I rape m"&amp;"y insurance for explanation no new revival on stimulus since the first pass
Mr reminds me on Friday 6 p.m. as a habit I ask him for explanation having no reponte incapable laxity a feeling of mockery disrespect
From the big one, what is no matter ho"&amp;"w much to be advanced to the firm to avoid total incompetence to avoid experts not serious
Expert against motorists
All its so as not to reimburse or be a crumb seen in the eyes of the insurance
2 months soon my vehicle is not even dismantled that "&amp;"my gearbox and HS will take at least 3 months for repair
The many are not happy with this mistrust cabinet is what this sums up the Olivier Assurance")</f>
        <v>I follow my automotive subscription to date I underwent the laxity of my insurance having a non -responsible disaster on January 22 to date my vehicle has not to reimburse or repair the insurance l'Olivier I strongly advise against interlocutor which sighs on the phone Reminder requests not say the charge of my dosier no reminder.
On the first day we advise you ect then soon 2 months my vehicle is in a garage I expect no repron it in the total flow
Here is my story
 I explain my case ...
Here I am victim of an accident a person gritles me the passage the passage will fill us an observation and we send it to our respective insurance
Mr Expert spends the first time to see my vehicle or it vaguely figures 1 supcent week flows or no new I contact him he teaches me who must see my vehicle again because he does not well seen it mr must see it on the logic bridge Ditto 5 day to be recalling I rape the garage or I am told the expert reminds you I ask the heard of the reparation he tells me who is preferable to cede to a side left leftist big shock right shock at the level of the roller train can be even The automatic gearbox and I pass ...
Here I am more than 15 days of my claim nothing I remind the expert or I go up to be recalled
Mr Me Rapel at the end of the day Friday 6 p.m. He learns that my vehicle and seriously damaged what the mechanic told me he offers me the meter on sale on tender by following his advice we leave on that since the box ect can be damaged 10 days later I remember as usual since nobody reminds you of the expert announces that the vehicle to find taker my steps dear sorry so
Mr tells me that it is reparable here I am back at the right start I matter I wait even here it is more than 1 month and a week I am not a car I rape my insurance for explanation no new revival on stimulus since the first pass
Mr reminds me on Friday 6 p.m. as a habit I ask him for explanation having no reponte incapable laxity a feeling of mockery disrespect
From the big one, what is no matter how much to be advanced to the firm to avoid total incompetence to avoid experts not serious
Expert against motorists
All its so as not to reimburse or be a crumb seen in the eyes of the insurance
2 months soon my vehicle is not even dismantled that my gearbox and HS will take at least 3 months for repair
The many are not happy with this mistrust cabinet is what this sums up the Olivier Assurance</v>
      </c>
    </row>
    <row r="133" ht="15.75" customHeight="1">
      <c r="A133" s="2">
        <v>2.0</v>
      </c>
      <c r="B133" s="2" t="s">
        <v>488</v>
      </c>
      <c r="C133" s="2" t="s">
        <v>489</v>
      </c>
      <c r="D133" s="2" t="s">
        <v>129</v>
      </c>
      <c r="E133" s="2" t="s">
        <v>14</v>
      </c>
      <c r="F133" s="2" t="s">
        <v>15</v>
      </c>
      <c r="G133" s="2" t="s">
        <v>490</v>
      </c>
      <c r="H133" s="2" t="s">
        <v>58</v>
      </c>
      <c r="I133" s="2" t="str">
        <f>IFERROR(__xludf.DUMMYFUNCTION("GOOGLETRANSLATE(C133,""fr"",""en"")"),"I have been insured for over a year and by changing the formula in November 2019, the management of my new contract is lamentable. I cannot be taken care of my hospitalization despite several calls from the clinic and myself. I cannot send any invoices be"&amp;"cause my file is still not up to date since 12/20/2019 while the contributions of the contributions are active. You still need not a month to update the contract of your insured people !!!! Otherwise your business customers will go and see elsewhere. You "&amp;"would have to hire competent staff if you want to remain sustainable.")</f>
        <v>I have been insured for over a year and by changing the formula in November 2019, the management of my new contract is lamentable. I cannot be taken care of my hospitalization despite several calls from the clinic and myself. I cannot send any invoices because my file is still not up to date since 12/20/2019 while the contributions of the contributions are active. You still need not a month to update the contract of your insured people !!!! Otherwise your business customers will go and see elsewhere. You would have to hire competent staff if you want to remain sustainable.</v>
      </c>
    </row>
    <row r="134" ht="15.75" customHeight="1">
      <c r="A134" s="2">
        <v>2.0</v>
      </c>
      <c r="B134" s="2" t="s">
        <v>491</v>
      </c>
      <c r="C134" s="2" t="s">
        <v>492</v>
      </c>
      <c r="D134" s="2" t="s">
        <v>218</v>
      </c>
      <c r="E134" s="2" t="s">
        <v>27</v>
      </c>
      <c r="F134" s="2" t="s">
        <v>15</v>
      </c>
      <c r="G134" s="2" t="s">
        <v>493</v>
      </c>
      <c r="H134" s="2" t="s">
        <v>210</v>
      </c>
      <c r="I134" s="2" t="str">
        <f>IFERROR(__xludf.DUMMYFUNCTION("GOOGLETRANSLATE(C134,""fr"",""en"")"),"Loading...")</f>
        <v>Loading...</v>
      </c>
    </row>
    <row r="135" ht="15.75" customHeight="1">
      <c r="A135" s="2">
        <v>5.0</v>
      </c>
      <c r="B135" s="2" t="s">
        <v>494</v>
      </c>
      <c r="C135" s="2" t="s">
        <v>495</v>
      </c>
      <c r="D135" s="2" t="s">
        <v>20</v>
      </c>
      <c r="E135" s="2" t="s">
        <v>21</v>
      </c>
      <c r="F135" s="2" t="s">
        <v>15</v>
      </c>
      <c r="G135" s="2" t="s">
        <v>431</v>
      </c>
      <c r="H135" s="2" t="s">
        <v>210</v>
      </c>
      <c r="I135" s="2" t="str">
        <f>IFERROR(__xludf.DUMMYFUNCTION("GOOGLETRANSLATE(C135,""fr"",""en"")"),"I am satisfied with the prices, file price in charge very quickly, ease of use of the site, document received very quickly, very friendly advisor.")</f>
        <v>I am satisfied with the prices, file price in charge very quickly, ease of use of the site, document received very quickly, very friendly advisor.</v>
      </c>
    </row>
    <row r="136" ht="15.75" customHeight="1">
      <c r="A136" s="2">
        <v>4.0</v>
      </c>
      <c r="B136" s="2" t="s">
        <v>496</v>
      </c>
      <c r="C136" s="2" t="s">
        <v>497</v>
      </c>
      <c r="D136" s="2" t="s">
        <v>70</v>
      </c>
      <c r="E136" s="2" t="s">
        <v>21</v>
      </c>
      <c r="F136" s="2" t="s">
        <v>15</v>
      </c>
      <c r="G136" s="2" t="s">
        <v>498</v>
      </c>
      <c r="H136" s="2" t="s">
        <v>210</v>
      </c>
      <c r="I136" s="2" t="str">
        <f>IFERROR(__xludf.DUMMYFUNCTION("GOOGLETRANSLATE(C136,""fr"",""en"")"),"I am satisfied with the Telephonic Customer Service for my Auto Insurance and Housing. Questioning quotes correct explanations, politeness and helpfulness.
")</f>
        <v>I am satisfied with the Telephonic Customer Service for my Auto Insurance and Housing. Questioning quotes correct explanations, politeness and helpfulness.
</v>
      </c>
    </row>
    <row r="137" ht="15.75" customHeight="1">
      <c r="A137" s="2">
        <v>1.0</v>
      </c>
      <c r="B137" s="2" t="s">
        <v>499</v>
      </c>
      <c r="C137" s="2" t="s">
        <v>500</v>
      </c>
      <c r="D137" s="2" t="s">
        <v>46</v>
      </c>
      <c r="E137" s="2" t="s">
        <v>81</v>
      </c>
      <c r="F137" s="2" t="s">
        <v>15</v>
      </c>
      <c r="G137" s="2" t="s">
        <v>501</v>
      </c>
      <c r="H137" s="2" t="s">
        <v>23</v>
      </c>
      <c r="I137" s="2" t="str">
        <f>IFERROR(__xludf.DUMMYFUNCTION("GOOGLETRANSLATE(C137,""fr"",""en"")"),"Loading...")</f>
        <v>Loading...</v>
      </c>
    </row>
    <row r="138" ht="15.75" customHeight="1">
      <c r="A138" s="2">
        <v>4.0</v>
      </c>
      <c r="B138" s="2" t="s">
        <v>502</v>
      </c>
      <c r="C138" s="2" t="s">
        <v>503</v>
      </c>
      <c r="D138" s="2" t="s">
        <v>213</v>
      </c>
      <c r="E138" s="2" t="s">
        <v>214</v>
      </c>
      <c r="F138" s="2" t="s">
        <v>15</v>
      </c>
      <c r="G138" s="2" t="s">
        <v>504</v>
      </c>
      <c r="H138" s="2" t="s">
        <v>259</v>
      </c>
      <c r="I138" s="2" t="str">
        <f>IFERROR(__xludf.DUMMYFUNCTION("GOOGLETRANSLATE(C138,""fr"",""en"")"),"I am satisfied with the service and the price of this insurance.
I did not know Zen Up and I decided to trust them.
Thank you Zen Up for your prices.
")</f>
        <v>I am satisfied with the service and the price of this insurance.
I did not know Zen Up and I decided to trust them.
Thank you Zen Up for your prices.
</v>
      </c>
    </row>
    <row r="139" ht="15.75" customHeight="1">
      <c r="A139" s="2">
        <v>5.0</v>
      </c>
      <c r="B139" s="2" t="s">
        <v>505</v>
      </c>
      <c r="C139" s="2" t="s">
        <v>506</v>
      </c>
      <c r="D139" s="2" t="s">
        <v>70</v>
      </c>
      <c r="E139" s="2" t="s">
        <v>21</v>
      </c>
      <c r="F139" s="2" t="s">
        <v>15</v>
      </c>
      <c r="G139" s="2" t="s">
        <v>507</v>
      </c>
      <c r="H139" s="2" t="s">
        <v>508</v>
      </c>
      <c r="I139" s="2" t="str">
        <f>IFERROR(__xludf.DUMMYFUNCTION("GOOGLETRANSLATE(C139,""fr"",""en"")"),"Loading...")</f>
        <v>Loading...</v>
      </c>
    </row>
    <row r="140" ht="15.75" customHeight="1">
      <c r="A140" s="2">
        <v>1.0</v>
      </c>
      <c r="B140" s="2" t="s">
        <v>509</v>
      </c>
      <c r="C140" s="2" t="s">
        <v>510</v>
      </c>
      <c r="D140" s="2" t="s">
        <v>197</v>
      </c>
      <c r="E140" s="2" t="s">
        <v>81</v>
      </c>
      <c r="F140" s="2" t="s">
        <v>15</v>
      </c>
      <c r="G140" s="2" t="s">
        <v>511</v>
      </c>
      <c r="H140" s="2" t="s">
        <v>512</v>
      </c>
      <c r="I140" s="2" t="str">
        <f>IFERROR(__xludf.DUMMYFUNCTION("GOOGLETRANSLATE(C140,""fr"",""en"")"),"Suites at the June 2018 floods of my house, out of 24,000 euros in repairs they pay me the sum of 8000 euros, the craftsmen do not want to do the work at this price otherwise they work at a loss. I don't have enough with this money to pay supplies. It's a"&amp;" shame !!!!.")</f>
        <v>Suites at the June 2018 floods of my house, out of 24,000 euros in repairs they pay me the sum of 8000 euros, the craftsmen do not want to do the work at this price otherwise they work at a loss. I don't have enough with this money to pay supplies. It's a shame !!!!.</v>
      </c>
    </row>
    <row r="141" ht="15.75" customHeight="1">
      <c r="A141" s="2">
        <v>5.0</v>
      </c>
      <c r="B141" s="2" t="s">
        <v>513</v>
      </c>
      <c r="C141" s="2" t="s">
        <v>514</v>
      </c>
      <c r="D141" s="2" t="s">
        <v>103</v>
      </c>
      <c r="E141" s="2" t="s">
        <v>98</v>
      </c>
      <c r="F141" s="2" t="s">
        <v>15</v>
      </c>
      <c r="G141" s="2" t="s">
        <v>157</v>
      </c>
      <c r="H141" s="2" t="s">
        <v>104</v>
      </c>
      <c r="I141" s="2" t="str">
        <f>IFERROR(__xludf.DUMMYFUNCTION("GOOGLETRANSLATE(C141,""fr"",""en"")"),"This is the best price I have found for a young driver motorcycle insurance with an all -risk warranty !!! And a very pleasant telephonic contact !!")</f>
        <v>This is the best price I have found for a young driver motorcycle insurance with an all -risk warranty !!! And a very pleasant telephonic contact !!</v>
      </c>
    </row>
    <row r="142" ht="15.75" customHeight="1">
      <c r="A142" s="2">
        <v>1.0</v>
      </c>
      <c r="B142" s="2" t="s">
        <v>515</v>
      </c>
      <c r="C142" s="2" t="s">
        <v>516</v>
      </c>
      <c r="D142" s="2" t="s">
        <v>70</v>
      </c>
      <c r="E142" s="2" t="s">
        <v>21</v>
      </c>
      <c r="F142" s="2" t="s">
        <v>15</v>
      </c>
      <c r="G142" s="2" t="s">
        <v>517</v>
      </c>
      <c r="H142" s="2" t="s">
        <v>210</v>
      </c>
      <c r="I142" s="2" t="str">
        <f>IFERROR(__xludf.DUMMYFUNCTION("GOOGLETRANSLATE(C142,""fr"",""en"")"),"I am absolutely not satisfied with the service. I pay extremely expensive for little service. I wish to make immediate change in which case I would be obliged to change my insurance service.")</f>
        <v>I am absolutely not satisfied with the service. I pay extremely expensive for little service. I wish to make immediate change in which case I would be obliged to change my insurance service.</v>
      </c>
    </row>
    <row r="143" ht="15.75" customHeight="1">
      <c r="A143" s="2">
        <v>3.0</v>
      </c>
      <c r="B143" s="2" t="s">
        <v>518</v>
      </c>
      <c r="C143" s="2" t="s">
        <v>519</v>
      </c>
      <c r="D143" s="2" t="s">
        <v>282</v>
      </c>
      <c r="E143" s="2" t="s">
        <v>14</v>
      </c>
      <c r="F143" s="2" t="s">
        <v>15</v>
      </c>
      <c r="G143" s="2" t="s">
        <v>520</v>
      </c>
      <c r="H143" s="2" t="s">
        <v>333</v>
      </c>
      <c r="I143" s="2" t="str">
        <f>IFERROR(__xludf.DUMMYFUNCTION("GOOGLETRANSLATE(C143,""fr"",""en"")"),"Loading...")</f>
        <v>Loading...</v>
      </c>
    </row>
    <row r="144" ht="15.75" customHeight="1">
      <c r="A144" s="2">
        <v>3.0</v>
      </c>
      <c r="B144" s="2" t="s">
        <v>521</v>
      </c>
      <c r="C144" s="2" t="s">
        <v>522</v>
      </c>
      <c r="D144" s="2" t="s">
        <v>523</v>
      </c>
      <c r="E144" s="2" t="s">
        <v>81</v>
      </c>
      <c r="F144" s="2" t="s">
        <v>15</v>
      </c>
      <c r="G144" s="2" t="s">
        <v>524</v>
      </c>
      <c r="H144" s="2" t="s">
        <v>58</v>
      </c>
      <c r="I144" s="2" t="str">
        <f>IFERROR(__xludf.DUMMYFUNCTION("GOOGLETRANSLATE(C144,""fr"",""en"")"),"Very expensive insurance, bad reception, not clear, very slow responsiveness. Remote assurance but without the prices of insurance in line")</f>
        <v>Very expensive insurance, bad reception, not clear, very slow responsiveness. Remote assurance but without the prices of insurance in line</v>
      </c>
    </row>
    <row r="145" ht="15.75" customHeight="1">
      <c r="A145" s="2">
        <v>2.0</v>
      </c>
      <c r="B145" s="2" t="s">
        <v>525</v>
      </c>
      <c r="C145" s="2" t="s">
        <v>526</v>
      </c>
      <c r="D145" s="2" t="s">
        <v>192</v>
      </c>
      <c r="E145" s="2" t="s">
        <v>21</v>
      </c>
      <c r="F145" s="2" t="s">
        <v>15</v>
      </c>
      <c r="G145" s="2" t="s">
        <v>377</v>
      </c>
      <c r="H145" s="2" t="s">
        <v>131</v>
      </c>
      <c r="I145" s="2" t="str">
        <f>IFERROR(__xludf.DUMMYFUNCTION("GOOGLETRANSLATE(C145,""fr"",""en"")"),"Insured for over 25 years for our car, the MAAF now refuses to add a young driver to our contract if we do not buy a second car.
Is it the maaf he prefers? No. We are clearly admitted that we can change insurance. With more than 50% bonuses we no longer "&amp;"report them enough money.
We will widely disseminate this information.
")</f>
        <v>Insured for over 25 years for our car, the MAAF now refuses to add a young driver to our contract if we do not buy a second car.
Is it the maaf he prefers? No. We are clearly admitted that we can change insurance. With more than 50% bonuses we no longer report them enough money.
We will widely disseminate this information.
</v>
      </c>
    </row>
    <row r="146" ht="15.75" customHeight="1">
      <c r="A146" s="2">
        <v>1.0</v>
      </c>
      <c r="B146" s="2" t="s">
        <v>527</v>
      </c>
      <c r="C146" s="2" t="s">
        <v>528</v>
      </c>
      <c r="D146" s="2" t="s">
        <v>32</v>
      </c>
      <c r="E146" s="2" t="s">
        <v>21</v>
      </c>
      <c r="F146" s="2" t="s">
        <v>15</v>
      </c>
      <c r="G146" s="2" t="s">
        <v>529</v>
      </c>
      <c r="H146" s="2" t="s">
        <v>52</v>
      </c>
      <c r="I146" s="2" t="str">
        <f>IFERROR(__xludf.DUMMYFUNCTION("GOOGLETRANSLATE(C146,""fr"",""en"")"),"I was the victim of a disaster an accident where I am not at fault but they are really incompetent to solve the problems of the loss I advice you maif")</f>
        <v>I was the victim of a disaster an accident where I am not at fault but they are really incompetent to solve the problems of the loss I advice you maif</v>
      </c>
    </row>
    <row r="147" ht="15.75" customHeight="1">
      <c r="A147" s="2">
        <v>1.0</v>
      </c>
      <c r="B147" s="2" t="s">
        <v>530</v>
      </c>
      <c r="C147" s="2" t="s">
        <v>531</v>
      </c>
      <c r="D147" s="2" t="s">
        <v>20</v>
      </c>
      <c r="E147" s="2" t="s">
        <v>21</v>
      </c>
      <c r="F147" s="2" t="s">
        <v>15</v>
      </c>
      <c r="G147" s="2" t="s">
        <v>532</v>
      </c>
      <c r="H147" s="2" t="s">
        <v>113</v>
      </c>
      <c r="I147" s="2" t="str">
        <f>IFERROR(__xludf.DUMMYFUNCTION("GOOGLETRANSLATE(C147,""fr"",""en"")"),"I have never seen such deplorable customer service. No claim declared during my first year of subscription, and I am facing the following year, while my bonus improved, at a pricing increase of ... 12% (equivalent bonus level)!
When I introduce a complai"&amp;"nt, I am simply answered by email by inviting myself to contact them, with no other explanation. It took me 3 attempts before arriving at contacting them (closed customer service, not available ...) to finally have me walking from service to service, auth"&amp;"enticate each time, and finish with an interlocutor who gave me Politeness lessons and took me high! We think we are dreaming ...
Big efforts to make in terms of customer relationships, and a deplorable commercial approach with attractive prices in the f"&amp;"irst year and scandalous increases in the second year. Run away.
I terminate as soon as possible and find another insurer who knows how to treat his insured with a minimum of respect.")</f>
        <v>I have never seen such deplorable customer service. No claim declared during my first year of subscription, and I am facing the following year, while my bonus improved, at a pricing increase of ... 12% (equivalent bonus level)!
When I introduce a complaint, I am simply answered by email by inviting myself to contact them, with no other explanation. It took me 3 attempts before arriving at contacting them (closed customer service, not available ...) to finally have me walking from service to service, authenticate each time, and finish with an interlocutor who gave me Politeness lessons and took me high! We think we are dreaming ...
Big efforts to make in terms of customer relationships, and a deplorable commercial approach with attractive prices in the first year and scandalous increases in the second year. Run away.
I terminate as soon as possible and find another insurer who knows how to treat his insured with a minimum of respect.</v>
      </c>
    </row>
    <row r="148" ht="15.75" customHeight="1">
      <c r="A148" s="2">
        <v>3.0</v>
      </c>
      <c r="B148" s="2" t="s">
        <v>533</v>
      </c>
      <c r="C148" s="2" t="s">
        <v>534</v>
      </c>
      <c r="D148" s="2" t="s">
        <v>20</v>
      </c>
      <c r="E148" s="2" t="s">
        <v>21</v>
      </c>
      <c r="F148" s="2" t="s">
        <v>15</v>
      </c>
      <c r="G148" s="2" t="s">
        <v>535</v>
      </c>
      <c r="H148" s="2" t="s">
        <v>77</v>
      </c>
      <c r="I148" s="2" t="str">
        <f>IFERROR(__xludf.DUMMYFUNCTION("GOOGLETRANSLATE(C148,""fr"",""en"")"),"I am satisfied the price is correct, the files are simple and effective to mount. I hope that afterwards it will still be the case.
Thanking you.")</f>
        <v>I am satisfied the price is correct, the files are simple and effective to mount. I hope that afterwards it will still be the case.
Thanking you.</v>
      </c>
    </row>
    <row r="149" ht="15.75" customHeight="1">
      <c r="A149" s="2">
        <v>2.0</v>
      </c>
      <c r="B149" s="2" t="s">
        <v>536</v>
      </c>
      <c r="C149" s="2" t="s">
        <v>537</v>
      </c>
      <c r="D149" s="2" t="s">
        <v>134</v>
      </c>
      <c r="E149" s="2" t="s">
        <v>21</v>
      </c>
      <c r="F149" s="2" t="s">
        <v>15</v>
      </c>
      <c r="G149" s="2" t="s">
        <v>538</v>
      </c>
      <c r="H149" s="2" t="s">
        <v>123</v>
      </c>
      <c r="I149" s="2" t="str">
        <f>IFERROR(__xludf.DUMMYFUNCTION("GOOGLETRANSLATE(C149,""fr"",""en"")"),"Loading...")</f>
        <v>Loading...</v>
      </c>
    </row>
    <row r="150" ht="15.75" customHeight="1">
      <c r="A150" s="2">
        <v>1.0</v>
      </c>
      <c r="B150" s="2" t="s">
        <v>539</v>
      </c>
      <c r="C150" s="2" t="s">
        <v>540</v>
      </c>
      <c r="D150" s="2" t="s">
        <v>342</v>
      </c>
      <c r="E150" s="2" t="s">
        <v>14</v>
      </c>
      <c r="F150" s="2" t="s">
        <v>15</v>
      </c>
      <c r="G150" s="2" t="s">
        <v>541</v>
      </c>
      <c r="H150" s="2" t="s">
        <v>139</v>
      </c>
      <c r="I150" s="2" t="str">
        <f>IFERROR(__xludf.DUMMYFUNCTION("GOOGLETRANSLATE(C150,""fr"",""en"")"),"Customer area null, null customer relationship, the employer ended my contract and after 5 months Mercer (the Mandatory Mutual) asks me to reimburse an amount even if I have ever used their paid third card")</f>
        <v>Customer area null, null customer relationship, the employer ended my contract and after 5 months Mercer (the Mandatory Mutual) asks me to reimburse an amount even if I have ever used their paid third card</v>
      </c>
    </row>
    <row r="151" ht="15.75" customHeight="1">
      <c r="A151" s="2">
        <v>5.0</v>
      </c>
      <c r="B151" s="2" t="s">
        <v>542</v>
      </c>
      <c r="C151" s="2" t="s">
        <v>543</v>
      </c>
      <c r="D151" s="2" t="s">
        <v>20</v>
      </c>
      <c r="E151" s="2" t="s">
        <v>21</v>
      </c>
      <c r="F151" s="2" t="s">
        <v>15</v>
      </c>
      <c r="G151" s="2" t="s">
        <v>544</v>
      </c>
      <c r="H151" s="2" t="s">
        <v>77</v>
      </c>
      <c r="I151" s="2" t="str">
        <f>IFERROR(__xludf.DUMMYFUNCTION("GOOGLETRANSLATE(C151,""fr"",""en"")"),"Loading...")</f>
        <v>Loading...</v>
      </c>
    </row>
    <row r="152" ht="15.75" customHeight="1">
      <c r="A152" s="2">
        <v>5.0</v>
      </c>
      <c r="B152" s="2" t="s">
        <v>545</v>
      </c>
      <c r="C152" s="2" t="s">
        <v>546</v>
      </c>
      <c r="D152" s="2" t="s">
        <v>70</v>
      </c>
      <c r="E152" s="2" t="s">
        <v>21</v>
      </c>
      <c r="F152" s="2" t="s">
        <v>15</v>
      </c>
      <c r="G152" s="2" t="s">
        <v>547</v>
      </c>
      <c r="H152" s="2" t="s">
        <v>67</v>
      </c>
      <c r="I152" s="2" t="str">
        <f>IFERROR(__xludf.DUMMYFUNCTION("GOOGLETRANSLATE(C152,""fr"",""en"")"),"Speed ​​and efficiency
I had my answer. quote, contract in a few minutes
Listening and professional
Bravo and continue like that
Thank you for what you do (you do it very well)
I highly recommend you")</f>
        <v>Speed ​​and efficiency
I had my answer. quote, contract in a few minutes
Listening and professional
Bravo and continue like that
Thank you for what you do (you do it very well)
I highly recommend you</v>
      </c>
    </row>
    <row r="153" ht="15.75" customHeight="1">
      <c r="A153" s="2">
        <v>2.0</v>
      </c>
      <c r="B153" s="2" t="s">
        <v>548</v>
      </c>
      <c r="C153" s="2" t="s">
        <v>549</v>
      </c>
      <c r="D153" s="2" t="s">
        <v>550</v>
      </c>
      <c r="E153" s="2" t="s">
        <v>21</v>
      </c>
      <c r="F153" s="2" t="s">
        <v>15</v>
      </c>
      <c r="G153" s="2" t="s">
        <v>551</v>
      </c>
      <c r="H153" s="2" t="s">
        <v>552</v>
      </c>
      <c r="I153" s="2" t="str">
        <f>IFERROR(__xludf.DUMMYFUNCTION("GOOGLETRANSLATE(C153,""fr"",""en"")"),"I have an in progress with Eurofil after a flood and this has been a terrible experience so far. They have the worst possible customer service the most arrogant employees you can imagine.")</f>
        <v>I have an in progress with Eurofil after a flood and this has been a terrible experience so far. They have the worst possible customer service the most arrogant employees you can imagine.</v>
      </c>
    </row>
    <row r="154" ht="15.75" customHeight="1">
      <c r="A154" s="2">
        <v>4.0</v>
      </c>
      <c r="B154" s="2" t="s">
        <v>553</v>
      </c>
      <c r="C154" s="2" t="s">
        <v>554</v>
      </c>
      <c r="D154" s="2" t="s">
        <v>70</v>
      </c>
      <c r="E154" s="2" t="s">
        <v>21</v>
      </c>
      <c r="F154" s="2" t="s">
        <v>15</v>
      </c>
      <c r="G154" s="2" t="s">
        <v>555</v>
      </c>
      <c r="H154" s="2" t="s">
        <v>95</v>
      </c>
      <c r="I154" s="2" t="str">
        <f>IFERROR(__xludf.DUMMYFUNCTION("GOOGLETRANSLATE(C154,""fr"",""en"")"),"I am satisfied with your offer and thank you for your responsiveness and your confidence and begs you to follow my file well. Hoping that the termination of my old insurance is done fairly quickly and without difficulty")</f>
        <v>I am satisfied with your offer and thank you for your responsiveness and your confidence and begs you to follow my file well. Hoping that the termination of my old insurance is done fairly quickly and without difficulty</v>
      </c>
    </row>
    <row r="155" ht="15.75" customHeight="1">
      <c r="A155" s="2">
        <v>3.0</v>
      </c>
      <c r="B155" s="2" t="s">
        <v>556</v>
      </c>
      <c r="C155" s="2" t="s">
        <v>557</v>
      </c>
      <c r="D155" s="2" t="s">
        <v>282</v>
      </c>
      <c r="E155" s="2" t="s">
        <v>14</v>
      </c>
      <c r="F155" s="2" t="s">
        <v>15</v>
      </c>
      <c r="G155" s="2" t="s">
        <v>558</v>
      </c>
      <c r="H155" s="2" t="s">
        <v>410</v>
      </c>
      <c r="I155" s="2" t="str">
        <f>IFERROR(__xludf.DUMMYFUNCTION("GOOGLETRANSLATE(C155,""fr"",""en"")"),"Loading...")</f>
        <v>Loading...</v>
      </c>
    </row>
    <row r="156" ht="15.75" customHeight="1">
      <c r="A156" s="2">
        <v>2.0</v>
      </c>
      <c r="B156" s="2" t="s">
        <v>559</v>
      </c>
      <c r="C156" s="2" t="s">
        <v>560</v>
      </c>
      <c r="D156" s="2" t="s">
        <v>254</v>
      </c>
      <c r="E156" s="2" t="s">
        <v>14</v>
      </c>
      <c r="F156" s="2" t="s">
        <v>15</v>
      </c>
      <c r="G156" s="2" t="s">
        <v>561</v>
      </c>
      <c r="H156" s="2" t="s">
        <v>410</v>
      </c>
      <c r="I156" s="2" t="str">
        <f>IFERROR(__xludf.DUMMYFUNCTION("GOOGLETRANSLATE(C156,""fr"",""en"")"),"I have been assured at home for 2 months.
Total lack of transparency in the supply of contracts and guarantee of Le Départ-Police which should warn enough.
The NVO of reimbursement TR low.
I will not renew my contract.")</f>
        <v>I have been assured at home for 2 months.
Total lack of transparency in the supply of contracts and guarantee of Le Départ-Police which should warn enough.
The NVO of reimbursement TR low.
I will not renew my contract.</v>
      </c>
    </row>
    <row r="157" ht="15.75" customHeight="1">
      <c r="A157" s="2">
        <v>1.0</v>
      </c>
      <c r="B157" s="2" t="s">
        <v>562</v>
      </c>
      <c r="C157" s="2" t="s">
        <v>563</v>
      </c>
      <c r="D157" s="2" t="s">
        <v>564</v>
      </c>
      <c r="E157" s="2" t="s">
        <v>81</v>
      </c>
      <c r="F157" s="2" t="s">
        <v>15</v>
      </c>
      <c r="G157" s="2" t="s">
        <v>424</v>
      </c>
      <c r="H157" s="2" t="s">
        <v>67</v>
      </c>
      <c r="I157" s="2" t="str">
        <f>IFERROR(__xludf.DUMMYFUNCTION("GOOGLETRANSLATE(C157,""fr"",""en"")"),"Be careful, it's up to you to do all the steps in the event of a claim. Your insurer will not help you and above all you have two years to request your allowances in writing otherwise there is a prescription. They favor oral and leave the file dragging to"&amp;" better bury it. Attention ? Following this Groupama behavior, we will shave our house at our expense.")</f>
        <v>Be careful, it's up to you to do all the steps in the event of a claim. Your insurer will not help you and above all you have two years to request your allowances in writing otherwise there is a prescription. They favor oral and leave the file dragging to better bury it. Attention ? Following this Groupama behavior, we will shave our house at our expense.</v>
      </c>
    </row>
    <row r="158" ht="15.75" customHeight="1">
      <c r="A158" s="2">
        <v>1.0</v>
      </c>
      <c r="B158" s="2" t="s">
        <v>565</v>
      </c>
      <c r="C158" s="2" t="s">
        <v>566</v>
      </c>
      <c r="D158" s="2" t="s">
        <v>218</v>
      </c>
      <c r="E158" s="2" t="s">
        <v>81</v>
      </c>
      <c r="F158" s="2" t="s">
        <v>15</v>
      </c>
      <c r="G158" s="2" t="s">
        <v>567</v>
      </c>
      <c r="H158" s="2" t="s">
        <v>182</v>
      </c>
      <c r="I158" s="2" t="str">
        <f>IFERROR(__xludf.DUMMYFUNCTION("GOOGLETRANSLATE(C158,""fr"",""en"")"),"Loading...")</f>
        <v>Loading...</v>
      </c>
    </row>
    <row r="159" ht="15.75" customHeight="1">
      <c r="A159" s="2">
        <v>1.0</v>
      </c>
      <c r="B159" s="2" t="s">
        <v>568</v>
      </c>
      <c r="C159" s="2" t="s">
        <v>569</v>
      </c>
      <c r="D159" s="2" t="s">
        <v>13</v>
      </c>
      <c r="E159" s="2" t="s">
        <v>14</v>
      </c>
      <c r="F159" s="2" t="s">
        <v>15</v>
      </c>
      <c r="G159" s="2" t="s">
        <v>570</v>
      </c>
      <c r="H159" s="2" t="s">
        <v>199</v>
      </c>
      <c r="I159" s="2" t="str">
        <f>IFERROR(__xludf.DUMMYFUNCTION("GOOGLETRANSLATE(C159,""fr"",""en"")"),"Be careful with Santiane.fr It makes us validate a digital signature that we can supposedly cancel before 14 days.
 I retracted in letter recommend with accusing of receipt I have noted this number ... so they have deleted the health mutual a lot but the"&amp;"y do not want to delete EPSIL pension because it should be noted the membership number of this one , it was necessary to know ....... today I find myself with a foresight that I do not need and they do not want to know anything it is 3 times that I write "&amp;"to them on complaint and he always gives me the Same answer: you had 14 days to retract, we can do nothing for you. I have called them several times, they refer the ball. And in addition they are in bad faith, they tell what to arrive at their end. They e"&amp;"ven told me by phone that I could retract within 31 days. Never sign with a digital signature. Take the time to think.")</f>
        <v>Be careful with Santiane.fr It makes us validate a digital signature that we can supposedly cancel before 14 days.
 I retracted in letter recommend with accusing of receipt I have noted this number ... so they have deleted the health mutual a lot but they do not want to delete EPSIL pension because it should be noted the membership number of this one , it was necessary to know ....... today I find myself with a foresight that I do not need and they do not want to know anything it is 3 times that I write to them on complaint and he always gives me the Same answer: you had 14 days to retract, we can do nothing for you. I have called them several times, they refer the ball. And in addition they are in bad faith, they tell what to arrive at their end. They even told me by phone that I could retract within 31 days. Never sign with a digital signature. Take the time to think.</v>
      </c>
    </row>
    <row r="160" ht="15.75" customHeight="1">
      <c r="A160" s="2">
        <v>3.0</v>
      </c>
      <c r="B160" s="2" t="s">
        <v>571</v>
      </c>
      <c r="C160" s="2" t="s">
        <v>572</v>
      </c>
      <c r="D160" s="2" t="s">
        <v>37</v>
      </c>
      <c r="E160" s="2" t="s">
        <v>14</v>
      </c>
      <c r="F160" s="2" t="s">
        <v>15</v>
      </c>
      <c r="G160" s="2" t="s">
        <v>573</v>
      </c>
      <c r="H160" s="2" t="s">
        <v>333</v>
      </c>
      <c r="I160" s="2" t="str">
        <f>IFERROR(__xludf.DUMMYFUNCTION("GOOGLETRANSLATE(C160,""fr"",""en"")"),"Received from Sami, exact answers to my requests, following a stormy relationship, with Samassur ... which advisers listened to and informed me, which I have been waiting for since February 2019, despite all the letters.")</f>
        <v>Received from Sami, exact answers to my requests, following a stormy relationship, with Samassur ... which advisers listened to and informed me, which I have been waiting for since February 2019, despite all the letters.</v>
      </c>
    </row>
    <row r="161" ht="15.75" customHeight="1">
      <c r="A161" s="2">
        <v>5.0</v>
      </c>
      <c r="B161" s="2" t="s">
        <v>574</v>
      </c>
      <c r="C161" s="2" t="s">
        <v>575</v>
      </c>
      <c r="D161" s="2" t="s">
        <v>129</v>
      </c>
      <c r="E161" s="2" t="s">
        <v>14</v>
      </c>
      <c r="F161" s="2" t="s">
        <v>15</v>
      </c>
      <c r="G161" s="2" t="s">
        <v>576</v>
      </c>
      <c r="H161" s="2" t="s">
        <v>131</v>
      </c>
      <c r="I161" s="2" t="str">
        <f>IFERROR(__xludf.DUMMYFUNCTION("GOOGLETRANSLATE(C161,""fr"",""en"")"),"Always good contacts with advisers, listening, understanding and responsiveness. Very satisfied with the service, I recommend.
I benefit today from portability for a year and I hope to be able to continue with this mutual insurance beyond.")</f>
        <v>Always good contacts with advisers, listening, understanding and responsiveness. Very satisfied with the service, I recommend.
I benefit today from portability for a year and I hope to be able to continue with this mutual insurance beyond.</v>
      </c>
    </row>
    <row r="162" ht="15.75" customHeight="1">
      <c r="A162" s="2">
        <v>4.0</v>
      </c>
      <c r="B162" s="2" t="s">
        <v>577</v>
      </c>
      <c r="C162" s="2" t="s">
        <v>578</v>
      </c>
      <c r="D162" s="2" t="s">
        <v>20</v>
      </c>
      <c r="E162" s="2" t="s">
        <v>21</v>
      </c>
      <c r="F162" s="2" t="s">
        <v>15</v>
      </c>
      <c r="G162" s="2" t="s">
        <v>440</v>
      </c>
      <c r="H162" s="2" t="s">
        <v>77</v>
      </c>
      <c r="I162" s="2" t="str">
        <f>IFERROR(__xludf.DUMMYFUNCTION("GOOGLETRANSLATE(C162,""fr"",""en"")"),"I am satisfied with the price
The service is excellent
I hope all will be well with you and that I would be a loyal customer and that I would have no worries")</f>
        <v>I am satisfied with the price
The service is excellent
I hope all will be well with you and that I would be a loyal customer and that I would have no worries</v>
      </c>
    </row>
    <row r="163" ht="15.75" customHeight="1">
      <c r="A163" s="2">
        <v>3.0</v>
      </c>
      <c r="B163" s="2" t="s">
        <v>579</v>
      </c>
      <c r="C163" s="2" t="s">
        <v>580</v>
      </c>
      <c r="D163" s="2" t="s">
        <v>299</v>
      </c>
      <c r="E163" s="2" t="s">
        <v>75</v>
      </c>
      <c r="F163" s="2" t="s">
        <v>15</v>
      </c>
      <c r="G163" s="2" t="s">
        <v>581</v>
      </c>
      <c r="H163" s="2" t="s">
        <v>582</v>
      </c>
      <c r="I163" s="2" t="str">
        <f>IFERROR(__xludf.DUMMYFUNCTION("GOOGLETRANSLATE(C163,""fr"",""en"")"),"Hello sick leave since October 2017, I had soes with A2gr about the security dates of the Secu. A2gr does not warn you of missing parts results there is delay and if you do not call you are not paying. So much that there is no more communication. I am in "&amp;"disability category 2 from March 1 and I ask how Do to request a tent of disability at A2GR.
")</f>
        <v>Hello sick leave since October 2017, I had soes with A2gr about the security dates of the Secu. A2gr does not warn you of missing parts results there is delay and if you do not call you are not paying. So much that there is no more communication. I am in disability category 2 from March 1 and I ask how Do to request a tent of disability at A2GR.
</v>
      </c>
    </row>
    <row r="164" ht="15.75" customHeight="1">
      <c r="A164" s="2">
        <v>2.0</v>
      </c>
      <c r="B164" s="2" t="s">
        <v>583</v>
      </c>
      <c r="C164" s="2" t="s">
        <v>584</v>
      </c>
      <c r="D164" s="2" t="s">
        <v>225</v>
      </c>
      <c r="E164" s="2" t="s">
        <v>21</v>
      </c>
      <c r="F164" s="2" t="s">
        <v>15</v>
      </c>
      <c r="G164" s="2" t="s">
        <v>585</v>
      </c>
      <c r="H164" s="2" t="s">
        <v>100</v>
      </c>
      <c r="I164" s="2" t="str">
        <f>IFERROR(__xludf.DUMMYFUNCTION("GOOGLETRANSLATE(C164,""fr"",""en"")"),"Regarding the collection of contributions they are quite fast on the other hand when it is up to them to reimburse they take their time")</f>
        <v>Regarding the collection of contributions they are quite fast on the other hand when it is up to them to reimburse they take their time</v>
      </c>
    </row>
    <row r="165" ht="15.75" customHeight="1">
      <c r="A165" s="2">
        <v>3.0</v>
      </c>
      <c r="B165" s="2" t="s">
        <v>586</v>
      </c>
      <c r="C165" s="2" t="s">
        <v>587</v>
      </c>
      <c r="D165" s="2" t="s">
        <v>588</v>
      </c>
      <c r="E165" s="2" t="s">
        <v>214</v>
      </c>
      <c r="F165" s="2" t="s">
        <v>15</v>
      </c>
      <c r="G165" s="2" t="s">
        <v>589</v>
      </c>
      <c r="H165" s="2" t="s">
        <v>590</v>
      </c>
      <c r="I165" s="2" t="str">
        <f>IFERROR(__xludf.DUMMYFUNCTION("GOOGLETRANSLATE(C165,""fr"",""en"")"),"Indeed the price is attractive for mortgage loan insurance. But then? During a partial buyout request, my bank offers me a credit renegotiation. It provided me with a forecast amortization table as in the broker when the loan is opened. My bank asks me wi"&amp;"th this table to obtain from my insurance delegation a new insurance certificate which takes charge of the new characteristic. And the response of the insurance: without final table we can do nothing! So how did she do for the opening of the contract ??")</f>
        <v>Indeed the price is attractive for mortgage loan insurance. But then? During a partial buyout request, my bank offers me a credit renegotiation. It provided me with a forecast amortization table as in the broker when the loan is opened. My bank asks me with this table to obtain from my insurance delegation a new insurance certificate which takes charge of the new characteristic. And the response of the insurance: without final table we can do nothing! So how did she do for the opening of the contract ??</v>
      </c>
    </row>
    <row r="166" ht="15.75" customHeight="1">
      <c r="A166" s="2">
        <v>1.0</v>
      </c>
      <c r="B166" s="2" t="s">
        <v>591</v>
      </c>
      <c r="C166" s="2" t="s">
        <v>592</v>
      </c>
      <c r="D166" s="2" t="s">
        <v>550</v>
      </c>
      <c r="E166" s="2" t="s">
        <v>21</v>
      </c>
      <c r="F166" s="2" t="s">
        <v>15</v>
      </c>
      <c r="G166" s="2" t="s">
        <v>312</v>
      </c>
      <c r="H166" s="2" t="s">
        <v>210</v>
      </c>
      <c r="I166" s="2" t="str">
        <f>IFERROR(__xludf.DUMMYFUNCTION("GOOGLETRANSLATE(C166,""fr"",""en"")"),"Customer management unworthy of what they announce.
At no time did we try to understand my problem. Only answer: it is not in your contract.
The price can be attractive but the service is zero
I advise you to see elsewhere")</f>
        <v>Customer management unworthy of what they announce.
At no time did we try to understand my problem. Only answer: it is not in your contract.
The price can be attractive but the service is zero
I advise you to see elsewhere</v>
      </c>
    </row>
    <row r="167" ht="15.75" customHeight="1">
      <c r="A167" s="2">
        <v>2.0</v>
      </c>
      <c r="B167" s="2" t="s">
        <v>593</v>
      </c>
      <c r="C167" s="2" t="s">
        <v>594</v>
      </c>
      <c r="D167" s="2" t="s">
        <v>192</v>
      </c>
      <c r="E167" s="2" t="s">
        <v>21</v>
      </c>
      <c r="F167" s="2" t="s">
        <v>15</v>
      </c>
      <c r="G167" s="2" t="s">
        <v>595</v>
      </c>
      <c r="H167" s="2" t="s">
        <v>321</v>
      </c>
      <c r="I167" s="2" t="str">
        <f>IFERROR(__xludf.DUMMYFUNCTION("GOOGLETRANSLATE(C167,""fr"",""en"")"),"All is well as long as there is no claim. Afterwards, it is gate: the agency staff sympathize but says that he can do nothing. The disaster manager is unreachable. The file drags and ended up being refused")</f>
        <v>All is well as long as there is no claim. Afterwards, it is gate: the agency staff sympathize but says that he can do nothing. The disaster manager is unreachable. The file drags and ended up being refused</v>
      </c>
    </row>
    <row r="168" ht="15.75" customHeight="1">
      <c r="A168" s="2">
        <v>2.0</v>
      </c>
      <c r="B168" s="2" t="s">
        <v>596</v>
      </c>
      <c r="C168" s="2" t="s">
        <v>597</v>
      </c>
      <c r="D168" s="2" t="s">
        <v>299</v>
      </c>
      <c r="E168" s="2" t="s">
        <v>75</v>
      </c>
      <c r="F168" s="2" t="s">
        <v>15</v>
      </c>
      <c r="G168" s="2" t="s">
        <v>598</v>
      </c>
      <c r="H168" s="2" t="s">
        <v>309</v>
      </c>
      <c r="I168" s="2" t="str">
        <f>IFERROR(__xludf.DUMMYFUNCTION("GOOGLETRANSLATE(C168,""fr"",""en"")"),"To flee, my wife has been waiting for his salary supplements since 2015. The complete file has been sent to them several times by the accounting firm and by myself because at each stimulus were asked for this file. When we manage to have someone (unpleasa"&amp;"nt) on the phone, we inform you that everything has been paid to the employer, except that I am my wife's employer and if I had actually perceived his supplements I will have him donated what would have avoided that we are embarrassed to pay our expenses."&amp;" The most disturbing is that she is off again and that it will start again.
In addition to her illness, which is far from being a simple cold, my wife will end up in depression and she plans to resume work despite her condition and the opposite opinio"&amp;"n of her doctor, to be able to pay the rent, And there, I tell myself that we play with people's life, it's lamentable !!!
A good understanding")</f>
        <v>To flee, my wife has been waiting for his salary supplements since 2015. The complete file has been sent to them several times by the accounting firm and by myself because at each stimulus were asked for this file. When we manage to have someone (unpleasant) on the phone, we inform you that everything has been paid to the employer, except that I am my wife's employer and if I had actually perceived his supplements I will have him donated what would have avoided that we are embarrassed to pay our expenses. The most disturbing is that she is off again and that it will start again.
In addition to her illness, which is far from being a simple cold, my wife will end up in depression and she plans to resume work despite her condition and the opposite opinion of her doctor, to be able to pay the rent, And there, I tell myself that we play with people's life, it's lamentable !!!
A good understanding</v>
      </c>
    </row>
    <row r="169" ht="15.75" customHeight="1">
      <c r="A169" s="2">
        <v>5.0</v>
      </c>
      <c r="B169" s="2" t="s">
        <v>599</v>
      </c>
      <c r="C169" s="2" t="s">
        <v>600</v>
      </c>
      <c r="D169" s="2" t="s">
        <v>70</v>
      </c>
      <c r="E169" s="2" t="s">
        <v>21</v>
      </c>
      <c r="F169" s="2" t="s">
        <v>15</v>
      </c>
      <c r="G169" s="2" t="s">
        <v>601</v>
      </c>
      <c r="H169" s="2" t="s">
        <v>67</v>
      </c>
      <c r="I169" s="2" t="str">
        <f>IFERROR(__xludf.DUMMYFUNCTION("GOOGLETRANSLATE(C169,""fr"",""en"")"),"hello to the gold of today I am at alliance I pay too much my sister being sure to assure you to advise me your insurance cordially Mr Michaud")</f>
        <v>hello to the gold of today I am at alliance I pay too much my sister being sure to assure you to advise me your insurance cordially Mr Michaud</v>
      </c>
    </row>
    <row r="170" ht="15.75" customHeight="1">
      <c r="A170" s="2">
        <v>5.0</v>
      </c>
      <c r="B170" s="2" t="s">
        <v>602</v>
      </c>
      <c r="C170" s="2" t="s">
        <v>603</v>
      </c>
      <c r="D170" s="2" t="s">
        <v>20</v>
      </c>
      <c r="E170" s="2" t="s">
        <v>21</v>
      </c>
      <c r="F170" s="2" t="s">
        <v>15</v>
      </c>
      <c r="G170" s="2" t="s">
        <v>604</v>
      </c>
      <c r="H170" s="2" t="s">
        <v>284</v>
      </c>
      <c r="I170" s="2" t="str">
        <f>IFERROR(__xludf.DUMMYFUNCTION("GOOGLETRANSLATE(C170,""fr"",""en"")"),"Perfect ! The prices are very correct. The available and very pleasant customer service. I have nothing to blame this insurance that I recommend!")</f>
        <v>Perfect ! The prices are very correct. The available and very pleasant customer service. I have nothing to blame this insurance that I recommend!</v>
      </c>
    </row>
    <row r="171" ht="15.75" customHeight="1">
      <c r="A171" s="2">
        <v>3.0</v>
      </c>
      <c r="B171" s="2" t="s">
        <v>605</v>
      </c>
      <c r="C171" s="2" t="s">
        <v>606</v>
      </c>
      <c r="D171" s="2" t="s">
        <v>192</v>
      </c>
      <c r="E171" s="2" t="s">
        <v>81</v>
      </c>
      <c r="F171" s="2" t="s">
        <v>15</v>
      </c>
      <c r="G171" s="2" t="s">
        <v>607</v>
      </c>
      <c r="H171" s="2" t="s">
        <v>608</v>
      </c>
      <c r="I171" s="2" t="str">
        <f>IFERROR(__xludf.DUMMYFUNCTION("GOOGLETRANSLATE(C171,""fr"",""en"")"),"Loading...")</f>
        <v>Loading...</v>
      </c>
    </row>
    <row r="172" ht="15.75" customHeight="1">
      <c r="A172" s="2">
        <v>1.0</v>
      </c>
      <c r="B172" s="2" t="s">
        <v>609</v>
      </c>
      <c r="C172" s="2" t="s">
        <v>610</v>
      </c>
      <c r="D172" s="2" t="s">
        <v>523</v>
      </c>
      <c r="E172" s="2" t="s">
        <v>214</v>
      </c>
      <c r="F172" s="2" t="s">
        <v>15</v>
      </c>
      <c r="G172" s="2" t="s">
        <v>611</v>
      </c>
      <c r="H172" s="2" t="s">
        <v>333</v>
      </c>
      <c r="I172" s="2" t="str">
        <f>IFERROR(__xludf.DUMMYFUNCTION("GOOGLETRANSLATE(C172,""fr"",""en"")"),"It is a shame to keep a star in minimum notation! She is in no way deserved! Let a solution then if you have subscribed to ACM ... Never fall seriously sick! I passed an expertise following my disability and reclassification. The doctor mandated by ACM, a"&amp;"fter having discriminated against me during the interview, was downright deceived of his report which I had copy! ACM response: if you dispute his report (how not to challenge it ???) that will be even longer! I'm warning you ! We will mandate the same ex"&amp;"pert, you another and the 2 will choose a 3rd being the referee !!!
Madam, I am telling you that the expert was wrong with illness! It's not mine!!! Is your answer a gag, a joke, a nightmare? There is a hidden camera somewhere ???
")</f>
        <v>It is a shame to keep a star in minimum notation! She is in no way deserved! Let a solution then if you have subscribed to ACM ... Never fall seriously sick! I passed an expertise following my disability and reclassification. The doctor mandated by ACM, after having discriminated against me during the interview, was downright deceived of his report which I had copy! ACM response: if you dispute his report (how not to challenge it ???) that will be even longer! I'm warning you ! We will mandate the same expert, you another and the 2 will choose a 3rd being the referee !!!
Madam, I am telling you that the expert was wrong with illness! It's not mine!!! Is your answer a gag, a joke, a nightmare? There is a hidden camera somewhere ???
</v>
      </c>
    </row>
    <row r="173" ht="15.75" customHeight="1">
      <c r="A173" s="2">
        <v>1.0</v>
      </c>
      <c r="B173" s="2" t="s">
        <v>612</v>
      </c>
      <c r="C173" s="2" t="s">
        <v>613</v>
      </c>
      <c r="D173" s="2" t="s">
        <v>70</v>
      </c>
      <c r="E173" s="2" t="s">
        <v>81</v>
      </c>
      <c r="F173" s="2" t="s">
        <v>15</v>
      </c>
      <c r="G173" s="2" t="s">
        <v>614</v>
      </c>
      <c r="H173" s="2" t="s">
        <v>615</v>
      </c>
      <c r="I173" s="2" t="str">
        <f>IFERROR(__xludf.DUMMYFUNCTION("GOOGLETRANSLATE(C173,""fr"",""en"")"),"Loading...")</f>
        <v>Loading...</v>
      </c>
    </row>
    <row r="174" ht="15.75" customHeight="1">
      <c r="A174" s="2">
        <v>3.0</v>
      </c>
      <c r="B174" s="2" t="s">
        <v>616</v>
      </c>
      <c r="C174" s="2" t="s">
        <v>617</v>
      </c>
      <c r="D174" s="2" t="s">
        <v>70</v>
      </c>
      <c r="E174" s="2" t="s">
        <v>21</v>
      </c>
      <c r="F174" s="2" t="s">
        <v>15</v>
      </c>
      <c r="G174" s="2" t="s">
        <v>458</v>
      </c>
      <c r="H174" s="2" t="s">
        <v>104</v>
      </c>
      <c r="I174" s="2" t="str">
        <f>IFERROR(__xludf.DUMMYFUNCTION("GOOGLETRANSLATE(C174,""fr"",""en"")"),"I was taken 2 times from my monthly payment after receiving the following email ""We detected a risk of double sample from your account for this month of April. We immediately did the necessary from our bank to cancel the second. The direct debit notices "&amp;"relating to this duplicate on your banking applications are therefore no longer relevant. ""
... would I be reimbursed and when?")</f>
        <v>I was taken 2 times from my monthly payment after receiving the following email "We detected a risk of double sample from your account for this month of April. We immediately did the necessary from our bank to cancel the second. The direct debit notices relating to this duplicate on your banking applications are therefore no longer relevant. "
... would I be reimbursed and when?</v>
      </c>
    </row>
    <row r="175" ht="15.75" customHeight="1">
      <c r="A175" s="2">
        <v>1.0</v>
      </c>
      <c r="B175" s="2" t="s">
        <v>618</v>
      </c>
      <c r="C175" s="2" t="s">
        <v>619</v>
      </c>
      <c r="D175" s="2" t="s">
        <v>46</v>
      </c>
      <c r="E175" s="2" t="s">
        <v>21</v>
      </c>
      <c r="F175" s="2" t="s">
        <v>15</v>
      </c>
      <c r="G175" s="2" t="s">
        <v>620</v>
      </c>
      <c r="H175" s="2" t="s">
        <v>39</v>
      </c>
      <c r="I175" s="2" t="str">
        <f>IFERROR(__xludf.DUMMYFUNCTION("GOOGLETRANSLATE(C175,""fr"",""en"")"),"We have just shown to put an end to the car insurance of our 84 -year -old father. During the closing of this insurance, we have just discovered the impressive prohibitive amount that his Allianz insurer was invoicing to Guémené on Scorff. Or more than 16"&amp;"3 euros per month for a Megane DTI from 2003, when he had never had a responsible accident hence 1956 euros per year. The strongest is that this insurer had also managed to make him take additional driver insurance that we also ended. Hence more than 2050"&amp;" euros to 50 % per year without responsible accident for dozens and decades.")</f>
        <v>We have just shown to put an end to the car insurance of our 84 -year -old father. During the closing of this insurance, we have just discovered the impressive prohibitive amount that his Allianz insurer was invoicing to Guémené on Scorff. Or more than 163 euros per month for a Megane DTI from 2003, when he had never had a responsible accident hence 1956 euros per year. The strongest is that this insurer had also managed to make him take additional driver insurance that we also ended. Hence more than 2050 euros to 50 % per year without responsible accident for dozens and decades.</v>
      </c>
    </row>
    <row r="176" ht="15.75" customHeight="1">
      <c r="A176" s="2">
        <v>2.0</v>
      </c>
      <c r="B176" s="2" t="s">
        <v>621</v>
      </c>
      <c r="C176" s="2" t="s">
        <v>622</v>
      </c>
      <c r="D176" s="2" t="s">
        <v>20</v>
      </c>
      <c r="E176" s="2" t="s">
        <v>21</v>
      </c>
      <c r="F176" s="2" t="s">
        <v>15</v>
      </c>
      <c r="G176" s="2" t="s">
        <v>623</v>
      </c>
      <c r="H176" s="2" t="s">
        <v>43</v>
      </c>
      <c r="I176" s="2" t="str">
        <f>IFERROR(__xludf.DUMMYFUNCTION("GOOGLETRANSLATE(C176,""fr"",""en"")"),"I am satisfied with the prices.
The Lille team that I had twice by phone is at the top.
However, the emails received are not clear. The first we make an internet quote. Then we have a counselor. So far so good.
Then there, an email of a quote to be com"&amp;"pleted, so there I say to myself I redo a quote is not possible ... In fact it is not a quote but the finalization of the contract to be completed.
The term quote is no longer appropriate!
In addition, when the IBAN is fucked, otherwise is wrong on an i"&amp;"mpossible number to erase it! A galley I had to reopen the email and start again.")</f>
        <v>I am satisfied with the prices.
The Lille team that I had twice by phone is at the top.
However, the emails received are not clear. The first we make an internet quote. Then we have a counselor. So far so good.
Then there, an email of a quote to be completed, so there I say to myself I redo a quote is not possible ... In fact it is not a quote but the finalization of the contract to be completed.
The term quote is no longer appropriate!
In addition, when the IBAN is fucked, otherwise is wrong on an impossible number to erase it! A galley I had to reopen the email and start again.</v>
      </c>
    </row>
    <row r="177" ht="15.75" customHeight="1">
      <c r="A177" s="2">
        <v>3.0</v>
      </c>
      <c r="B177" s="2" t="s">
        <v>624</v>
      </c>
      <c r="C177" s="2" t="s">
        <v>625</v>
      </c>
      <c r="D177" s="2" t="s">
        <v>70</v>
      </c>
      <c r="E177" s="2" t="s">
        <v>21</v>
      </c>
      <c r="F177" s="2" t="s">
        <v>15</v>
      </c>
      <c r="G177" s="2" t="s">
        <v>104</v>
      </c>
      <c r="H177" s="2" t="s">
        <v>104</v>
      </c>
      <c r="I177" s="2" t="str">
        <f>IFERROR(__xludf.DUMMYFUNCTION("GOOGLETRANSLATE(C177,""fr"",""en"")"),"Loyal customer for years. The exchanges is going well. The mail responses are generally fast. I am satisfied except on the price that I would like to see downwards.")</f>
        <v>Loyal customer for years. The exchanges is going well. The mail responses are generally fast. I am satisfied except on the price that I would like to see downwards.</v>
      </c>
    </row>
    <row r="178" ht="15.75" customHeight="1">
      <c r="A178" s="2">
        <v>4.0</v>
      </c>
      <c r="B178" s="2" t="s">
        <v>626</v>
      </c>
      <c r="C178" s="2" t="s">
        <v>627</v>
      </c>
      <c r="D178" s="2" t="s">
        <v>70</v>
      </c>
      <c r="E178" s="2" t="s">
        <v>21</v>
      </c>
      <c r="F178" s="2" t="s">
        <v>15</v>
      </c>
      <c r="G178" s="2" t="s">
        <v>628</v>
      </c>
      <c r="H178" s="2" t="s">
        <v>175</v>
      </c>
      <c r="I178" s="2" t="str">
        <f>IFERROR(__xludf.DUMMYFUNCTION("GOOGLETRANSLATE(C178,""fr"",""en"")"),"This insurance perfectly suits me the reasonable prices
The welcome is perfect they are very responsive and it is practical when you want
change your vehicle")</f>
        <v>This insurance perfectly suits me the reasonable prices
The welcome is perfect they are very responsive and it is practical when you want
change your vehicle</v>
      </c>
    </row>
    <row r="179" ht="15.75" customHeight="1">
      <c r="A179" s="2">
        <v>4.0</v>
      </c>
      <c r="B179" s="2" t="s">
        <v>629</v>
      </c>
      <c r="C179" s="2" t="s">
        <v>630</v>
      </c>
      <c r="D179" s="2" t="s">
        <v>20</v>
      </c>
      <c r="E179" s="2" t="s">
        <v>21</v>
      </c>
      <c r="F179" s="2" t="s">
        <v>15</v>
      </c>
      <c r="G179" s="2" t="s">
        <v>547</v>
      </c>
      <c r="H179" s="2" t="s">
        <v>67</v>
      </c>
      <c r="I179" s="2" t="str">
        <f>IFERROR(__xludf.DUMMYFUNCTION("GOOGLETRANSLATE(C179,""fr"",""en"")"),"Satisfied but some blockages to ensure the cars of my children in particular compared to their status as students (change of address and usual uncertain journeys)")</f>
        <v>Satisfied but some blockages to ensure the cars of my children in particular compared to their status as students (change of address and usual uncertain journeys)</v>
      </c>
    </row>
    <row r="180" ht="15.75" customHeight="1">
      <c r="A180" s="2">
        <v>4.0</v>
      </c>
      <c r="B180" s="2" t="s">
        <v>631</v>
      </c>
      <c r="C180" s="2" t="s">
        <v>632</v>
      </c>
      <c r="D180" s="2" t="s">
        <v>129</v>
      </c>
      <c r="E180" s="2" t="s">
        <v>14</v>
      </c>
      <c r="F180" s="2" t="s">
        <v>15</v>
      </c>
      <c r="G180" s="2" t="s">
        <v>633</v>
      </c>
      <c r="H180" s="2" t="s">
        <v>77</v>
      </c>
      <c r="I180" s="2" t="str">
        <f>IFERROR(__xludf.DUMMYFUNCTION("GOOGLETRANSLATE(C180,""fr"",""en"")"),"I want to clarify the satisfaction thanks to the advisor who takes care of me currently Jeremy who is just great without him I would have canceled a long time ago but advise endowed with kindness, listening and a just impeccable professionalism!
He takes"&amp;" care to explain things well, to do everything to do everything so that his customers is as much reassured as possible he does not give up!
I am at Cocoon but would so much like to be at Generation with only this advisor really.
Without him I would have"&amp;" canceled a long time ago because the incompetence of a certain leash to be desired!
Thank you with all my heart!
Miss Bouzidi Fadila")</f>
        <v>I want to clarify the satisfaction thanks to the advisor who takes care of me currently Jeremy who is just great without him I would have canceled a long time ago but advise endowed with kindness, listening and a just impeccable professionalism!
He takes care to explain things well, to do everything to do everything so that his customers is as much reassured as possible he does not give up!
I am at Cocoon but would so much like to be at Generation with only this advisor really.
Without him I would have canceled a long time ago because the incompetence of a certain leash to be desired!
Thank you with all my heart!
Miss Bouzidi Fadila</v>
      </c>
    </row>
    <row r="181" ht="15.75" customHeight="1">
      <c r="A181" s="2">
        <v>1.0</v>
      </c>
      <c r="B181" s="2" t="s">
        <v>634</v>
      </c>
      <c r="C181" s="2" t="s">
        <v>635</v>
      </c>
      <c r="D181" s="2" t="s">
        <v>32</v>
      </c>
      <c r="E181" s="2" t="s">
        <v>21</v>
      </c>
      <c r="F181" s="2" t="s">
        <v>15</v>
      </c>
      <c r="G181" s="2" t="s">
        <v>636</v>
      </c>
      <c r="H181" s="2" t="s">
        <v>58</v>
      </c>
      <c r="I181" s="2" t="str">
        <f>IFERROR(__xludf.DUMMYFUNCTION("GOOGLETRANSLATE(C181,""fr"",""en"")"),"No more confidence in the MAIF which has no reflection on the cases subject to auto disaster. No benefit of being a good driver for 25 years without responsible accident ... it's not nothing all the same !!! I am more than disappointed by this insurance t"&amp;"hat I no longer recommend to anyone now. The Maif institution is very sick.
")</f>
        <v>No more confidence in the MAIF which has no reflection on the cases subject to auto disaster. No benefit of being a good driver for 25 years without responsible accident ... it's not nothing all the same !!! I am more than disappointed by this insurance that I no longer recommend to anyone now. The Maif institution is very sick.
</v>
      </c>
    </row>
    <row r="182" ht="15.75" customHeight="1">
      <c r="A182" s="2">
        <v>1.0</v>
      </c>
      <c r="B182" s="2" t="s">
        <v>637</v>
      </c>
      <c r="C182" s="2" t="s">
        <v>638</v>
      </c>
      <c r="D182" s="2" t="s">
        <v>192</v>
      </c>
      <c r="E182" s="2" t="s">
        <v>21</v>
      </c>
      <c r="F182" s="2" t="s">
        <v>15</v>
      </c>
      <c r="G182" s="2" t="s">
        <v>639</v>
      </c>
      <c r="H182" s="2" t="s">
        <v>640</v>
      </c>
      <c r="I182" s="2" t="str">
        <f>IFERROR(__xludf.DUMMYFUNCTION("GOOGLETRANSLATE(C182,""fr"",""en"")"),"Loading...")</f>
        <v>Loading...</v>
      </c>
    </row>
    <row r="183" ht="15.75" customHeight="1">
      <c r="A183" s="2">
        <v>4.0</v>
      </c>
      <c r="B183" s="2" t="s">
        <v>641</v>
      </c>
      <c r="C183" s="2" t="s">
        <v>642</v>
      </c>
      <c r="D183" s="2" t="s">
        <v>37</v>
      </c>
      <c r="E183" s="2" t="s">
        <v>14</v>
      </c>
      <c r="F183" s="2" t="s">
        <v>15</v>
      </c>
      <c r="G183" s="2" t="s">
        <v>434</v>
      </c>
      <c r="H183" s="2" t="s">
        <v>210</v>
      </c>
      <c r="I183" s="2" t="str">
        <f>IFERROR(__xludf.DUMMYFUNCTION("GOOGLETRANSLATE(C183,""fr"",""en"")"),"Loading...")</f>
        <v>Loading...</v>
      </c>
    </row>
    <row r="184" ht="15.75" customHeight="1">
      <c r="A184" s="2">
        <v>2.0</v>
      </c>
      <c r="B184" s="2" t="s">
        <v>643</v>
      </c>
      <c r="C184" s="2" t="s">
        <v>644</v>
      </c>
      <c r="D184" s="2" t="s">
        <v>225</v>
      </c>
      <c r="E184" s="2" t="s">
        <v>21</v>
      </c>
      <c r="F184" s="2" t="s">
        <v>15</v>
      </c>
      <c r="G184" s="2" t="s">
        <v>645</v>
      </c>
      <c r="H184" s="2" t="s">
        <v>305</v>
      </c>
      <c r="I184" s="2" t="str">
        <f>IFERROR(__xludf.DUMMYFUNCTION("GOOGLETRANSLATE(C184,""fr"",""en"")"),"Since June 13, 2019, and 3 direct debits, still no insurance certificate ... So no driving possible on the road, and compulsory garage for my vehicle. I phone every week, answer: we do the necessary ...
Incompetence? Not understanding the problem?
So I "&amp;"will continue to pay my insurance, and wait ...")</f>
        <v>Since June 13, 2019, and 3 direct debits, still no insurance certificate ... So no driving possible on the road, and compulsory garage for my vehicle. I phone every week, answer: we do the necessary ...
Incompetence? Not understanding the problem?
So I will continue to pay my insurance, and wait ...</v>
      </c>
    </row>
    <row r="185" ht="15.75" customHeight="1">
      <c r="A185" s="2">
        <v>1.0</v>
      </c>
      <c r="B185" s="2" t="s">
        <v>646</v>
      </c>
      <c r="C185" s="2" t="s">
        <v>647</v>
      </c>
      <c r="D185" s="2" t="s">
        <v>70</v>
      </c>
      <c r="E185" s="2" t="s">
        <v>21</v>
      </c>
      <c r="F185" s="2" t="s">
        <v>15</v>
      </c>
      <c r="G185" s="2" t="s">
        <v>210</v>
      </c>
      <c r="H185" s="2" t="s">
        <v>210</v>
      </c>
      <c r="I185" s="2" t="str">
        <f>IFERROR(__xludf.DUMMYFUNCTION("GOOGLETRANSLATE(C185,""fr"",""en"")"),"Loading...")</f>
        <v>Loading...</v>
      </c>
    </row>
    <row r="186" ht="15.75" customHeight="1">
      <c r="A186" s="2">
        <v>1.0</v>
      </c>
      <c r="B186" s="2" t="s">
        <v>648</v>
      </c>
      <c r="C186" s="2" t="s">
        <v>649</v>
      </c>
      <c r="D186" s="2" t="s">
        <v>61</v>
      </c>
      <c r="E186" s="2" t="s">
        <v>14</v>
      </c>
      <c r="F186" s="2" t="s">
        <v>15</v>
      </c>
      <c r="G186" s="2" t="s">
        <v>650</v>
      </c>
      <c r="H186" s="2" t="s">
        <v>171</v>
      </c>
      <c r="I186" s="2" t="str">
        <f>IFERROR(__xludf.DUMMYFUNCTION("GOOGLETRANSLATE(C186,""fr"",""en"")"),"A lot of administrative slowness. When the ACS is renewed they are so little reactive that the link is not done and yet I sent the CPAM documents directly to the Harmonie site and in due time. On the other hand, they are reactive to take the high subscrip"&amp;"tion while waiting to have the ACS. It is impossible to block this subscription which is not at ACS rate. Frankly, I do not recommend this mutual.")</f>
        <v>A lot of administrative slowness. When the ACS is renewed they are so little reactive that the link is not done and yet I sent the CPAM documents directly to the Harmonie site and in due time. On the other hand, they are reactive to take the high subscription while waiting to have the ACS. It is impossible to block this subscription which is not at ACS rate. Frankly, I do not recommend this mutual.</v>
      </c>
    </row>
    <row r="187" ht="15.75" customHeight="1">
      <c r="A187" s="2">
        <v>5.0</v>
      </c>
      <c r="B187" s="2" t="s">
        <v>651</v>
      </c>
      <c r="C187" s="2" t="s">
        <v>652</v>
      </c>
      <c r="D187" s="2" t="s">
        <v>363</v>
      </c>
      <c r="E187" s="2" t="s">
        <v>98</v>
      </c>
      <c r="F187" s="2" t="s">
        <v>15</v>
      </c>
      <c r="G187" s="2" t="s">
        <v>653</v>
      </c>
      <c r="H187" s="2" t="s">
        <v>301</v>
      </c>
      <c r="I187" s="2" t="str">
        <f>IFERROR(__xludf.DUMMYFUNCTION("GOOGLETRANSLATE(C187,""fr"",""en"")"),"I am at AMV by old car and I have already needed to call on a convenience store following a mechanical problem. Excellent support
This time I just had a ""without twisted"" motorcycle accident and I was followed very correctly too, I only have to see for"&amp;" the damage when my care is finished because as I am not wrong, I am entitled to it. While waiting for super service on material care, listening interlocutor.
 ")</f>
        <v>I am at AMV by old car and I have already needed to call on a convenience store following a mechanical problem. Excellent support
This time I just had a "without twisted" motorcycle accident and I was followed very correctly too, I only have to see for the damage when my care is finished because as I am not wrong, I am entitled to it. While waiting for super service on material care, listening interlocutor.
 </v>
      </c>
    </row>
    <row r="188" ht="15.75" customHeight="1">
      <c r="A188" s="2">
        <v>5.0</v>
      </c>
      <c r="B188" s="2" t="s">
        <v>654</v>
      </c>
      <c r="C188" s="2" t="s">
        <v>655</v>
      </c>
      <c r="D188" s="2" t="s">
        <v>282</v>
      </c>
      <c r="E188" s="2" t="s">
        <v>75</v>
      </c>
      <c r="F188" s="2" t="s">
        <v>15</v>
      </c>
      <c r="G188" s="2" t="s">
        <v>656</v>
      </c>
      <c r="H188" s="2" t="s">
        <v>52</v>
      </c>
      <c r="I188" s="2" t="str">
        <f>IFERROR(__xludf.DUMMYFUNCTION("GOOGLETRANSLATE(C188,""fr"",""en"")"),"The MGP is professional reactive insurance and listening to its members. Telephone contacts are pleasant and effectively respond to requests, I highly recommend the MGP.")</f>
        <v>The MGP is professional reactive insurance and listening to its members. Telephone contacts are pleasant and effectively respond to requests, I highly recommend the MGP.</v>
      </c>
    </row>
    <row r="189" ht="15.75" customHeight="1">
      <c r="A189" s="2">
        <v>2.0</v>
      </c>
      <c r="B189" s="2" t="s">
        <v>657</v>
      </c>
      <c r="C189" s="2" t="s">
        <v>658</v>
      </c>
      <c r="D189" s="2" t="s">
        <v>70</v>
      </c>
      <c r="E189" s="2" t="s">
        <v>21</v>
      </c>
      <c r="F189" s="2" t="s">
        <v>15</v>
      </c>
      <c r="G189" s="2" t="s">
        <v>659</v>
      </c>
      <c r="H189" s="2" t="s">
        <v>210</v>
      </c>
      <c r="I189" s="2" t="str">
        <f>IFERROR(__xludf.DUMMYFUNCTION("GOOGLETRANSLATE(C189,""fr"",""en"")"),"I am surprised that my price increases, and do not understand why and for what reasons I look and compare other insurances, too bad")</f>
        <v>I am surprised that my price increases, and do not understand why and for what reasons I look and compare other insurances, too bad</v>
      </c>
    </row>
    <row r="190" ht="15.75" customHeight="1">
      <c r="A190" s="2">
        <v>4.0</v>
      </c>
      <c r="B190" s="2" t="s">
        <v>660</v>
      </c>
      <c r="C190" s="2" t="s">
        <v>661</v>
      </c>
      <c r="D190" s="2" t="s">
        <v>20</v>
      </c>
      <c r="E190" s="2" t="s">
        <v>21</v>
      </c>
      <c r="F190" s="2" t="s">
        <v>15</v>
      </c>
      <c r="G190" s="2" t="s">
        <v>336</v>
      </c>
      <c r="H190" s="2" t="s">
        <v>104</v>
      </c>
      <c r="I190" s="2" t="str">
        <f>IFERROR(__xludf.DUMMYFUNCTION("GOOGLETRANSLATE(C190,""fr"",""en"")"),"Loading...")</f>
        <v>Loading...</v>
      </c>
    </row>
    <row r="191" ht="15.75" customHeight="1">
      <c r="A191" s="2">
        <v>1.0</v>
      </c>
      <c r="B191" s="2" t="s">
        <v>662</v>
      </c>
      <c r="C191" s="2" t="s">
        <v>663</v>
      </c>
      <c r="D191" s="2" t="s">
        <v>197</v>
      </c>
      <c r="E191" s="2" t="s">
        <v>81</v>
      </c>
      <c r="F191" s="2" t="s">
        <v>15</v>
      </c>
      <c r="G191" s="2" t="s">
        <v>664</v>
      </c>
      <c r="H191" s="2" t="s">
        <v>194</v>
      </c>
      <c r="I191" s="2" t="str">
        <f>IFERROR(__xludf.DUMMYFUNCTION("GOOGLETRANSLATE(C191,""fr"",""en"")"),"I have a leak my kitchen for over a year. I have to call them regularly to have information on the advancement of the file, and even letters do not move them.
I am told to bring a someone back to quantifying the damage, it will be the umpteenth passage, "&amp;"when they recently assured me that the work would start shortly.")</f>
        <v>I have a leak my kitchen for over a year. I have to call them regularly to have information on the advancement of the file, and even letters do not move them.
I am told to bring a someone back to quantifying the damage, it will be the umpteenth passage, when they recently assured me that the work would start shortly.</v>
      </c>
    </row>
    <row r="192" ht="15.75" customHeight="1">
      <c r="A192" s="2">
        <v>4.0</v>
      </c>
      <c r="B192" s="2" t="s">
        <v>665</v>
      </c>
      <c r="C192" s="2" t="s">
        <v>666</v>
      </c>
      <c r="D192" s="2" t="s">
        <v>20</v>
      </c>
      <c r="E192" s="2" t="s">
        <v>21</v>
      </c>
      <c r="F192" s="2" t="s">
        <v>15</v>
      </c>
      <c r="G192" s="2" t="s">
        <v>667</v>
      </c>
      <c r="H192" s="2" t="s">
        <v>175</v>
      </c>
      <c r="I192" s="2" t="str">
        <f>IFERROR(__xludf.DUMMYFUNCTION("GOOGLETRANSLATE(C192,""fr"",""en"")"),"Loading...")</f>
        <v>Loading...</v>
      </c>
    </row>
    <row r="193" ht="15.75" customHeight="1">
      <c r="A193" s="2">
        <v>5.0</v>
      </c>
      <c r="B193" s="2" t="s">
        <v>668</v>
      </c>
      <c r="C193" s="2" t="s">
        <v>669</v>
      </c>
      <c r="D193" s="2" t="s">
        <v>103</v>
      </c>
      <c r="E193" s="2" t="s">
        <v>98</v>
      </c>
      <c r="F193" s="2" t="s">
        <v>15</v>
      </c>
      <c r="G193" s="2" t="s">
        <v>670</v>
      </c>
      <c r="H193" s="2" t="s">
        <v>77</v>
      </c>
      <c r="I193" s="2" t="str">
        <f>IFERROR(__xludf.DUMMYFUNCTION("GOOGLETRANSLATE(C193,""fr"",""en"")"),"I am satisfied with my insurance subscription It was easy and quick to make sure I will recommend that many people Mr. Carasco")</f>
        <v>I am satisfied with my insurance subscription It was easy and quick to make sure I will recommend that many people Mr. Carasco</v>
      </c>
    </row>
    <row r="194" ht="15.75" customHeight="1">
      <c r="A194" s="2">
        <v>5.0</v>
      </c>
      <c r="B194" s="2" t="s">
        <v>671</v>
      </c>
      <c r="C194" s="2" t="s">
        <v>672</v>
      </c>
      <c r="D194" s="2" t="s">
        <v>80</v>
      </c>
      <c r="E194" s="2" t="s">
        <v>81</v>
      </c>
      <c r="F194" s="2" t="s">
        <v>15</v>
      </c>
      <c r="G194" s="2" t="s">
        <v>673</v>
      </c>
      <c r="H194" s="2" t="s">
        <v>259</v>
      </c>
      <c r="I194" s="2" t="str">
        <f>IFERROR(__xludf.DUMMYFUNCTION("GOOGLETRANSLATE(C194,""fr"",""en"")"),"I have been insured for several years at the Matmut, I had 1 sinister who was treated perfectly. I can say that it is an insurer who is serious and on which we can count, his prices are competitive
")</f>
        <v>I have been insured for several years at the Matmut, I had 1 sinister who was treated perfectly. I can say that it is an insurer who is serious and on which we can count, his prices are competitive
</v>
      </c>
    </row>
    <row r="195" ht="15.75" customHeight="1">
      <c r="A195" s="2">
        <v>5.0</v>
      </c>
      <c r="B195" s="2" t="s">
        <v>674</v>
      </c>
      <c r="C195" s="2" t="s">
        <v>675</v>
      </c>
      <c r="D195" s="2" t="s">
        <v>20</v>
      </c>
      <c r="E195" s="2" t="s">
        <v>21</v>
      </c>
      <c r="F195" s="2" t="s">
        <v>15</v>
      </c>
      <c r="G195" s="2" t="s">
        <v>676</v>
      </c>
      <c r="H195" s="2" t="s">
        <v>77</v>
      </c>
      <c r="I195" s="2" t="str">
        <f>IFERROR(__xludf.DUMMYFUNCTION("GOOGLETRANSLATE(C195,""fr"",""en"")"),"No complaints, top customer service. Very good price positioning, easily reachable customer service and in France! I highly recommend. Thanks")</f>
        <v>No complaints, top customer service. Very good price positioning, easily reachable customer service and in France! I highly recommend. Thanks</v>
      </c>
    </row>
    <row r="196" ht="15.75" customHeight="1">
      <c r="A196" s="2">
        <v>5.0</v>
      </c>
      <c r="B196" s="2" t="s">
        <v>677</v>
      </c>
      <c r="C196" s="2" t="s">
        <v>678</v>
      </c>
      <c r="D196" s="2" t="s">
        <v>20</v>
      </c>
      <c r="E196" s="2" t="s">
        <v>21</v>
      </c>
      <c r="F196" s="2" t="s">
        <v>15</v>
      </c>
      <c r="G196" s="2" t="s">
        <v>679</v>
      </c>
      <c r="H196" s="2" t="s">
        <v>52</v>
      </c>
      <c r="I196" s="2" t="str">
        <f>IFERROR(__xludf.DUMMYFUNCTION("GOOGLETRANSLATE(C196,""fr"",""en"")"),"The insurance telephone correspondent was listened to. The explanations are clear, the prices interesting and the guarantees suit me.")</f>
        <v>The insurance telephone correspondent was listened to. The explanations are clear, the prices interesting and the guarantees suit me.</v>
      </c>
    </row>
    <row r="197" ht="15.75" customHeight="1">
      <c r="A197" s="2">
        <v>2.0</v>
      </c>
      <c r="B197" s="2" t="s">
        <v>680</v>
      </c>
      <c r="C197" s="2" t="s">
        <v>681</v>
      </c>
      <c r="D197" s="2" t="s">
        <v>20</v>
      </c>
      <c r="E197" s="2" t="s">
        <v>21</v>
      </c>
      <c r="F197" s="2" t="s">
        <v>15</v>
      </c>
      <c r="G197" s="2" t="s">
        <v>682</v>
      </c>
      <c r="H197" s="2" t="s">
        <v>83</v>
      </c>
      <c r="I197" s="2" t="str">
        <f>IFERROR(__xludf.DUMMYFUNCTION("GOOGLETRANSLATE(C197,""fr"",""en"")"),"Very disappointed insurance not very clear. Support not serious at all so far our car is waiting for all months to pay any risk insurance every month.")</f>
        <v>Very disappointed insurance not very clear. Support not serious at all so far our car is waiting for all months to pay any risk insurance every month.</v>
      </c>
    </row>
    <row r="198" ht="15.75" customHeight="1">
      <c r="A198" s="2">
        <v>4.0</v>
      </c>
      <c r="B198" s="2" t="s">
        <v>683</v>
      </c>
      <c r="C198" s="2" t="s">
        <v>684</v>
      </c>
      <c r="D198" s="2" t="s">
        <v>129</v>
      </c>
      <c r="E198" s="2" t="s">
        <v>14</v>
      </c>
      <c r="F198" s="2" t="s">
        <v>15</v>
      </c>
      <c r="G198" s="2" t="s">
        <v>544</v>
      </c>
      <c r="H198" s="2" t="s">
        <v>77</v>
      </c>
      <c r="I198" s="2" t="str">
        <f>IFERROR(__xludf.DUMMYFUNCTION("GOOGLETRANSLATE(C198,""fr"",""en"")"),"Professionalism and efficiency perfectly summarizes generation services.
Speed ​​in the processing of requests as well as refunds for care.")</f>
        <v>Professionalism and efficiency perfectly summarizes generation services.
Speed ​​in the processing of requests as well as refunds for care.</v>
      </c>
    </row>
    <row r="199" ht="15.75" customHeight="1">
      <c r="A199" s="2">
        <v>1.0</v>
      </c>
      <c r="B199" s="2" t="s">
        <v>685</v>
      </c>
      <c r="C199" s="2" t="s">
        <v>686</v>
      </c>
      <c r="D199" s="2" t="s">
        <v>20</v>
      </c>
      <c r="E199" s="2" t="s">
        <v>21</v>
      </c>
      <c r="F199" s="2" t="s">
        <v>15</v>
      </c>
      <c r="G199" s="2" t="s">
        <v>687</v>
      </c>
      <c r="H199" s="2" t="s">
        <v>48</v>
      </c>
      <c r="I199" s="2" t="str">
        <f>IFERROR(__xludf.DUMMYFUNCTION("GOOGLETRANSLATE(C199,""fr"",""en"")"),"Seeing that Anais, despite appearances, do not follow up on my requests, I will summarize the situation. Currently and for my part, the olive assurance is:
- No response to any email whatever it is.
- more than 15 minutes of waiting by phone (since no c"&amp;"ommunication by email ..) - already called a good dozen times in 6 months ...
- invoice additional monthly payment in the event of a contract rewriting (you leave your former insurer for them)
- do not take into account the 2 months paid in advance (com"&amp;"pulsory as soon as the contract is signed) and takes you a monthly payment from the second month.
- Obtaining the final green card after 1 and a half months of waiting and after calling 5 times.
- Internet customer area unavailable for more than a month"&amp;" reported with each call .... and still nothing ... Everything goes through there however and it would be enough for their part for it to be repaired but not ...
Here is my where I am currently, and given the other opinions I am not the only one.
By t"&amp;"he way, thank you to the site ""Opinion Assurance"" which does not censor any message and lets each person freely.
Anais, waiting to read you ...
")</f>
        <v>Seeing that Anais, despite appearances, do not follow up on my requests, I will summarize the situation. Currently and for my part, the olive assurance is:
- No response to any email whatever it is.
- more than 15 minutes of waiting by phone (since no communication by email ..) - already called a good dozen times in 6 months ...
- invoice additional monthly payment in the event of a contract rewriting (you leave your former insurer for them)
- do not take into account the 2 months paid in advance (compulsory as soon as the contract is signed) and takes you a monthly payment from the second month.
- Obtaining the final green card after 1 and a half months of waiting and after calling 5 times.
- Internet customer area unavailable for more than a month reported with each call .... and still nothing ... Everything goes through there however and it would be enough for their part for it to be repaired but not ...
Here is my where I am currently, and given the other opinions I am not the only one.
By the way, thank you to the site "Opinion Assurance" which does not censor any message and lets each person freely.
Anais, waiting to read you ...
</v>
      </c>
    </row>
    <row r="200" ht="15.75" customHeight="1">
      <c r="A200" s="2">
        <v>5.0</v>
      </c>
      <c r="B200" s="2" t="s">
        <v>688</v>
      </c>
      <c r="C200" s="2" t="s">
        <v>689</v>
      </c>
      <c r="D200" s="2" t="s">
        <v>363</v>
      </c>
      <c r="E200" s="2" t="s">
        <v>98</v>
      </c>
      <c r="F200" s="2" t="s">
        <v>15</v>
      </c>
      <c r="G200" s="2" t="s">
        <v>690</v>
      </c>
      <c r="H200" s="2" t="s">
        <v>67</v>
      </c>
      <c r="I200" s="2" t="str">
        <f>IFERROR(__xludf.DUMMYFUNCTION("GOOGLETRANSLATE(C200,""fr"",""en"")"),"Effective and very well placed price. I could only subscribe via AMV.
The subscription is easy and practical, with an interesting choice of formula. Most to me have been to subscribe online, including a Saturday morning.")</f>
        <v>Effective and very well placed price. I could only subscribe via AMV.
The subscription is easy and practical, with an interesting choice of formula. Most to me have been to subscribe online, including a Saturday morning.</v>
      </c>
    </row>
    <row r="201" ht="15.75" customHeight="1">
      <c r="A201" s="2">
        <v>1.0</v>
      </c>
      <c r="B201" s="2" t="s">
        <v>691</v>
      </c>
      <c r="C201" s="2" t="s">
        <v>692</v>
      </c>
      <c r="D201" s="2" t="s">
        <v>37</v>
      </c>
      <c r="E201" s="2" t="s">
        <v>14</v>
      </c>
      <c r="F201" s="2" t="s">
        <v>15</v>
      </c>
      <c r="G201" s="2" t="s">
        <v>182</v>
      </c>
      <c r="H201" s="2" t="s">
        <v>182</v>
      </c>
      <c r="I201" s="2" t="str">
        <f>IFERROR(__xludf.DUMMYFUNCTION("GOOGLETRANSLATE(C201,""fr"",""en"")"),"Forced sale by phone from a broker.
Then dialogue of deaf with the company. Already for a while that I fight to terminate this contract which I never wanted.
Having been in contact with their quality service following my requests in January 2017, I aske"&amp;"d them a question ""if I send you my termination letter today it will be taken into account?"". The answer was positive, so letter sent by recommended ...
Thinking to be finally quiet and freed from this story. In January 2018, I see a new sample on thei"&amp;"r part (which was not planned !!).
I contain them, and I am told that there is a period of 2 months before the end date of the contract to send the famous termination letter. New latted on their part.
Thank you for keeping us informed !!
Having relau"&amp;"nched them again on 02/15/18, I stay without news from them.
What to do ??!!")</f>
        <v>Forced sale by phone from a broker.
Then dialogue of deaf with the company. Already for a while that I fight to terminate this contract which I never wanted.
Having been in contact with their quality service following my requests in January 2017, I asked them a question "if I send you my termination letter today it will be taken into account?". The answer was positive, so letter sent by recommended ...
Thinking to be finally quiet and freed from this story. In January 2018, I see a new sample on their part (which was not planned !!).
I contain them, and I am told that there is a period of 2 months before the end date of the contract to send the famous termination letter. New latted on their part.
Thank you for keeping us informed !!
Having relaunched them again on 02/15/18, I stay without news from them.
What to do ??!!</v>
      </c>
    </row>
    <row r="202" ht="15.75" customHeight="1">
      <c r="A202" s="2">
        <v>5.0</v>
      </c>
      <c r="B202" s="2" t="s">
        <v>693</v>
      </c>
      <c r="C202" s="2" t="s">
        <v>694</v>
      </c>
      <c r="D202" s="2" t="s">
        <v>695</v>
      </c>
      <c r="E202" s="2" t="s">
        <v>696</v>
      </c>
      <c r="F202" s="2" t="s">
        <v>15</v>
      </c>
      <c r="G202" s="2" t="s">
        <v>697</v>
      </c>
      <c r="H202" s="2" t="s">
        <v>95</v>
      </c>
      <c r="I202" s="2" t="str">
        <f>IFERROR(__xludf.DUMMYFUNCTION("GOOGLETRANSLATE(C202,""fr"",""en"")"),"Loading...")</f>
        <v>Loading...</v>
      </c>
    </row>
    <row r="203" ht="15.75" customHeight="1">
      <c r="A203" s="2">
        <v>1.0</v>
      </c>
      <c r="B203" s="2" t="s">
        <v>698</v>
      </c>
      <c r="C203" s="2" t="s">
        <v>699</v>
      </c>
      <c r="D203" s="2" t="s">
        <v>352</v>
      </c>
      <c r="E203" s="2" t="s">
        <v>214</v>
      </c>
      <c r="F203" s="2" t="s">
        <v>15</v>
      </c>
      <c r="G203" s="2" t="s">
        <v>700</v>
      </c>
      <c r="H203" s="2" t="s">
        <v>199</v>
      </c>
      <c r="I203" s="2" t="str">
        <f>IFERROR(__xludf.DUMMYFUNCTION("GOOGLETRANSLATE(C203,""fr"",""en"")"),"Hello,
I live hell with Cardif. I was dismissed from my job as a civil servant for incapacity.
 After a year and a half trying to find all the pretexts not to take the monthly payment of my mortgage to their charge (contracted at BNP which should have s"&amp;"implified the procedure), they finally accepted after expertise, and many letters from my Avocado (if you don't take a lawyer you can still wait!).
 The first months everything was going well, the monthly payments were taken by BNP then reimbursed a few "&amp;"days later by Cardif.
Then, more reimbursements. My BNP advisor wrote them several times (what she told me) but nothing was advancing. After contacting and all the services of Cardif and BNP, the reimbursements resumed.
Then rebelote. Stopping reimburse"&amp;"ments, recommended letters sent to all services, and resumption of reimbursements for one or two months. And it begins again. My advisor stopped writing them when it was her job.
I do not know the ""official"" reason for which Cardif stops paying, while "&amp;"I have their mail stipulating that they take charge of the reimbursement of my credit. They decide to honor when they see fit, the contract we had signed.
  I wouldn't say that Cardif and the BNP are the worst, they are all the same.
Finally if you have"&amp;" to involve your cardif insurance, make sure you have a competent lawyer!")</f>
        <v>Hello,
I live hell with Cardif. I was dismissed from my job as a civil servant for incapacity.
 After a year and a half trying to find all the pretexts not to take the monthly payment of my mortgage to their charge (contracted at BNP which should have simplified the procedure), they finally accepted after expertise, and many letters from my Avocado (if you don't take a lawyer you can still wait!).
 The first months everything was going well, the monthly payments were taken by BNP then reimbursed a few days later by Cardif.
Then, more reimbursements. My BNP advisor wrote them several times (what she told me) but nothing was advancing. After contacting and all the services of Cardif and BNP, the reimbursements resumed.
Then rebelote. Stopping reimbursements, recommended letters sent to all services, and resumption of reimbursements for one or two months. And it begins again. My advisor stopped writing them when it was her job.
I do not know the "official" reason for which Cardif stops paying, while I have their mail stipulating that they take charge of the reimbursement of my credit. They decide to honor when they see fit, the contract we had signed.
  I wouldn't say that Cardif and the BNP are the worst, they are all the same.
Finally if you have to involve your cardif insurance, make sure you have a competent lawyer!</v>
      </c>
    </row>
    <row r="204" ht="15.75" customHeight="1">
      <c r="A204" s="2">
        <v>5.0</v>
      </c>
      <c r="B204" s="2" t="s">
        <v>701</v>
      </c>
      <c r="C204" s="2" t="s">
        <v>702</v>
      </c>
      <c r="D204" s="2" t="s">
        <v>70</v>
      </c>
      <c r="E204" s="2" t="s">
        <v>21</v>
      </c>
      <c r="F204" s="2" t="s">
        <v>15</v>
      </c>
      <c r="G204" s="2" t="s">
        <v>126</v>
      </c>
      <c r="H204" s="2" t="s">
        <v>52</v>
      </c>
      <c r="I204" s="2" t="str">
        <f>IFERROR(__xludf.DUMMYFUNCTION("GOOGLETRANSLATE(C204,""fr"",""en"")"),"Loading...")</f>
        <v>Loading...</v>
      </c>
    </row>
    <row r="205" ht="15.75" customHeight="1">
      <c r="A205" s="2">
        <v>4.0</v>
      </c>
      <c r="B205" s="2" t="s">
        <v>703</v>
      </c>
      <c r="C205" s="2" t="s">
        <v>704</v>
      </c>
      <c r="D205" s="2" t="s">
        <v>70</v>
      </c>
      <c r="E205" s="2" t="s">
        <v>21</v>
      </c>
      <c r="F205" s="2" t="s">
        <v>15</v>
      </c>
      <c r="G205" s="2" t="s">
        <v>119</v>
      </c>
      <c r="H205" s="2" t="s">
        <v>67</v>
      </c>
      <c r="I205" s="2" t="str">
        <f>IFERROR(__xludf.DUMMYFUNCTION("GOOGLETRANSLATE(C205,""fr"",""en"")"),"Loading...")</f>
        <v>Loading...</v>
      </c>
    </row>
    <row r="206" ht="15.75" customHeight="1">
      <c r="A206" s="2">
        <v>3.0</v>
      </c>
      <c r="B206" s="2" t="s">
        <v>705</v>
      </c>
      <c r="C206" s="2" t="s">
        <v>706</v>
      </c>
      <c r="D206" s="2" t="s">
        <v>70</v>
      </c>
      <c r="E206" s="2" t="s">
        <v>21</v>
      </c>
      <c r="F206" s="2" t="s">
        <v>15</v>
      </c>
      <c r="G206" s="2" t="s">
        <v>707</v>
      </c>
      <c r="H206" s="2" t="s">
        <v>417</v>
      </c>
      <c r="I206" s="2" t="str">
        <f>IFERROR(__xludf.DUMMYFUNCTION("GOOGLETRANSLATE(C206,""fr"",""en"")"),"Loading...")</f>
        <v>Loading...</v>
      </c>
    </row>
    <row r="207" ht="15.75" customHeight="1">
      <c r="A207" s="2">
        <v>1.0</v>
      </c>
      <c r="B207" s="2" t="s">
        <v>708</v>
      </c>
      <c r="C207" s="2" t="s">
        <v>709</v>
      </c>
      <c r="D207" s="2" t="s">
        <v>55</v>
      </c>
      <c r="E207" s="2" t="s">
        <v>56</v>
      </c>
      <c r="F207" s="2" t="s">
        <v>15</v>
      </c>
      <c r="G207" s="2" t="s">
        <v>279</v>
      </c>
      <c r="H207" s="2" t="s">
        <v>259</v>
      </c>
      <c r="I207" s="2" t="str">
        <f>IFERROR(__xludf.DUMMYFUNCTION("GOOGLETRANSLATE(C207,""fr"",""en"")"),"Insured since May 2020, for my dog, I am really stunned concerning the lack of humanity of Assuro’Poil !!! I was at Bulle Bleue before, for my other dog and there was understanding !!! I strongly regret having taken out insurance with them !! I had the mi"&amp;"sfortune to return the requests for reimbursement, beyond a month, despite having explained my situation and that why, they were sent late ... But no, we are doing unscrupulous insurance that only think of making the benefit so if they may not reimburse, "&amp;"they do it with great pleasure !!! And when I see (unfortunately too late) this note of 1.8/5, I tell myself that if I had seen it before, I would never have signed a contract with them !!! To flee...")</f>
        <v>Insured since May 2020, for my dog, I am really stunned concerning the lack of humanity of Assuro’Poil !!! I was at Bulle Bleue before, for my other dog and there was understanding !!! I strongly regret having taken out insurance with them !! I had the misfortune to return the requests for reimbursement, beyond a month, despite having explained my situation and that why, they were sent late ... But no, we are doing unscrupulous insurance that only think of making the benefit so if they may not reimburse, they do it with great pleasure !!! And when I see (unfortunately too late) this note of 1.8/5, I tell myself that if I had seen it before, I would never have signed a contract with them !!! To flee...</v>
      </c>
    </row>
    <row r="208" ht="15.75" customHeight="1">
      <c r="A208" s="2">
        <v>4.0</v>
      </c>
      <c r="B208" s="2" t="s">
        <v>710</v>
      </c>
      <c r="C208" s="2" t="s">
        <v>711</v>
      </c>
      <c r="D208" s="2" t="s">
        <v>134</v>
      </c>
      <c r="E208" s="2" t="s">
        <v>21</v>
      </c>
      <c r="F208" s="2" t="s">
        <v>15</v>
      </c>
      <c r="G208" s="2" t="s">
        <v>712</v>
      </c>
      <c r="H208" s="2" t="s">
        <v>175</v>
      </c>
      <c r="I208" s="2" t="str">
        <f>IFERROR(__xludf.DUMMYFUNCTION("GOOGLETRANSLATE(C208,""fr"",""en"")"),"Simple and practical these online certificates.
I would have preferred an icon to print them directly without going through an email, but hey it's not so bad!")</f>
        <v>Simple and practical these online certificates.
I would have preferred an icon to print them directly without going through an email, but hey it's not so bad!</v>
      </c>
    </row>
    <row r="209" ht="15.75" customHeight="1">
      <c r="A209" s="2">
        <v>3.0</v>
      </c>
      <c r="B209" s="2" t="s">
        <v>713</v>
      </c>
      <c r="C209" s="2" t="s">
        <v>714</v>
      </c>
      <c r="D209" s="2" t="s">
        <v>70</v>
      </c>
      <c r="E209" s="2" t="s">
        <v>21</v>
      </c>
      <c r="F209" s="2" t="s">
        <v>15</v>
      </c>
      <c r="G209" s="2" t="s">
        <v>715</v>
      </c>
      <c r="H209" s="2" t="s">
        <v>210</v>
      </c>
      <c r="I209" s="2" t="str">
        <f>IFERROR(__xludf.DUMMYFUNCTION("GOOGLETRANSLATE(C209,""fr"",""en"")"),"I am satisfied with the help provided by the advisor. However, I only recently received the observation. Delay in the declaration. Mrs Da Costa")</f>
        <v>I am satisfied with the help provided by the advisor. However, I only recently received the observation. Delay in the declaration. Mrs Da Costa</v>
      </c>
    </row>
    <row r="210" ht="15.75" customHeight="1">
      <c r="A210" s="2">
        <v>1.0</v>
      </c>
      <c r="B210" s="2" t="s">
        <v>716</v>
      </c>
      <c r="C210" s="2" t="s">
        <v>717</v>
      </c>
      <c r="D210" s="2" t="s">
        <v>70</v>
      </c>
      <c r="E210" s="2" t="s">
        <v>21</v>
      </c>
      <c r="F210" s="2" t="s">
        <v>15</v>
      </c>
      <c r="G210" s="2" t="s">
        <v>718</v>
      </c>
      <c r="H210" s="2" t="s">
        <v>77</v>
      </c>
      <c r="I210" s="2" t="str">
        <f>IFERROR(__xludf.DUMMYFUNCTION("GOOGLETRANSLATE(C210,""fr"",""en"")"),"Hello, I have been with you since 20219, I had no claim and my subscription went from € 790 to € 904 annual in 2 years ... With the COVVID, I thought that insurance had earned money from the money that vehicles have been less accident. I don't understand "&amp;"this increase ...")</f>
        <v>Hello, I have been with you since 20219, I had no claim and my subscription went from € 790 to € 904 annual in 2 years ... With the COVVID, I thought that insurance had earned money from the money that vehicles have been less accident. I don't understand this increase ...</v>
      </c>
    </row>
    <row r="211" ht="15.75" customHeight="1">
      <c r="A211" s="2">
        <v>3.0</v>
      </c>
      <c r="B211" s="2" t="s">
        <v>719</v>
      </c>
      <c r="C211" s="2" t="s">
        <v>720</v>
      </c>
      <c r="D211" s="2" t="s">
        <v>20</v>
      </c>
      <c r="E211" s="2" t="s">
        <v>21</v>
      </c>
      <c r="F211" s="2" t="s">
        <v>15</v>
      </c>
      <c r="G211" s="2" t="s">
        <v>547</v>
      </c>
      <c r="H211" s="2" t="s">
        <v>67</v>
      </c>
      <c r="I211" s="2" t="str">
        <f>IFERROR(__xludf.DUMMYFUNCTION("GOOGLETRANSLATE(C211,""fr"",""en"")"),"I wait to see for the price of passing in all risks or the announced price is € 260 at the rate made by internet
For the moment this does not give me satisfaction, I await your explanations following my request")</f>
        <v>I wait to see for the price of passing in all risks or the announced price is € 260 at the rate made by internet
For the moment this does not give me satisfaction, I await your explanations following my request</v>
      </c>
    </row>
    <row r="212" ht="15.75" customHeight="1">
      <c r="A212" s="2">
        <v>1.0</v>
      </c>
      <c r="B212" s="2" t="s">
        <v>721</v>
      </c>
      <c r="C212" s="2" t="s">
        <v>722</v>
      </c>
      <c r="D212" s="2" t="s">
        <v>61</v>
      </c>
      <c r="E212" s="2" t="s">
        <v>14</v>
      </c>
      <c r="F212" s="2" t="s">
        <v>15</v>
      </c>
      <c r="G212" s="2" t="s">
        <v>723</v>
      </c>
      <c r="H212" s="2" t="s">
        <v>123</v>
      </c>
      <c r="I212" s="2" t="str">
        <f>IFERROR(__xludf.DUMMYFUNCTION("GOOGLETRANSLATE(C212,""fr"",""en"")"),"Mutual too expensive compared to reimbursement I am leaving from their home, however, I have been there for years but it no longer gives me satisfaction at all I had not taken or the most expensive is cheaper but between two and when I see what I am reimb"&amp;"ursed and the time it puts from now on it is worse in worse I hope not to regret this mutual")</f>
        <v>Mutual too expensive compared to reimbursement I am leaving from their home, however, I have been there for years but it no longer gives me satisfaction at all I had not taken or the most expensive is cheaper but between two and when I see what I am reimbursed and the time it puts from now on it is worse in worse I hope not to regret this mutual</v>
      </c>
    </row>
    <row r="213" ht="15.75" customHeight="1">
      <c r="A213" s="2">
        <v>1.0</v>
      </c>
      <c r="B213" s="2" t="s">
        <v>724</v>
      </c>
      <c r="C213" s="2" t="s">
        <v>725</v>
      </c>
      <c r="D213" s="2" t="s">
        <v>26</v>
      </c>
      <c r="E213" s="2" t="s">
        <v>27</v>
      </c>
      <c r="F213" s="2" t="s">
        <v>15</v>
      </c>
      <c r="G213" s="2" t="s">
        <v>726</v>
      </c>
      <c r="H213" s="2" t="s">
        <v>227</v>
      </c>
      <c r="I213" s="2" t="str">
        <f>IFERROR(__xludf.DUMMYFUNCTION("GOOGLETRANSLATE(C213,""fr"",""en"")"),"Loading...")</f>
        <v>Loading...</v>
      </c>
    </row>
    <row r="214" ht="15.75" customHeight="1">
      <c r="A214" s="2">
        <v>5.0</v>
      </c>
      <c r="B214" s="2" t="s">
        <v>727</v>
      </c>
      <c r="C214" s="2" t="s">
        <v>728</v>
      </c>
      <c r="D214" s="2" t="s">
        <v>20</v>
      </c>
      <c r="E214" s="2" t="s">
        <v>21</v>
      </c>
      <c r="F214" s="2" t="s">
        <v>15</v>
      </c>
      <c r="G214" s="2" t="s">
        <v>729</v>
      </c>
      <c r="H214" s="2" t="s">
        <v>175</v>
      </c>
      <c r="I214" s="2" t="str">
        <f>IFERROR(__xludf.DUMMYFUNCTION("GOOGLETRANSLATE(C214,""fr"",""en"")"),"Very friendly and professional advisor.
Very interesting price and ultra fast procedures.
thank-you for your prompt response
Cordially
David Taine")</f>
        <v>Very friendly and professional advisor.
Very interesting price and ultra fast procedures.
thank-you for your prompt response
Cordially
David Taine</v>
      </c>
    </row>
    <row r="215" ht="15.75" customHeight="1">
      <c r="A215" s="2">
        <v>3.0</v>
      </c>
      <c r="B215" s="2" t="s">
        <v>730</v>
      </c>
      <c r="C215" s="2" t="s">
        <v>731</v>
      </c>
      <c r="D215" s="2" t="s">
        <v>55</v>
      </c>
      <c r="E215" s="2" t="s">
        <v>56</v>
      </c>
      <c r="F215" s="2" t="s">
        <v>15</v>
      </c>
      <c r="G215" s="2" t="s">
        <v>732</v>
      </c>
      <c r="H215" s="2" t="s">
        <v>91</v>
      </c>
      <c r="I215" s="2" t="str">
        <f>IFERROR(__xludf.DUMMYFUNCTION("GOOGLETRANSLATE(C215,""fr"",""en"")"),"""Zero the bar"" teaching to subscribe to it, I find myself literally harassment, the pressure seeming to be of mise.methodology in itself in my opinion. Do not talk about the catastrophic welcome where you are received like a dog in a bowling game.")</f>
        <v>"Zero the bar" teaching to subscribe to it, I find myself literally harassment, the pressure seeming to be of mise.methodology in itself in my opinion. Do not talk about the catastrophic welcome where you are received like a dog in a bowling game.</v>
      </c>
    </row>
    <row r="216" ht="15.75" customHeight="1">
      <c r="A216" s="2">
        <v>3.0</v>
      </c>
      <c r="B216" s="2" t="s">
        <v>733</v>
      </c>
      <c r="C216" s="2" t="s">
        <v>734</v>
      </c>
      <c r="D216" s="2" t="s">
        <v>192</v>
      </c>
      <c r="E216" s="2" t="s">
        <v>81</v>
      </c>
      <c r="F216" s="2" t="s">
        <v>15</v>
      </c>
      <c r="G216" s="2" t="s">
        <v>735</v>
      </c>
      <c r="H216" s="2" t="s">
        <v>608</v>
      </c>
      <c r="I216" s="2" t="str">
        <f>IFERROR(__xludf.DUMMYFUNCTION("GOOGLETRANSLATE(C216,""fr"",""en"")"),"MAAF customer for many years with my children for cars, homes, I receive today a letter signifying the termination of my housing contract for loss frequency.
I phone to have explanations and know the claims with their date, and there we do not know how t"&amp;"o answer me ……. Trop strong.
From memory I had 4 claims since 2011 including one or the maaf did not intervene, two for derisory sums (max 200.00 €) and the last due to problems with EDF.
It is not worth attracting customers with large advertising spots"&amp;" and throwing them like ""shit"" when it is necessary to intervene and especially without providing clear explanations.
I thought that the maaf was a serious assurance, my God what a disappointment ………………… ..
I think that a competitor will be happy to c"&amp;"ollect us with all of our contracts.
Thank you the maaf")</f>
        <v>MAAF customer for many years with my children for cars, homes, I receive today a letter signifying the termination of my housing contract for loss frequency.
I phone to have explanations and know the claims with their date, and there we do not know how to answer me ……. Trop strong.
From memory I had 4 claims since 2011 including one or the maaf did not intervene, two for derisory sums (max 200.00 €) and the last due to problems with EDF.
It is not worth attracting customers with large advertising spots and throwing them like "shit" when it is necessary to intervene and especially without providing clear explanations.
I thought that the maaf was a serious assurance, my God what a disappointment ………………… ..
I think that a competitor will be happy to collect us with all of our contracts.
Thank you the maaf</v>
      </c>
    </row>
    <row r="217" ht="15.75" customHeight="1">
      <c r="A217" s="2">
        <v>1.0</v>
      </c>
      <c r="B217" s="2" t="s">
        <v>736</v>
      </c>
      <c r="C217" s="2" t="s">
        <v>737</v>
      </c>
      <c r="D217" s="2" t="s">
        <v>89</v>
      </c>
      <c r="E217" s="2" t="s">
        <v>98</v>
      </c>
      <c r="F217" s="2" t="s">
        <v>15</v>
      </c>
      <c r="G217" s="2" t="s">
        <v>738</v>
      </c>
      <c r="H217" s="2" t="s">
        <v>199</v>
      </c>
      <c r="I217" s="2" t="str">
        <f>IFERROR(__xludf.DUMMYFUNCTION("GOOGLETRANSLATE(C217,""fr"",""en"")"),"Assurbonplan !!! It's been almost 1 month that I await my notice of maturity and an information statement for my motorcycle. On the phone we take my contact details but nothing happens; by email no answer either. Anyone who works with them?
Here is my cl"&amp;"ient number 547897647 if no answer I terminate .... it is in my right since you do not respect article L.113-15-1 of the insurance codes.")</f>
        <v>Assurbonplan !!! It's been almost 1 month that I await my notice of maturity and an information statement for my motorcycle. On the phone we take my contact details but nothing happens; by email no answer either. Anyone who works with them?
Here is my client number 547897647 if no answer I terminate .... it is in my right since you do not respect article L.113-15-1 of the insurance codes.</v>
      </c>
    </row>
    <row r="218" ht="15.75" customHeight="1">
      <c r="A218" s="2">
        <v>1.0</v>
      </c>
      <c r="B218" s="2" t="s">
        <v>739</v>
      </c>
      <c r="C218" s="2" t="s">
        <v>740</v>
      </c>
      <c r="D218" s="2" t="s">
        <v>523</v>
      </c>
      <c r="E218" s="2" t="s">
        <v>214</v>
      </c>
      <c r="F218" s="2" t="s">
        <v>15</v>
      </c>
      <c r="G218" s="2" t="s">
        <v>741</v>
      </c>
      <c r="H218" s="2" t="s">
        <v>742</v>
      </c>
      <c r="I218" s="2" t="str">
        <f>IFERROR(__xludf.DUMMYFUNCTION("GOOGLETRANSLATE(C218,""fr"",""en"")"),"Hello,
I have subscribed to a loan for a real estate purchase in 2012; I have always paid my reimbursements and the insurance linked to this loan.
Today following health problems my wife is recognized as Invalid Level 2.
We have expressed it to the Sur"&amp;"avenir insurance, their reaction time is deplorable; We waited for 3 months to know our compensation rate which obviously is 5% which is a shame given the state of health of my wife.
A single advice do not take the insurance of Crédit Mutuel There are ma"&amp;"ny competing insurance; Know that even if you take out a loan from Crédit Mutuel you absolutely do not have the obligation to subscribe to their insurance and that there are many insurances that will cover you much better for a much more attractive rate.
"&amp;"
Personally I will ask one of the AIVF expertise against expertise who are the only doctors who are not mandated by insurance and who therefore have an objective opinion; And I will of course subscribe to another insurance for my mortgage loan")</f>
        <v>Hello,
I have subscribed to a loan for a real estate purchase in 2012; I have always paid my reimbursements and the insurance linked to this loan.
Today following health problems my wife is recognized as Invalid Level 2.
We have expressed it to the Suravenir insurance, their reaction time is deplorable; We waited for 3 months to know our compensation rate which obviously is 5% which is a shame given the state of health of my wife.
A single advice do not take the insurance of Crédit Mutuel There are many competing insurance; Know that even if you take out a loan from Crédit Mutuel you absolutely do not have the obligation to subscribe to their insurance and that there are many insurances that will cover you much better for a much more attractive rate.
Personally I will ask one of the AIVF expertise against expertise who are the only doctors who are not mandated by insurance and who therefore have an objective opinion; And I will of course subscribe to another insurance for my mortgage loan</v>
      </c>
    </row>
    <row r="219" ht="15.75" customHeight="1">
      <c r="A219" s="2">
        <v>5.0</v>
      </c>
      <c r="B219" s="2" t="s">
        <v>743</v>
      </c>
      <c r="C219" s="2" t="s">
        <v>744</v>
      </c>
      <c r="D219" s="2" t="s">
        <v>20</v>
      </c>
      <c r="E219" s="2" t="s">
        <v>21</v>
      </c>
      <c r="F219" s="2" t="s">
        <v>15</v>
      </c>
      <c r="G219" s="2" t="s">
        <v>718</v>
      </c>
      <c r="H219" s="2" t="s">
        <v>77</v>
      </c>
      <c r="I219" s="2" t="str">
        <f>IFERROR(__xludf.DUMMYFUNCTION("GOOGLETRANSLATE(C219,""fr"",""en"")"),"I am very satisfied with the service and the price is attractive, the cheapest on the market, I recommend the olive assurance to those around me and to motorists thank you")</f>
        <v>I am very satisfied with the service and the price is attractive, the cheapest on the market, I recommend the olive assurance to those around me and to motorists thank you</v>
      </c>
    </row>
    <row r="220" ht="15.75" customHeight="1">
      <c r="A220" s="2">
        <v>5.0</v>
      </c>
      <c r="B220" s="2" t="s">
        <v>745</v>
      </c>
      <c r="C220" s="2" t="s">
        <v>746</v>
      </c>
      <c r="D220" s="2" t="s">
        <v>37</v>
      </c>
      <c r="E220" s="2" t="s">
        <v>14</v>
      </c>
      <c r="F220" s="2" t="s">
        <v>15</v>
      </c>
      <c r="G220" s="2" t="s">
        <v>747</v>
      </c>
      <c r="H220" s="2" t="s">
        <v>43</v>
      </c>
      <c r="I220" s="2" t="str">
        <f>IFERROR(__xludf.DUMMYFUNCTION("GOOGLETRANSLATE(C220,""fr"",""en"")"),"Loading...")</f>
        <v>Loading...</v>
      </c>
    </row>
    <row r="221" ht="15.75" customHeight="1">
      <c r="A221" s="2">
        <v>1.0</v>
      </c>
      <c r="B221" s="2" t="s">
        <v>748</v>
      </c>
      <c r="C221" s="2" t="s">
        <v>749</v>
      </c>
      <c r="D221" s="2" t="s">
        <v>20</v>
      </c>
      <c r="E221" s="2" t="s">
        <v>21</v>
      </c>
      <c r="F221" s="2" t="s">
        <v>15</v>
      </c>
      <c r="G221" s="2" t="s">
        <v>750</v>
      </c>
      <c r="H221" s="2" t="s">
        <v>512</v>
      </c>
      <c r="I221" s="2" t="str">
        <f>IFERROR(__xludf.DUMMYFUNCTION("GOOGLETRANSLATE(C221,""fr"",""en"")"),"Increase of 63 percent of my bonus in 2 years without any claim of course accidentology reason in the BDR. So how is it that for my motorcycle at AMV she dropped by 10 percent in 2 years and of course in their liaison letter no comments to warn the member"&amp;", they speak of the drop in franchise of 15 percent which n 'has no interest in people who have no claim")</f>
        <v>Increase of 63 percent of my bonus in 2 years without any claim of course accidentology reason in the BDR. So how is it that for my motorcycle at AMV she dropped by 10 percent in 2 years and of course in their liaison letter no comments to warn the member, they speak of the drop in franchise of 15 percent which n 'has no interest in people who have no claim</v>
      </c>
    </row>
    <row r="222" ht="15.75" customHeight="1">
      <c r="A222" s="2">
        <v>5.0</v>
      </c>
      <c r="B222" s="2" t="s">
        <v>751</v>
      </c>
      <c r="C222" s="2" t="s">
        <v>752</v>
      </c>
      <c r="D222" s="2" t="s">
        <v>103</v>
      </c>
      <c r="E222" s="2" t="s">
        <v>98</v>
      </c>
      <c r="F222" s="2" t="s">
        <v>15</v>
      </c>
      <c r="G222" s="2" t="s">
        <v>753</v>
      </c>
      <c r="H222" s="2" t="s">
        <v>95</v>
      </c>
      <c r="I222" s="2" t="str">
        <f>IFERROR(__xludf.DUMMYFUNCTION("GOOGLETRANSLATE(C222,""fr"",""en"")"),"Loading...")</f>
        <v>Loading...</v>
      </c>
    </row>
    <row r="223" ht="15.75" customHeight="1">
      <c r="A223" s="2">
        <v>5.0</v>
      </c>
      <c r="B223" s="2" t="s">
        <v>754</v>
      </c>
      <c r="C223" s="2" t="s">
        <v>755</v>
      </c>
      <c r="D223" s="2" t="s">
        <v>20</v>
      </c>
      <c r="E223" s="2" t="s">
        <v>21</v>
      </c>
      <c r="F223" s="2" t="s">
        <v>15</v>
      </c>
      <c r="G223" s="2" t="s">
        <v>371</v>
      </c>
      <c r="H223" s="2" t="s">
        <v>67</v>
      </c>
      <c r="I223" s="2" t="str">
        <f>IFERROR(__xludf.DUMMYFUNCTION("GOOGLETRANSLATE(C223,""fr"",""en"")"),"Simple and quick, I ensured my car in a click! Nothing complicated, the requests are clear and the prices rather attractive. I recommend without hesitation!")</f>
        <v>Simple and quick, I ensured my car in a click! Nothing complicated, the requests are clear and the prices rather attractive. I recommend without hesitation!</v>
      </c>
    </row>
    <row r="224" ht="15.75" customHeight="1">
      <c r="A224" s="2">
        <v>5.0</v>
      </c>
      <c r="B224" s="2" t="s">
        <v>756</v>
      </c>
      <c r="C224" s="2" t="s">
        <v>757</v>
      </c>
      <c r="D224" s="2" t="s">
        <v>20</v>
      </c>
      <c r="E224" s="2" t="s">
        <v>21</v>
      </c>
      <c r="F224" s="2" t="s">
        <v>15</v>
      </c>
      <c r="G224" s="2" t="s">
        <v>76</v>
      </c>
      <c r="H224" s="2" t="s">
        <v>77</v>
      </c>
      <c r="I224" s="2" t="str">
        <f>IFERROR(__xludf.DUMMYFUNCTION("GOOGLETRANSLATE(C224,""fr"",""en"")"),"I am satisfied with the service rendered. I benefited from a rapid achievement of the entire process. Good information and friendship of the reception.")</f>
        <v>I am satisfied with the service rendered. I benefited from a rapid achievement of the entire process. Good information and friendship of the reception.</v>
      </c>
    </row>
    <row r="225" ht="15.75" customHeight="1">
      <c r="A225" s="2">
        <v>4.0</v>
      </c>
      <c r="B225" s="2" t="s">
        <v>758</v>
      </c>
      <c r="C225" s="2" t="s">
        <v>759</v>
      </c>
      <c r="D225" s="2" t="s">
        <v>37</v>
      </c>
      <c r="E225" s="2" t="s">
        <v>14</v>
      </c>
      <c r="F225" s="2" t="s">
        <v>15</v>
      </c>
      <c r="G225" s="2" t="s">
        <v>760</v>
      </c>
      <c r="H225" s="2" t="s">
        <v>333</v>
      </c>
      <c r="I225" s="2" t="str">
        <f>IFERROR(__xludf.DUMMYFUNCTION("GOOGLETRANSLATE(C225,""fr"",""en"")"),"After implementation of remote transmission, rapid reimbursement and without intervention on my part")</f>
        <v>After implementation of remote transmission, rapid reimbursement and without intervention on my part</v>
      </c>
    </row>
    <row r="226" ht="15.75" customHeight="1">
      <c r="A226" s="2">
        <v>5.0</v>
      </c>
      <c r="B226" s="2" t="s">
        <v>761</v>
      </c>
      <c r="C226" s="2" t="s">
        <v>762</v>
      </c>
      <c r="D226" s="2" t="s">
        <v>103</v>
      </c>
      <c r="E226" s="2" t="s">
        <v>98</v>
      </c>
      <c r="F226" s="2" t="s">
        <v>15</v>
      </c>
      <c r="G226" s="2" t="s">
        <v>763</v>
      </c>
      <c r="H226" s="2" t="s">
        <v>95</v>
      </c>
      <c r="I226" s="2" t="str">
        <f>IFERROR(__xludf.DUMMYFUNCTION("GOOGLETRANSLATE(C226,""fr"",""en"")"),"Everything is really perfect really interesting price, I highly recommend this insurance which allows me to calmly insure my two wheel.
Thank you April Moto")</f>
        <v>Everything is really perfect really interesting price, I highly recommend this insurance which allows me to calmly insure my two wheel.
Thank you April Moto</v>
      </c>
    </row>
    <row r="227" ht="15.75" customHeight="1">
      <c r="A227" s="2">
        <v>5.0</v>
      </c>
      <c r="B227" s="2" t="s">
        <v>764</v>
      </c>
      <c r="C227" s="2" t="s">
        <v>765</v>
      </c>
      <c r="D227" s="2" t="s">
        <v>70</v>
      </c>
      <c r="E227" s="2" t="s">
        <v>21</v>
      </c>
      <c r="F227" s="2" t="s">
        <v>15</v>
      </c>
      <c r="G227" s="2" t="s">
        <v>766</v>
      </c>
      <c r="H227" s="2" t="s">
        <v>52</v>
      </c>
      <c r="I227" s="2" t="str">
        <f>IFERROR(__xludf.DUMMYFUNCTION("GOOGLETRANSLATE(C227,""fr"",""en"")"),"Loading...")</f>
        <v>Loading...</v>
      </c>
    </row>
    <row r="228" ht="15.75" customHeight="1">
      <c r="A228" s="2">
        <v>5.0</v>
      </c>
      <c r="B228" s="2" t="s">
        <v>767</v>
      </c>
      <c r="C228" s="2" t="s">
        <v>768</v>
      </c>
      <c r="D228" s="2" t="s">
        <v>70</v>
      </c>
      <c r="E228" s="2" t="s">
        <v>21</v>
      </c>
      <c r="F228" s="2" t="s">
        <v>15</v>
      </c>
      <c r="G228" s="2" t="s">
        <v>290</v>
      </c>
      <c r="H228" s="2" t="s">
        <v>210</v>
      </c>
      <c r="I228" s="2" t="str">
        <f>IFERROR(__xludf.DUMMYFUNCTION("GOOGLETRANSLATE(C228,""fr"",""en"")"),"I am very satisfied with prices and advisers! Bravo continue like that. Excellent information and above all excellent monitoring concerning my termination with the Hamon law")</f>
        <v>I am very satisfied with prices and advisers! Bravo continue like that. Excellent information and above all excellent monitoring concerning my termination with the Hamon law</v>
      </c>
    </row>
    <row r="229" ht="15.75" customHeight="1">
      <c r="A229" s="2">
        <v>1.0</v>
      </c>
      <c r="B229" s="2" t="s">
        <v>769</v>
      </c>
      <c r="C229" s="2" t="s">
        <v>770</v>
      </c>
      <c r="D229" s="2" t="s">
        <v>26</v>
      </c>
      <c r="E229" s="2" t="s">
        <v>75</v>
      </c>
      <c r="F229" s="2" t="s">
        <v>15</v>
      </c>
      <c r="G229" s="2" t="s">
        <v>771</v>
      </c>
      <c r="H229" s="2" t="s">
        <v>742</v>
      </c>
      <c r="I229" s="2" t="str">
        <f>IFERROR(__xludf.DUMMYFUNCTION("GOOGLETRANSLATE(C229,""fr"",""en"")"),"It has been more than 2 months that the contract has expired. There is always a form, a signature or a figure. When you send emails there are only very rare answers. There is no respect for the customer. If you do not pay a monthly payment they do not for"&amp;"get to claim but when I rendered what has been spared, there is no longer any way. Intolerable.")</f>
        <v>It has been more than 2 months that the contract has expired. There is always a form, a signature or a figure. When you send emails there are only very rare answers. There is no respect for the customer. If you do not pay a monthly payment they do not forget to claim but when I rendered what has been spared, there is no longer any way. Intolerable.</v>
      </c>
    </row>
    <row r="230" ht="15.75" customHeight="1">
      <c r="A230" s="2">
        <v>1.0</v>
      </c>
      <c r="B230" s="2" t="s">
        <v>772</v>
      </c>
      <c r="C230" s="2" t="s">
        <v>773</v>
      </c>
      <c r="D230" s="2" t="s">
        <v>352</v>
      </c>
      <c r="E230" s="2" t="s">
        <v>214</v>
      </c>
      <c r="F230" s="2" t="s">
        <v>15</v>
      </c>
      <c r="G230" s="2" t="s">
        <v>774</v>
      </c>
      <c r="H230" s="2" t="s">
        <v>227</v>
      </c>
      <c r="I230" s="2" t="str">
        <f>IFERROR(__xludf.DUMMYFUNCTION("GOOGLETRANSLATE(C230,""fr"",""en"")"),"In the digital age, a 19th century customer experience worthy of Kafka. To be classified as an emergency historic monument!")</f>
        <v>In the digital age, a 19th century customer experience worthy of Kafka. To be classified as an emergency historic monument!</v>
      </c>
    </row>
    <row r="231" ht="15.75" customHeight="1">
      <c r="A231" s="2">
        <v>1.0</v>
      </c>
      <c r="B231" s="2" t="s">
        <v>775</v>
      </c>
      <c r="C231" s="2" t="s">
        <v>776</v>
      </c>
      <c r="D231" s="2" t="s">
        <v>20</v>
      </c>
      <c r="E231" s="2" t="s">
        <v>21</v>
      </c>
      <c r="F231" s="2" t="s">
        <v>15</v>
      </c>
      <c r="G231" s="2" t="s">
        <v>226</v>
      </c>
      <c r="H231" s="2" t="s">
        <v>227</v>
      </c>
      <c r="I231" s="2" t="str">
        <f>IFERROR(__xludf.DUMMYFUNCTION("GOOGLETRANSLATE(C231,""fr"",""en"")"),"It's been 1 year since I subscribed to this insurance. Nothing to say until the day I want to move ... 200 euros the change of address O_O ... Choosing the olive tree is good but you must not change your home ^^ ... Farewell")</f>
        <v>It's been 1 year since I subscribed to this insurance. Nothing to say until the day I want to move ... 200 euros the change of address O_O ... Choosing the olive tree is good but you must not change your home ^^ ... Farewell</v>
      </c>
    </row>
    <row r="232" ht="15.75" customHeight="1">
      <c r="A232" s="2">
        <v>1.0</v>
      </c>
      <c r="B232" s="2" t="s">
        <v>777</v>
      </c>
      <c r="C232" s="2" t="s">
        <v>778</v>
      </c>
      <c r="D232" s="2" t="s">
        <v>70</v>
      </c>
      <c r="E232" s="2" t="s">
        <v>21</v>
      </c>
      <c r="F232" s="2" t="s">
        <v>15</v>
      </c>
      <c r="G232" s="2" t="s">
        <v>779</v>
      </c>
      <c r="H232" s="2" t="s">
        <v>780</v>
      </c>
      <c r="I232" s="2" t="str">
        <f>IFERROR(__xludf.DUMMYFUNCTION("GOOGLETRANSLATE(C232,""fr"",""en"")"),"Insurer unfit because a hanging in a private parking a car without a license which rubs out on my car which was stopped at the time of friction but direct assured my considered 100% responsible on my part therefore increased my penalty to the maxi and I d"&amp;"o not Not even reparation but the car its license was repaired
I do not recommend making you the same mistake like me I stop the all at Eu !!!
")</f>
        <v>Insurer unfit because a hanging in a private parking a car without a license which rubs out on my car which was stopped at the time of friction but direct assured my considered 100% responsible on my part therefore increased my penalty to the maxi and I do not Not even reparation but the car its license was repaired
I do not recommend making you the same mistake like me I stop the all at Eu !!!
</v>
      </c>
    </row>
    <row r="233" ht="15.75" customHeight="1">
      <c r="A233" s="2">
        <v>1.0</v>
      </c>
      <c r="B233" s="2" t="s">
        <v>781</v>
      </c>
      <c r="C233" s="2" t="s">
        <v>782</v>
      </c>
      <c r="D233" s="2" t="s">
        <v>134</v>
      </c>
      <c r="E233" s="2" t="s">
        <v>81</v>
      </c>
      <c r="F233" s="2" t="s">
        <v>15</v>
      </c>
      <c r="G233" s="2" t="s">
        <v>783</v>
      </c>
      <c r="H233" s="2" t="s">
        <v>131</v>
      </c>
      <c r="I233" s="2" t="str">
        <f>IFERROR(__xludf.DUMMYFUNCTION("GOOGLETRANSLATE(C233,""fr"",""en"")"),"When everything is fine ... nothing to say! But when a disaster arrives, it changes and there, it is disappointment! Five months of waiting before seeing my sinister file reopened, but for that, I had to manifest myself. And what about telephone contacts "&amp;"waiting for twenty minutes before having, with a little luck, an interlocutor, because more than once this expectation has suddenly ended with an occupation signal.
 So: dissatisfaction with the management of habitation claims.")</f>
        <v>When everything is fine ... nothing to say! But when a disaster arrives, it changes and there, it is disappointment! Five months of waiting before seeing my sinister file reopened, but for that, I had to manifest myself. And what about telephone contacts waiting for twenty minutes before having, with a little luck, an interlocutor, because more than once this expectation has suddenly ended with an occupation signal.
 So: dissatisfaction with the management of habitation claims.</v>
      </c>
    </row>
    <row r="234" ht="15.75" customHeight="1">
      <c r="A234" s="2">
        <v>3.0</v>
      </c>
      <c r="B234" s="2" t="s">
        <v>784</v>
      </c>
      <c r="C234" s="2" t="s">
        <v>785</v>
      </c>
      <c r="D234" s="2" t="s">
        <v>70</v>
      </c>
      <c r="E234" s="2" t="s">
        <v>21</v>
      </c>
      <c r="F234" s="2" t="s">
        <v>15</v>
      </c>
      <c r="G234" s="2" t="s">
        <v>786</v>
      </c>
      <c r="H234" s="2" t="s">
        <v>52</v>
      </c>
      <c r="I234" s="2" t="str">
        <f>IFERROR(__xludf.DUMMYFUNCTION("GOOGLETRANSLATE(C234,""fr"",""en"")"),"Direct Insurance is an insurance which is very well level efficiency and speed of treatment they are a little expensive compared to certain competitors but they are so practical and easy to use that I take up this insurance")</f>
        <v>Direct Insurance is an insurance which is very well level efficiency and speed of treatment they are a little expensive compared to certain competitors but they are so practical and easy to use that I take up this insurance</v>
      </c>
    </row>
    <row r="235" ht="15.75" customHeight="1">
      <c r="A235" s="2">
        <v>5.0</v>
      </c>
      <c r="B235" s="2" t="s">
        <v>787</v>
      </c>
      <c r="C235" s="2" t="s">
        <v>788</v>
      </c>
      <c r="D235" s="2" t="s">
        <v>20</v>
      </c>
      <c r="E235" s="2" t="s">
        <v>21</v>
      </c>
      <c r="F235" s="2" t="s">
        <v>15</v>
      </c>
      <c r="G235" s="2" t="s">
        <v>789</v>
      </c>
      <c r="H235" s="2" t="s">
        <v>175</v>
      </c>
      <c r="I235" s="2" t="str">
        <f>IFERROR(__xludf.DUMMYFUNCTION("GOOGLETRANSLATE(C235,""fr"",""en"")"),"Loading...")</f>
        <v>Loading...</v>
      </c>
    </row>
    <row r="236" ht="15.75" customHeight="1">
      <c r="A236" s="2">
        <v>5.0</v>
      </c>
      <c r="B236" s="2" t="s">
        <v>790</v>
      </c>
      <c r="C236" s="2" t="s">
        <v>791</v>
      </c>
      <c r="D236" s="2" t="s">
        <v>70</v>
      </c>
      <c r="E236" s="2" t="s">
        <v>21</v>
      </c>
      <c r="F236" s="2" t="s">
        <v>15</v>
      </c>
      <c r="G236" s="2" t="s">
        <v>452</v>
      </c>
      <c r="H236" s="2" t="s">
        <v>210</v>
      </c>
      <c r="I236" s="2" t="str">
        <f>IFERROR(__xludf.DUMMYFUNCTION("GOOGLETRANSLATE(C236,""fr"",""en"")"),"The proposed prices suit me perfectly.
The reception by phone was very satisfactory for me.
The speed of services is also satisfactory.
")</f>
        <v>The proposed prices suit me perfectly.
The reception by phone was very satisfactory for me.
The speed of services is also satisfactory.
</v>
      </c>
    </row>
    <row r="237" ht="15.75" customHeight="1">
      <c r="A237" s="2">
        <v>5.0</v>
      </c>
      <c r="B237" s="2" t="s">
        <v>792</v>
      </c>
      <c r="C237" s="2" t="s">
        <v>793</v>
      </c>
      <c r="D237" s="2" t="s">
        <v>70</v>
      </c>
      <c r="E237" s="2" t="s">
        <v>21</v>
      </c>
      <c r="F237" s="2" t="s">
        <v>15</v>
      </c>
      <c r="G237" s="2" t="s">
        <v>794</v>
      </c>
      <c r="H237" s="2" t="s">
        <v>67</v>
      </c>
      <c r="I237" s="2" t="str">
        <f>IFERROR(__xludf.DUMMYFUNCTION("GOOGLETRANSLATE(C237,""fr"",""en"")"),"Simple and practical then quick to subscription and the advantageous prices as they say it is direct assurance to have over time.
I had good feedback from your insurance.")</f>
        <v>Simple and practical then quick to subscription and the advantageous prices as they say it is direct assurance to have over time.
I had good feedback from your insurance.</v>
      </c>
    </row>
    <row r="238" ht="15.75" customHeight="1">
      <c r="A238" s="2">
        <v>2.0</v>
      </c>
      <c r="B238" s="2" t="s">
        <v>795</v>
      </c>
      <c r="C238" s="2" t="s">
        <v>796</v>
      </c>
      <c r="D238" s="2" t="s">
        <v>103</v>
      </c>
      <c r="E238" s="2" t="s">
        <v>98</v>
      </c>
      <c r="F238" s="2" t="s">
        <v>15</v>
      </c>
      <c r="G238" s="2" t="s">
        <v>656</v>
      </c>
      <c r="H238" s="2" t="s">
        <v>52</v>
      </c>
      <c r="I238" s="2" t="str">
        <f>IFERROR(__xludf.DUMMYFUNCTION("GOOGLETRANSLATE(C238,""fr"",""en"")"),"of a beautiful word but above all has assured to avoid !!!!
I subscribed to insurance on Friday September 3, 2021, I receive a provisional sticker I think so to be assured and two days later an accident, and the surprise the insurance resilies my contrac"&amp;"t with active retro effect, result I pay for troubleshooting and The costs on my motorcycle in my pocket. All this because I forgot to report a body car accident dating from almost 2 years, and which in reality does not have one since the insurance at the"&amp;" time did not pay anything, I just tick The bodily box in case there would have been after many people do.
To do the contract it is very fast but in the future he would like to ask the information statement before validating insurance and send a provisio"&amp;"nal green card !!!
It is limited a professional fault! Fortunately I do not have an arm less or other handicap, we take insurance to avoid the problems not to have it !!
Mrs Dadam
")</f>
        <v>of a beautiful word but above all has assured to avoid !!!!
I subscribed to insurance on Friday September 3, 2021, I receive a provisional sticker I think so to be assured and two days later an accident, and the surprise the insurance resilies my contract with active retro effect, result I pay for troubleshooting and The costs on my motorcycle in my pocket. All this because I forgot to report a body car accident dating from almost 2 years, and which in reality does not have one since the insurance at the time did not pay anything, I just tick The bodily box in case there would have been after many people do.
To do the contract it is very fast but in the future he would like to ask the information statement before validating insurance and send a provisional green card !!!
It is limited a professional fault! Fortunately I do not have an arm less or other handicap, we take insurance to avoid the problems not to have it !!
Mrs Dadam
</v>
      </c>
    </row>
    <row r="239" ht="15.75" customHeight="1">
      <c r="A239" s="2">
        <v>2.0</v>
      </c>
      <c r="B239" s="2" t="s">
        <v>797</v>
      </c>
      <c r="C239" s="2" t="s">
        <v>798</v>
      </c>
      <c r="D239" s="2" t="s">
        <v>588</v>
      </c>
      <c r="E239" s="2" t="s">
        <v>214</v>
      </c>
      <c r="F239" s="2" t="s">
        <v>15</v>
      </c>
      <c r="G239" s="2" t="s">
        <v>799</v>
      </c>
      <c r="H239" s="2" t="s">
        <v>17</v>
      </c>
      <c r="I239" s="2" t="str">
        <f>IFERROR(__xludf.DUMMYFUNCTION("GOOGLETRANSLATE(C239,""fr"",""en"")"),"1 year and a half after the renegotiation of my loan, I am still waiting for my new insurance schedule. All pretexts are good for postponing. So I solve.")</f>
        <v>1 year and a half after the renegotiation of my loan, I am still waiting for my new insurance schedule. All pretexts are good for postponing. So I solve.</v>
      </c>
    </row>
    <row r="240" ht="15.75" customHeight="1">
      <c r="A240" s="2">
        <v>4.0</v>
      </c>
      <c r="B240" s="2" t="s">
        <v>800</v>
      </c>
      <c r="C240" s="2" t="s">
        <v>801</v>
      </c>
      <c r="D240" s="2" t="s">
        <v>20</v>
      </c>
      <c r="E240" s="2" t="s">
        <v>21</v>
      </c>
      <c r="F240" s="2" t="s">
        <v>15</v>
      </c>
      <c r="G240" s="2" t="s">
        <v>802</v>
      </c>
      <c r="H240" s="2" t="s">
        <v>210</v>
      </c>
      <c r="I240" s="2" t="str">
        <f>IFERROR(__xludf.DUMMYFUNCTION("GOOGLETRANSLATE(C240,""fr"",""en"")"),"I am very satisfied with the service and the salesperson who was my interlocutor
I want to be sponsored to friends to become a customer at Olivier Insurance")</f>
        <v>I am very satisfied with the service and the salesperson who was my interlocutor
I want to be sponsored to friends to become a customer at Olivier Insurance</v>
      </c>
    </row>
    <row r="241" ht="15.75" customHeight="1">
      <c r="A241" s="2">
        <v>3.0</v>
      </c>
      <c r="B241" s="2" t="s">
        <v>803</v>
      </c>
      <c r="C241" s="2" t="s">
        <v>804</v>
      </c>
      <c r="D241" s="2" t="s">
        <v>20</v>
      </c>
      <c r="E241" s="2" t="s">
        <v>21</v>
      </c>
      <c r="F241" s="2" t="s">
        <v>15</v>
      </c>
      <c r="G241" s="2" t="s">
        <v>805</v>
      </c>
      <c r="H241" s="2" t="s">
        <v>77</v>
      </c>
      <c r="I241" s="2" t="str">
        <f>IFERROR(__xludf.DUMMYFUNCTION("GOOGLETRANSLATE(C241,""fr"",""en"")"),"Loading...")</f>
        <v>Loading...</v>
      </c>
    </row>
    <row r="242" ht="15.75" customHeight="1">
      <c r="A242" s="2">
        <v>2.0</v>
      </c>
      <c r="B242" s="2" t="s">
        <v>806</v>
      </c>
      <c r="C242" s="2" t="s">
        <v>807</v>
      </c>
      <c r="D242" s="2" t="s">
        <v>129</v>
      </c>
      <c r="E242" s="2" t="s">
        <v>14</v>
      </c>
      <c r="F242" s="2" t="s">
        <v>15</v>
      </c>
      <c r="G242" s="2" t="s">
        <v>808</v>
      </c>
      <c r="H242" s="2" t="s">
        <v>43</v>
      </c>
      <c r="I242" s="2" t="str">
        <f>IFERROR(__xludf.DUMMYFUNCTION("GOOGLETRANSLATE(C242,""fr"",""en"")"),"Hello Filled and RIB Document sent (end of portability company SANEF DEPUI on 07/31/2021) request to stay on your mutual tariffs per month have been communicated to me but no return on your part.
Pharmacy awaiting regularization.
What more ?
Philippe B"&amp;"rébant.")</f>
        <v>Hello Filled and RIB Document sent (end of portability company SANEF DEPUI on 07/31/2021) request to stay on your mutual tariffs per month have been communicated to me but no return on your part.
Pharmacy awaiting regularization.
What more ?
Philippe Brébant.</v>
      </c>
    </row>
    <row r="243" ht="15.75" customHeight="1">
      <c r="A243" s="2">
        <v>1.0</v>
      </c>
      <c r="B243" s="2" t="s">
        <v>809</v>
      </c>
      <c r="C243" s="2" t="s">
        <v>810</v>
      </c>
      <c r="D243" s="2" t="s">
        <v>20</v>
      </c>
      <c r="E243" s="2" t="s">
        <v>21</v>
      </c>
      <c r="F243" s="2" t="s">
        <v>15</v>
      </c>
      <c r="G243" s="2" t="s">
        <v>811</v>
      </c>
      <c r="H243" s="2" t="s">
        <v>131</v>
      </c>
      <c r="I243" s="2" t="str">
        <f>IFERROR(__xludf.DUMMYFUNCTION("GOOGLETRANSLATE(C243,""fr"",""en"")"),"Loading...")</f>
        <v>Loading...</v>
      </c>
    </row>
    <row r="244" ht="15.75" customHeight="1">
      <c r="A244" s="2">
        <v>5.0</v>
      </c>
      <c r="B244" s="2" t="s">
        <v>812</v>
      </c>
      <c r="C244" s="2" t="s">
        <v>813</v>
      </c>
      <c r="D244" s="2" t="s">
        <v>70</v>
      </c>
      <c r="E244" s="2" t="s">
        <v>21</v>
      </c>
      <c r="F244" s="2" t="s">
        <v>15</v>
      </c>
      <c r="G244" s="2" t="s">
        <v>814</v>
      </c>
      <c r="H244" s="2" t="s">
        <v>67</v>
      </c>
      <c r="I244" s="2" t="str">
        <f>IFERROR(__xludf.DUMMYFUNCTION("GOOGLETRANSLATE(C244,""fr"",""en"")"),"Loading...")</f>
        <v>Loading...</v>
      </c>
    </row>
    <row r="245" ht="15.75" customHeight="1">
      <c r="A245" s="2">
        <v>4.0</v>
      </c>
      <c r="B245" s="2" t="s">
        <v>815</v>
      </c>
      <c r="C245" s="2" t="s">
        <v>816</v>
      </c>
      <c r="D245" s="2" t="s">
        <v>20</v>
      </c>
      <c r="E245" s="2" t="s">
        <v>21</v>
      </c>
      <c r="F245" s="2" t="s">
        <v>15</v>
      </c>
      <c r="G245" s="2" t="s">
        <v>817</v>
      </c>
      <c r="H245" s="2" t="s">
        <v>210</v>
      </c>
      <c r="I245" s="2" t="str">
        <f>IFERROR(__xludf.DUMMYFUNCTION("GOOGLETRANSLATE(C245,""fr"",""en"")"),"Loading...")</f>
        <v>Loading...</v>
      </c>
    </row>
    <row r="246" ht="15.75" customHeight="1">
      <c r="A246" s="2">
        <v>2.0</v>
      </c>
      <c r="B246" s="2" t="s">
        <v>818</v>
      </c>
      <c r="C246" s="2" t="s">
        <v>819</v>
      </c>
      <c r="D246" s="2" t="s">
        <v>20</v>
      </c>
      <c r="E246" s="2" t="s">
        <v>21</v>
      </c>
      <c r="F246" s="2" t="s">
        <v>15</v>
      </c>
      <c r="G246" s="2" t="s">
        <v>399</v>
      </c>
      <c r="H246" s="2" t="s">
        <v>400</v>
      </c>
      <c r="I246" s="2" t="str">
        <f>IFERROR(__xludf.DUMMYFUNCTION("GOOGLETRANSLATE(C246,""fr"",""en"")"),"Unbearable .... we have just taken out this insurance being commercial I have a company vehicle but wishes to be insured in 2nd driver. I am asked for supporting documents to find out if I had accidents in my company (which is normal) then then an employe"&amp;"r certificate (it is true that it only has it to do) then we ask for our insurance Until 2014 (after 3 moves hello to find them) but each time we are given the info to the drop account .... so today I cannot use my personal vehicle. You have to be patient"&amp;" and have time to collect tons of documents before being saved. I apprehend if we have an accident one day ..... I already hesitate to change even for more expensive")</f>
        <v>Unbearable .... we have just taken out this insurance being commercial I have a company vehicle but wishes to be insured in 2nd driver. I am asked for supporting documents to find out if I had accidents in my company (which is normal) then then an employer certificate (it is true that it only has it to do) then we ask for our insurance Until 2014 (after 3 moves hello to find them) but each time we are given the info to the drop account .... so today I cannot use my personal vehicle. You have to be patient and have time to collect tons of documents before being saved. I apprehend if we have an accident one day ..... I already hesitate to change even for more expensive</v>
      </c>
    </row>
    <row r="247" ht="15.75" customHeight="1">
      <c r="A247" s="2">
        <v>1.0</v>
      </c>
      <c r="B247" s="2" t="s">
        <v>820</v>
      </c>
      <c r="C247" s="2" t="s">
        <v>821</v>
      </c>
      <c r="D247" s="2" t="s">
        <v>89</v>
      </c>
      <c r="E247" s="2" t="s">
        <v>21</v>
      </c>
      <c r="F247" s="2" t="s">
        <v>15</v>
      </c>
      <c r="G247" s="2" t="s">
        <v>822</v>
      </c>
      <c r="H247" s="2" t="s">
        <v>640</v>
      </c>
      <c r="I247" s="2" t="str">
        <f>IFERROR(__xludf.DUMMYFUNCTION("GOOGLETRANSLATE(C247,""fr"",""en"")"),"Loading...")</f>
        <v>Loading...</v>
      </c>
    </row>
    <row r="248" ht="15.75" customHeight="1">
      <c r="A248" s="2">
        <v>4.0</v>
      </c>
      <c r="B248" s="2" t="s">
        <v>823</v>
      </c>
      <c r="C248" s="2" t="s">
        <v>824</v>
      </c>
      <c r="D248" s="2" t="s">
        <v>70</v>
      </c>
      <c r="E248" s="2" t="s">
        <v>21</v>
      </c>
      <c r="F248" s="2" t="s">
        <v>15</v>
      </c>
      <c r="G248" s="2" t="s">
        <v>825</v>
      </c>
      <c r="H248" s="2" t="s">
        <v>52</v>
      </c>
      <c r="I248" s="2" t="str">
        <f>IFERROR(__xludf.DUMMYFUNCTION("GOOGLETRANSLATE(C248,""fr"",""en"")"),"Ok ok ok ahoj katuška ahoj katuška ahoj 4444 ahoj katka a rychlost a rychlost a rychlost a rychlost a rychlost a rychlost a rychlost a rychlost a miskeme nájdeme")</f>
        <v>Ok ok ok ahoj katuška ahoj katuška ahoj 4444 ahoj katka a rychlost a rychlost a rychlost a rychlost a rychlost a rychlost a rychlost a rychlost a miskeme nájdeme</v>
      </c>
    </row>
    <row r="249" ht="15.75" customHeight="1">
      <c r="A249" s="2">
        <v>2.0</v>
      </c>
      <c r="B249" s="2" t="s">
        <v>826</v>
      </c>
      <c r="C249" s="2" t="s">
        <v>827</v>
      </c>
      <c r="D249" s="2" t="s">
        <v>70</v>
      </c>
      <c r="E249" s="2" t="s">
        <v>21</v>
      </c>
      <c r="F249" s="2" t="s">
        <v>15</v>
      </c>
      <c r="G249" s="2" t="s">
        <v>828</v>
      </c>
      <c r="H249" s="2" t="s">
        <v>640</v>
      </c>
      <c r="I249" s="2" t="str">
        <f>IFERROR(__xludf.DUMMYFUNCTION("GOOGLETRANSLATE(C249,""fr"",""en"")"),"Insurance where employees walk you without finding a solution (erroneous green card date), however payment is requested immediately. You will get your new car is you are not insured. You are told that the replaced vehicle is provided for 30 days for sale,"&amp;" no it remains on its insurance. Afterwards, you are told that you need a new contract because your vehicle comes from abroad and that it is not a change of vehicle. These facts make me start to have a doubt about the seriousness of this company.")</f>
        <v>Insurance where employees walk you without finding a solution (erroneous green card date), however payment is requested immediately. You will get your new car is you are not insured. You are told that the replaced vehicle is provided for 30 days for sale, no it remains on its insurance. Afterwards, you are told that you need a new contract because your vehicle comes from abroad and that it is not a change of vehicle. These facts make me start to have a doubt about the seriousness of this company.</v>
      </c>
    </row>
    <row r="250" ht="15.75" customHeight="1">
      <c r="A250" s="2">
        <v>3.0</v>
      </c>
      <c r="B250" s="2" t="s">
        <v>829</v>
      </c>
      <c r="C250" s="2" t="s">
        <v>830</v>
      </c>
      <c r="D250" s="2" t="s">
        <v>20</v>
      </c>
      <c r="E250" s="2" t="s">
        <v>21</v>
      </c>
      <c r="F250" s="2" t="s">
        <v>15</v>
      </c>
      <c r="G250" s="2" t="s">
        <v>831</v>
      </c>
      <c r="H250" s="2" t="s">
        <v>23</v>
      </c>
      <c r="I250" s="2" t="str">
        <f>IFERROR(__xludf.DUMMYFUNCTION("GOOGLETRANSLATE(C250,""fr"",""en"")"),"Another insurance that is covered on any problems with reasons for ""general conditions""
Insurance to avoid strongly
Interesting price in line with their coverage.
Vast general condition even being assured ""all risks""
Paid less to be less insured ."&amp;"..
Despite a flight of parts, insurance does not work because the car was not stolen ...
If you want reliable insurance: Avoid the Asssurance Olivier !!!!!!!")</f>
        <v>Another insurance that is covered on any problems with reasons for "general conditions"
Insurance to avoid strongly
Interesting price in line with their coverage.
Vast general condition even being assured "all risks"
Paid less to be less insured ...
Despite a flight of parts, insurance does not work because the car was not stolen ...
If you want reliable insurance: Avoid the Asssurance Olivier !!!!!!!</v>
      </c>
    </row>
    <row r="251" ht="15.75" customHeight="1">
      <c r="A251" s="2">
        <v>2.0</v>
      </c>
      <c r="B251" s="2" t="s">
        <v>832</v>
      </c>
      <c r="C251" s="2" t="s">
        <v>833</v>
      </c>
      <c r="D251" s="2" t="s">
        <v>134</v>
      </c>
      <c r="E251" s="2" t="s">
        <v>21</v>
      </c>
      <c r="F251" s="2" t="s">
        <v>15</v>
      </c>
      <c r="G251" s="2" t="s">
        <v>834</v>
      </c>
      <c r="H251" s="2" t="s">
        <v>123</v>
      </c>
      <c r="I251" s="2" t="str">
        <f>IFERROR(__xludf.DUMMYFUNCTION("GOOGLETRANSLATE(C251,""fr"",""en"")"),"I am a new member, I accept the proposed quote, a telephone appointment is planned a few days after to finalize the file. No one from the Local Antibes agency recalls. Unable to reach them directly, everything goes through customer service that makes you "&amp;"wait for 'lead' on the phone to finally hang up ... You call again, another advisor who ""understands"" the situation and re-propose another appointment Telephone the next day ... Disastrous customer service")</f>
        <v>I am a new member, I accept the proposed quote, a telephone appointment is planned a few days after to finalize the file. No one from the Local Antibes agency recalls. Unable to reach them directly, everything goes through customer service that makes you wait for 'lead' on the phone to finally hang up ... You call again, another advisor who "understands" the situation and re-propose another appointment Telephone the next day ... Disastrous customer service</v>
      </c>
    </row>
    <row r="252" ht="15.75" customHeight="1">
      <c r="A252" s="2">
        <v>1.0</v>
      </c>
      <c r="B252" s="2" t="s">
        <v>835</v>
      </c>
      <c r="C252" s="2" t="s">
        <v>836</v>
      </c>
      <c r="D252" s="2" t="s">
        <v>46</v>
      </c>
      <c r="E252" s="2" t="s">
        <v>75</v>
      </c>
      <c r="F252" s="2" t="s">
        <v>15</v>
      </c>
      <c r="G252" s="2" t="s">
        <v>837</v>
      </c>
      <c r="H252" s="2" t="s">
        <v>182</v>
      </c>
      <c r="I252" s="2" t="str">
        <f>IFERROR(__xludf.DUMMYFUNCTION("GOOGLETRANSLATE(C252,""fr"",""en"")"),"Loading...")</f>
        <v>Loading...</v>
      </c>
    </row>
    <row r="253" ht="15.75" customHeight="1">
      <c r="A253" s="2">
        <v>2.0</v>
      </c>
      <c r="B253" s="2" t="s">
        <v>838</v>
      </c>
      <c r="C253" s="2" t="s">
        <v>839</v>
      </c>
      <c r="D253" s="2" t="s">
        <v>840</v>
      </c>
      <c r="E253" s="2" t="s">
        <v>56</v>
      </c>
      <c r="F253" s="2" t="s">
        <v>15</v>
      </c>
      <c r="G253" s="2" t="s">
        <v>841</v>
      </c>
      <c r="H253" s="2" t="s">
        <v>582</v>
      </c>
      <c r="I253" s="2" t="str">
        <f>IFERROR(__xludf.DUMMYFUNCTION("GOOGLETRANSLATE(C253,""fr"",""en"")"),"Ashamed !!!!!!
During my subscription I am shimmering from the guaranteed guarantees that I have even been certified by email and today I am announced the opposite !!!! Liars !!!!! Retraction made for the 3 contracts! A lost client !!!!")</f>
        <v>Ashamed !!!!!!
During my subscription I am shimmering from the guaranteed guarantees that I have even been certified by email and today I am announced the opposite !!!! Liars !!!!! Retraction made for the 3 contracts! A lost client !!!!</v>
      </c>
    </row>
    <row r="254" ht="15.75" customHeight="1">
      <c r="A254" s="2">
        <v>3.0</v>
      </c>
      <c r="B254" s="2" t="s">
        <v>842</v>
      </c>
      <c r="C254" s="2" t="s">
        <v>843</v>
      </c>
      <c r="D254" s="2" t="s">
        <v>20</v>
      </c>
      <c r="E254" s="2" t="s">
        <v>21</v>
      </c>
      <c r="F254" s="2" t="s">
        <v>15</v>
      </c>
      <c r="G254" s="2" t="s">
        <v>844</v>
      </c>
      <c r="H254" s="2" t="s">
        <v>104</v>
      </c>
      <c r="I254" s="2" t="str">
        <f>IFERROR(__xludf.DUMMYFUNCTION("GOOGLETRANSLATE(C254,""fr"",""en"")"),"Quote ok, to see in the long term to have an opinion on the olive tree.
Easy online signature used, for the moment I have no opinion on insurance.")</f>
        <v>Quote ok, to see in the long term to have an opinion on the olive tree.
Easy online signature used, for the moment I have no opinion on insurance.</v>
      </c>
    </row>
    <row r="255" ht="15.75" customHeight="1">
      <c r="A255" s="2">
        <v>2.0</v>
      </c>
      <c r="B255" s="2" t="s">
        <v>845</v>
      </c>
      <c r="C255" s="2" t="s">
        <v>846</v>
      </c>
      <c r="D255" s="2" t="s">
        <v>55</v>
      </c>
      <c r="E255" s="2" t="s">
        <v>56</v>
      </c>
      <c r="F255" s="2" t="s">
        <v>15</v>
      </c>
      <c r="G255" s="2" t="s">
        <v>847</v>
      </c>
      <c r="H255" s="2" t="s">
        <v>305</v>
      </c>
      <c r="I255" s="2" t="str">
        <f>IFERROR(__xludf.DUMMYFUNCTION("GOOGLETRANSLATE(C255,""fr"",""en"")"),"Be careful because your insurance will quickly go up from Annèe to Annèe if you need to consult your Vètèrinaire. I go from 32 euros monthly to 50 euros on 1 year !! Reviewed at 45 after Negotiation")</f>
        <v>Be careful because your insurance will quickly go up from Annèe to Annèe if you need to consult your Vètèrinaire. I go from 32 euros monthly to 50 euros on 1 year !! Reviewed at 45 after Negotiation</v>
      </c>
    </row>
    <row r="256" ht="15.75" customHeight="1">
      <c r="A256" s="2">
        <v>5.0</v>
      </c>
      <c r="B256" s="2" t="s">
        <v>848</v>
      </c>
      <c r="C256" s="2" t="s">
        <v>849</v>
      </c>
      <c r="D256" s="2" t="s">
        <v>20</v>
      </c>
      <c r="E256" s="2" t="s">
        <v>21</v>
      </c>
      <c r="F256" s="2" t="s">
        <v>15</v>
      </c>
      <c r="G256" s="2" t="s">
        <v>850</v>
      </c>
      <c r="H256" s="2" t="s">
        <v>381</v>
      </c>
      <c r="I256" s="2" t="str">
        <f>IFERROR(__xludf.DUMMYFUNCTION("GOOGLETRANSLATE(C256,""fr"",""en"")"),"Loading...")</f>
        <v>Loading...</v>
      </c>
    </row>
    <row r="257" ht="15.75" customHeight="1">
      <c r="A257" s="2">
        <v>1.0</v>
      </c>
      <c r="B257" s="2" t="s">
        <v>851</v>
      </c>
      <c r="C257" s="2" t="s">
        <v>852</v>
      </c>
      <c r="D257" s="2" t="s">
        <v>37</v>
      </c>
      <c r="E257" s="2" t="s">
        <v>14</v>
      </c>
      <c r="F257" s="2" t="s">
        <v>15</v>
      </c>
      <c r="G257" s="2" t="s">
        <v>853</v>
      </c>
      <c r="H257" s="2" t="s">
        <v>552</v>
      </c>
      <c r="I257" s="2" t="str">
        <f>IFERROR(__xludf.DUMMYFUNCTION("GOOGLETRANSLATE(C257,""fr"",""en"")"),"A month and a half after my visit to my general practitioner, I always wait for the refund of these visits you contact them and never answer you contact the broker and the lies continue with this person in parenthesis (C.A)")</f>
        <v>A month and a half after my visit to my general practitioner, I always wait for the refund of these visits you contact them and never answer you contact the broker and the lies continue with this person in parenthesis (C.A)</v>
      </c>
    </row>
    <row r="258" ht="15.75" customHeight="1">
      <c r="A258" s="2">
        <v>4.0</v>
      </c>
      <c r="B258" s="2" t="s">
        <v>854</v>
      </c>
      <c r="C258" s="2" t="s">
        <v>855</v>
      </c>
      <c r="D258" s="2" t="s">
        <v>32</v>
      </c>
      <c r="E258" s="2" t="s">
        <v>81</v>
      </c>
      <c r="F258" s="2" t="s">
        <v>15</v>
      </c>
      <c r="G258" s="2" t="s">
        <v>763</v>
      </c>
      <c r="H258" s="2" t="s">
        <v>95</v>
      </c>
      <c r="I258" s="2" t="str">
        <f>IFERROR(__xludf.DUMMYFUNCTION("GOOGLETRANSLATE(C258,""fr"",""en"")"),"Loading...")</f>
        <v>Loading...</v>
      </c>
    </row>
    <row r="259" ht="15.75" customHeight="1">
      <c r="A259" s="2">
        <v>2.0</v>
      </c>
      <c r="B259" s="2" t="s">
        <v>856</v>
      </c>
      <c r="C259" s="2" t="s">
        <v>857</v>
      </c>
      <c r="D259" s="2" t="s">
        <v>13</v>
      </c>
      <c r="E259" s="2" t="s">
        <v>14</v>
      </c>
      <c r="F259" s="2" t="s">
        <v>15</v>
      </c>
      <c r="G259" s="2" t="s">
        <v>858</v>
      </c>
      <c r="H259" s="2" t="s">
        <v>357</v>
      </c>
      <c r="I259" s="2" t="str">
        <f>IFERROR(__xludf.DUMMYFUNCTION("GOOGLETRANSLATE(C259,""fr"",""en"")"),"Hello,
I do not recommend taking out a mutual insurance company because you can never terminate, indeed I am in my 10th test and always without success, I pay two mutuals when I did not have the choice and more AI was forced to send them my paid third pa"&amp;"rty card (supposedly the only last condition to terminate me) but still no success every response from their shares is contradicted and on the phone impossible to have answers!
I lose the trope to send letters with AR but nothing helps. I am clearly at t"&amp;"he end of patience does their abuse!")</f>
        <v>Hello,
I do not recommend taking out a mutual insurance company because you can never terminate, indeed I am in my 10th test and always without success, I pay two mutuals when I did not have the choice and more AI was forced to send them my paid third party card (supposedly the only last condition to terminate me) but still no success every response from their shares is contradicted and on the phone impossible to have answers!
I lose the trope to send letters with AR but nothing helps. I am clearly at the end of patience does their abuse!</v>
      </c>
    </row>
    <row r="260" ht="15.75" customHeight="1">
      <c r="A260" s="2">
        <v>2.0</v>
      </c>
      <c r="B260" s="2" t="s">
        <v>859</v>
      </c>
      <c r="C260" s="2" t="s">
        <v>860</v>
      </c>
      <c r="D260" s="2" t="s">
        <v>588</v>
      </c>
      <c r="E260" s="2" t="s">
        <v>214</v>
      </c>
      <c r="F260" s="2" t="s">
        <v>15</v>
      </c>
      <c r="G260" s="2" t="s">
        <v>861</v>
      </c>
      <c r="H260" s="2" t="s">
        <v>552</v>
      </c>
      <c r="I260" s="2" t="str">
        <f>IFERROR(__xludf.DUMMYFUNCTION("GOOGLETRANSLATE(C260,""fr"",""en"")"),"Loading...")</f>
        <v>Loading...</v>
      </c>
    </row>
    <row r="261" ht="15.75" customHeight="1">
      <c r="A261" s="2">
        <v>4.0</v>
      </c>
      <c r="B261" s="2" t="s">
        <v>862</v>
      </c>
      <c r="C261" s="2" t="s">
        <v>863</v>
      </c>
      <c r="D261" s="2" t="s">
        <v>197</v>
      </c>
      <c r="E261" s="2" t="s">
        <v>81</v>
      </c>
      <c r="F261" s="2" t="s">
        <v>15</v>
      </c>
      <c r="G261" s="2" t="s">
        <v>667</v>
      </c>
      <c r="H261" s="2" t="s">
        <v>175</v>
      </c>
      <c r="I261" s="2" t="str">
        <f>IFERROR(__xludf.DUMMYFUNCTION("GOOGLETRANSLATE(C261,""fr"",""en"")"),"For the replacement of a pump, following a thunderstorm, I phoned my home insurance, Emmanuelle replied very kindly and explained to me very clearly what I had to do, giving me her first name to recall if I 'Did need to deal with the same person, which in"&amp;" my opinion is very pleasant, because we do not need to re -explain everything .....
For this intervention, I am very satisfied.")</f>
        <v>For the replacement of a pump, following a thunderstorm, I phoned my home insurance, Emmanuelle replied very kindly and explained to me very clearly what I had to do, giving me her first name to recall if I 'Did need to deal with the same person, which in my opinion is very pleasant, because we do not need to re -explain everything .....
For this intervention, I am very satisfied.</v>
      </c>
    </row>
    <row r="262" ht="15.75" customHeight="1">
      <c r="A262" s="2">
        <v>5.0</v>
      </c>
      <c r="B262" s="2" t="s">
        <v>864</v>
      </c>
      <c r="C262" s="2" t="s">
        <v>865</v>
      </c>
      <c r="D262" s="2" t="s">
        <v>70</v>
      </c>
      <c r="E262" s="2" t="s">
        <v>21</v>
      </c>
      <c r="F262" s="2" t="s">
        <v>15</v>
      </c>
      <c r="G262" s="2" t="s">
        <v>555</v>
      </c>
      <c r="H262" s="2" t="s">
        <v>95</v>
      </c>
      <c r="I262" s="2" t="str">
        <f>IFERROR(__xludf.DUMMYFUNCTION("GOOGLETRANSLATE(C262,""fr"",""en"")"),"I am very satisfied with the service
I highly recommend
Direct Top Insurance of the TOP
Thank you for your good continuation service")</f>
        <v>I am very satisfied with the service
I highly recommend
Direct Top Insurance of the TOP
Thank you for your good continuation service</v>
      </c>
    </row>
    <row r="263" ht="15.75" customHeight="1">
      <c r="A263" s="2">
        <v>3.0</v>
      </c>
      <c r="B263" s="2" t="s">
        <v>866</v>
      </c>
      <c r="C263" s="2" t="s">
        <v>867</v>
      </c>
      <c r="D263" s="2" t="s">
        <v>89</v>
      </c>
      <c r="E263" s="2" t="s">
        <v>21</v>
      </c>
      <c r="F263" s="2" t="s">
        <v>15</v>
      </c>
      <c r="G263" s="2" t="s">
        <v>868</v>
      </c>
      <c r="H263" s="2" t="s">
        <v>83</v>
      </c>
      <c r="I263" s="2" t="str">
        <f>IFERROR(__xludf.DUMMYFUNCTION("GOOGLETRANSLATE(C263,""fr"",""en"")"),"Very good insurer, the advisers are reactive, know how to adapt and best advise customers, I am satisfied and I recommend without hesitation")</f>
        <v>Very good insurer, the advisers are reactive, know how to adapt and best advise customers, I am satisfied and I recommend without hesitation</v>
      </c>
    </row>
    <row r="264" ht="15.75" customHeight="1">
      <c r="A264" s="2">
        <v>3.0</v>
      </c>
      <c r="B264" s="2" t="s">
        <v>869</v>
      </c>
      <c r="C264" s="2" t="s">
        <v>870</v>
      </c>
      <c r="D264" s="2" t="s">
        <v>70</v>
      </c>
      <c r="E264" s="2" t="s">
        <v>21</v>
      </c>
      <c r="F264" s="2" t="s">
        <v>15</v>
      </c>
      <c r="G264" s="2" t="s">
        <v>871</v>
      </c>
      <c r="H264" s="2" t="s">
        <v>95</v>
      </c>
      <c r="I264" s="2" t="str">
        <f>IFERROR(__xludf.DUMMYFUNCTION("GOOGLETRANSLATE(C264,""fr"",""en"")"),"Fairly satisfactory service ... Awaiting a better price given the request to be assured that at the third party .... in the event of a better price for better price contact me")</f>
        <v>Fairly satisfactory service ... Awaiting a better price given the request to be assured that at the third party .... in the event of a better price for better price contact me</v>
      </c>
    </row>
    <row r="265" ht="15.75" customHeight="1">
      <c r="A265" s="2">
        <v>5.0</v>
      </c>
      <c r="B265" s="2" t="s">
        <v>872</v>
      </c>
      <c r="C265" s="2" t="s">
        <v>873</v>
      </c>
      <c r="D265" s="2" t="s">
        <v>70</v>
      </c>
      <c r="E265" s="2" t="s">
        <v>21</v>
      </c>
      <c r="F265" s="2" t="s">
        <v>15</v>
      </c>
      <c r="G265" s="2" t="s">
        <v>126</v>
      </c>
      <c r="H265" s="2" t="s">
        <v>52</v>
      </c>
      <c r="I265" s="2" t="str">
        <f>IFERROR(__xludf.DUMMYFUNCTION("GOOGLETRANSLATE(C265,""fr"",""en"")"),"I am satisfied with the insurance
Direct Insurance is the top
I advise it for anyone with a new license or other
Very reasonable price
Thank you Direct ASDURANCE")</f>
        <v>I am satisfied with the insurance
Direct Insurance is the top
I advise it for anyone with a new license or other
Very reasonable price
Thank you Direct ASDURANCE</v>
      </c>
    </row>
    <row r="266" ht="15.75" customHeight="1">
      <c r="A266" s="2">
        <v>5.0</v>
      </c>
      <c r="B266" s="2" t="s">
        <v>874</v>
      </c>
      <c r="C266" s="2" t="s">
        <v>875</v>
      </c>
      <c r="D266" s="2" t="s">
        <v>20</v>
      </c>
      <c r="E266" s="2" t="s">
        <v>21</v>
      </c>
      <c r="F266" s="2" t="s">
        <v>15</v>
      </c>
      <c r="G266" s="2" t="s">
        <v>464</v>
      </c>
      <c r="H266" s="2" t="s">
        <v>104</v>
      </c>
      <c r="I266" s="2" t="str">
        <f>IFERROR(__xludf.DUMMYFUNCTION("GOOGLETRANSLATE(C266,""fr"",""en"")"),"TOP telephone customer relationship! Top advisor who took the time to make us a quote, the price is also great, thanks to Olivier Assurance")</f>
        <v>TOP telephone customer relationship! Top advisor who took the time to make us a quote, the price is also great, thanks to Olivier Assurance</v>
      </c>
    </row>
    <row r="267" ht="15.75" customHeight="1">
      <c r="A267" s="2">
        <v>1.0</v>
      </c>
      <c r="B267" s="2" t="s">
        <v>876</v>
      </c>
      <c r="C267" s="2" t="s">
        <v>877</v>
      </c>
      <c r="D267" s="2" t="s">
        <v>70</v>
      </c>
      <c r="E267" s="2" t="s">
        <v>21</v>
      </c>
      <c r="F267" s="2" t="s">
        <v>15</v>
      </c>
      <c r="G267" s="2" t="s">
        <v>878</v>
      </c>
      <c r="H267" s="2" t="s">
        <v>508</v>
      </c>
      <c r="I267" s="2" t="str">
        <f>IFERROR(__xludf.DUMMYFUNCTION("GOOGLETRANSLATE(C267,""fr"",""en"")"),"The worst customer service !!!! They are unable to respond correctly to your requests. They ship to you on the phone. I asked once or is the section to be able to contact the service they wanted me to contact and hang up because they are not their work.")</f>
        <v>The worst customer service !!!! They are unable to respond correctly to your requests. They ship to you on the phone. I asked once or is the section to be able to contact the service they wanted me to contact and hang up because they are not their work.</v>
      </c>
    </row>
    <row r="268" ht="15.75" customHeight="1">
      <c r="A268" s="2">
        <v>4.0</v>
      </c>
      <c r="B268" s="2" t="s">
        <v>879</v>
      </c>
      <c r="C268" s="2" t="s">
        <v>880</v>
      </c>
      <c r="D268" s="2" t="s">
        <v>37</v>
      </c>
      <c r="E268" s="2" t="s">
        <v>14</v>
      </c>
      <c r="F268" s="2" t="s">
        <v>15</v>
      </c>
      <c r="G268" s="2" t="s">
        <v>881</v>
      </c>
      <c r="H268" s="2" t="s">
        <v>52</v>
      </c>
      <c r="I268" s="2" t="str">
        <f>IFERROR(__xludf.DUMMYFUNCTION("GOOGLETRANSLATE(C268,""fr"",""en"")"),"Emeline was my interlocutor, fully satisfied me when my expectations ... I recommend this mutual because the staff knows what he is talking about and gives good advice ... in core thank you for his responsiveness and her sympathy ...")</f>
        <v>Emeline was my interlocutor, fully satisfied me when my expectations ... I recommend this mutual because the staff knows what he is talking about and gives good advice ... in core thank you for his responsiveness and her sympathy ...</v>
      </c>
    </row>
    <row r="269" ht="15.75" customHeight="1">
      <c r="A269" s="2">
        <v>1.0</v>
      </c>
      <c r="B269" s="2" t="s">
        <v>882</v>
      </c>
      <c r="C269" s="2" t="s">
        <v>883</v>
      </c>
      <c r="D269" s="2" t="s">
        <v>103</v>
      </c>
      <c r="E269" s="2" t="s">
        <v>98</v>
      </c>
      <c r="F269" s="2" t="s">
        <v>15</v>
      </c>
      <c r="G269" s="2" t="s">
        <v>884</v>
      </c>
      <c r="H269" s="2" t="s">
        <v>175</v>
      </c>
      <c r="I269" s="2" t="str">
        <f>IFERROR(__xludf.DUMMYFUNCTION("GOOGLETRANSLATE(C269,""fr"",""en"")"),"I am satisfied with the service however I need the insurance card quickly and I cannot contact customer service to have it by email or internet")</f>
        <v>I am satisfied with the service however I need the insurance card quickly and I cannot contact customer service to have it by email or internet</v>
      </c>
    </row>
    <row r="270" ht="15.75" customHeight="1">
      <c r="A270" s="2">
        <v>3.0</v>
      </c>
      <c r="B270" s="2" t="s">
        <v>885</v>
      </c>
      <c r="C270" s="2" t="s">
        <v>886</v>
      </c>
      <c r="D270" s="2" t="s">
        <v>70</v>
      </c>
      <c r="E270" s="2" t="s">
        <v>21</v>
      </c>
      <c r="F270" s="2" t="s">
        <v>15</v>
      </c>
      <c r="G270" s="2" t="s">
        <v>887</v>
      </c>
      <c r="H270" s="2" t="s">
        <v>400</v>
      </c>
      <c r="I270" s="2" t="str">
        <f>IFERROR(__xludf.DUMMYFUNCTION("GOOGLETRANSLATE(C270,""fr"",""en"")"),"For 52 years that I have been driving, I have zero responsible accident
My penultimate insurer was AXA for about 20 years
On 18 02 2015 I got involved with Direct Insurance following a phone blow from them. The seller will reassure me by explaining that"&amp;" DA was a subsidiary of Axa.
My AXA insurer wanted to get me back but Da refused
I certainly had a bad luck to be parked in the wrong place at the wrong time
I saw damage to my vehicle when I returned to my home (after traveling 250km).
In the p"&amp;"arking lot where I had parked my vehicle very close to a forklift, on which there was on the fork concrete and wooden rafters. A truck was also parked nearby.
I therefore suppose a hanging by the machine or its content since the Charriot and the truck "&amp;"were no longer there when I returned from Carrefour Contact).
 The report of the expert mandated by DA affirms: two different impacts, one of which would be stripes characteristic of a shock against a fixed body (terminal, wall, masonry work ...)
De"&amp;"spite my all -risk insurance I have total refusal for my repairs.
So I understood that I would never be taken care of also I decided to carry out the work at
my charge and change insurer.
I contacted a professional in October 2016. I have a repair "&amp;"quote (510 euros including tax), it will tell me that my version was credible and even likely since the wing is not damaged above the wheel whose gender is striped.
On 7 12 2016, I am preceded by DA by its termination at 31 01 2017 following the provis"&amp;"ions of article L113-12 of the insurance code.
My big problem is the information statement addressed by Direct Insurance which specifies the disaster but he forgets to mention the non -covered charge of these costs. In addition, it leads to negative ef"&amp;"fects vis-à-vis a new insurer (refusal of insurance or increase in the premium).
Conclusion :
My wrong is that of having accepted an insurer who is not near my home.
I find myself with a disaster not taken care of (which I can understand even if I am"&amp;" not satisfied since there are two impacts and an unequivocal expert observation and that I have no proof of my good faith) . Then there is the deadline for maturity of 31 01 2017, which I accept with pleasure because it was already my intension. On the o"&amp;"ther hand, the information statement which reports 1 non -responsible loss but we forget to mention ""not taken care of by DA"".
Is it normal that D.A does not specify it on the RI and moreover this same statement can induce a significant surprise or the"&amp;" refusal of insurance when you want to make sure?
The paradox: I specify that I have never made spend one penny for an accident or I would have a share of responsibility and this for 52 years (verifiable from the files A.G.I.R.A.)
Morality: as expec"&amp;"ted, I will have my vehicle repaired before the end of February 2017 at my expense.
I help Direct Assurance to have the decency to address an information notably without the mention of this disaster or to add its non -management.
NO ANSWER
")</f>
        <v>For 52 years that I have been driving, I have zero responsible accident
My penultimate insurer was AXA for about 20 years
On 18 02 2015 I got involved with Direct Insurance following a phone blow from them. The seller will reassure me by explaining that DA was a subsidiary of Axa.
My AXA insurer wanted to get me back but Da refused
I certainly had a bad luck to be parked in the wrong place at the wrong time
I saw damage to my vehicle when I returned to my home (after traveling 250km).
In the parking lot where I had parked my vehicle very close to a forklift, on which there was on the fork concrete and wooden rafters. A truck was also parked nearby.
I therefore suppose a hanging by the machine or its content since the Charriot and the truck were no longer there when I returned from Carrefour Contact).
 The report of the expert mandated by DA affirms: two different impacts, one of which would be stripes characteristic of a shock against a fixed body (terminal, wall, masonry work ...)
Despite my all -risk insurance I have total refusal for my repairs.
So I understood that I would never be taken care of also I decided to carry out the work at
my charge and change insurer.
I contacted a professional in October 2016. I have a repair quote (510 euros including tax), it will tell me that my version was credible and even likely since the wing is not damaged above the wheel whose gender is striped.
On 7 12 2016, I am preceded by DA by its termination at 31 01 2017 following the provisions of article L113-12 of the insurance code.
My big problem is the information statement addressed by Direct Insurance which specifies the disaster but he forgets to mention the non -covered charge of these costs. In addition, it leads to negative effects vis-à-vis a new insurer (refusal of insurance or increase in the premium).
Conclusion :
My wrong is that of having accepted an insurer who is not near my home.
I find myself with a disaster not taken care of (which I can understand even if I am not satisfied since there are two impacts and an unequivocal expert observation and that I have no proof of my good faith) . Then there is the deadline for maturity of 31 01 2017, which I accept with pleasure because it was already my intension. On the other hand, the information statement which reports 1 non -responsible loss but we forget to mention "not taken care of by DA".
Is it normal that D.A does not specify it on the RI and moreover this same statement can induce a significant surprise or the refusal of insurance when you want to make sure?
The paradox: I specify that I have never made spend one penny for an accident or I would have a share of responsibility and this for 52 years (verifiable from the files A.G.I.R.A.)
Morality: as expected, I will have my vehicle repaired before the end of February 2017 at my expense.
I help Direct Assurance to have the decency to address an information notably without the mention of this disaster or to add its non -management.
NO ANSWER
</v>
      </c>
    </row>
    <row r="271" ht="15.75" customHeight="1">
      <c r="A271" s="2">
        <v>3.0</v>
      </c>
      <c r="B271" s="2" t="s">
        <v>888</v>
      </c>
      <c r="C271" s="2" t="s">
        <v>889</v>
      </c>
      <c r="D271" s="2" t="s">
        <v>74</v>
      </c>
      <c r="E271" s="2" t="s">
        <v>27</v>
      </c>
      <c r="F271" s="2" t="s">
        <v>15</v>
      </c>
      <c r="G271" s="2" t="s">
        <v>890</v>
      </c>
      <c r="H271" s="2" t="s">
        <v>552</v>
      </c>
      <c r="I271" s="2" t="str">
        <f>IFERROR(__xludf.DUMMYFUNCTION("GOOGLETRANSLATE(C271,""fr"",""en"")"),"To sell no problem.
To modify or contact, always runs
detestable service")</f>
        <v>To sell no problem.
To modify or contact, always runs
detestable service</v>
      </c>
    </row>
    <row r="272" ht="15.75" customHeight="1">
      <c r="A272" s="2">
        <v>5.0</v>
      </c>
      <c r="B272" s="2" t="s">
        <v>891</v>
      </c>
      <c r="C272" s="2" t="s">
        <v>892</v>
      </c>
      <c r="D272" s="2" t="s">
        <v>13</v>
      </c>
      <c r="E272" s="2" t="s">
        <v>14</v>
      </c>
      <c r="F272" s="2" t="s">
        <v>15</v>
      </c>
      <c r="G272" s="2" t="s">
        <v>893</v>
      </c>
      <c r="H272" s="2" t="s">
        <v>48</v>
      </c>
      <c r="I272" s="2" t="str">
        <f>IFERROR(__xludf.DUMMYFUNCTION("GOOGLETRANSLATE(C272,""fr"",""en"")"),"This is already the fourth time I go through a broker to choose my complementary and it is the best because the others did not have all the service that Santiane offers me. In other years my brokers were unreachable and had no customer service, everything"&amp;" had to go through the mutual insurance company directly. Today is different because I had questions about my refund because I had to spend a week at the hospital and they were able to help me so that is really a plus.")</f>
        <v>This is already the fourth time I go through a broker to choose my complementary and it is the best because the others did not have all the service that Santiane offers me. In other years my brokers were unreachable and had no customer service, everything had to go through the mutual insurance company directly. Today is different because I had questions about my refund because I had to spend a week at the hospital and they were able to help me so that is really a plus.</v>
      </c>
    </row>
    <row r="273" ht="15.75" customHeight="1">
      <c r="A273" s="2">
        <v>1.0</v>
      </c>
      <c r="B273" s="2" t="s">
        <v>894</v>
      </c>
      <c r="C273" s="2" t="s">
        <v>895</v>
      </c>
      <c r="D273" s="2" t="s">
        <v>218</v>
      </c>
      <c r="E273" s="2" t="s">
        <v>21</v>
      </c>
      <c r="F273" s="2" t="s">
        <v>15</v>
      </c>
      <c r="G273" s="2" t="s">
        <v>896</v>
      </c>
      <c r="H273" s="2" t="s">
        <v>780</v>
      </c>
      <c r="I273" s="2" t="str">
        <f>IFERROR(__xludf.DUMMYFUNCTION("GOOGLETRANSLATE(C273,""fr"",""en"")"),"I strongly advise against the Macif
I have been a member for more than 40 years without any problem to declare except when I was robbed my car which was found by the police forces on the public highway, the car presented electronic problems following t"&amp;"his flight and the Expert to refuse to take the repairs in charge!
Worse when my father's death, they refused to cancel his car insurance while article L121-10 of the insurance code specifies that this is possible, which was confirmed to me no other in"&amp;"surance and by a notary!
It's quite scandalous to arrive there, after having paid each ruby ​​contributions on nail for 40 years to be treated like this, I let you meditate on it, you might as well take the cheapest insurance online The result cannot B"&amp;"e worse for my part.")</f>
        <v>I strongly advise against the Macif
I have been a member for more than 40 years without any problem to declare except when I was robbed my car which was found by the police forces on the public highway, the car presented electronic problems following this flight and the Expert to refuse to take the repairs in charge!
Worse when my father's death, they refused to cancel his car insurance while article L121-10 of the insurance code specifies that this is possible, which was confirmed to me no other insurance and by a notary!
It's quite scandalous to arrive there, after having paid each ruby ​​contributions on nail for 40 years to be treated like this, I let you meditate on it, you might as well take the cheapest insurance online The result cannot Be worse for my part.</v>
      </c>
    </row>
    <row r="274" ht="15.75" customHeight="1">
      <c r="A274" s="2">
        <v>4.0</v>
      </c>
      <c r="B274" s="2" t="s">
        <v>897</v>
      </c>
      <c r="C274" s="2" t="s">
        <v>898</v>
      </c>
      <c r="D274" s="2" t="s">
        <v>70</v>
      </c>
      <c r="E274" s="2" t="s">
        <v>21</v>
      </c>
      <c r="F274" s="2" t="s">
        <v>15</v>
      </c>
      <c r="G274" s="2" t="s">
        <v>659</v>
      </c>
      <c r="H274" s="2" t="s">
        <v>210</v>
      </c>
      <c r="I274" s="2" t="str">
        <f>IFERROR(__xludf.DUMMYFUNCTION("GOOGLETRANSLATE(C274,""fr"",""en"")"),"Loading...")</f>
        <v>Loading...</v>
      </c>
    </row>
    <row r="275" ht="15.75" customHeight="1">
      <c r="A275" s="2">
        <v>2.0</v>
      </c>
      <c r="B275" s="2" t="s">
        <v>899</v>
      </c>
      <c r="C275" s="2" t="s">
        <v>900</v>
      </c>
      <c r="D275" s="2" t="s">
        <v>197</v>
      </c>
      <c r="E275" s="2" t="s">
        <v>81</v>
      </c>
      <c r="F275" s="2" t="s">
        <v>15</v>
      </c>
      <c r="G275" s="2" t="s">
        <v>901</v>
      </c>
      <c r="H275" s="2" t="s">
        <v>301</v>
      </c>
      <c r="I275" s="2" t="str">
        <f>IFERROR(__xludf.DUMMYFUNCTION("GOOGLETRANSLATE(C275,""fr"",""en"")"),"Customer CA and Pacifica, having had damage from the neighbor, declares to the Pacifica debut November 2018. Very limited service of the Works platform, deadline not respected, damage not repaired 2 months later.")</f>
        <v>Customer CA and Pacifica, having had damage from the neighbor, declares to the Pacifica debut November 2018. Very limited service of the Works platform, deadline not respected, damage not repaired 2 months later.</v>
      </c>
    </row>
    <row r="276" ht="15.75" customHeight="1">
      <c r="A276" s="2">
        <v>1.0</v>
      </c>
      <c r="B276" s="2" t="s">
        <v>902</v>
      </c>
      <c r="C276" s="2" t="s">
        <v>903</v>
      </c>
      <c r="D276" s="2" t="s">
        <v>55</v>
      </c>
      <c r="E276" s="2" t="s">
        <v>56</v>
      </c>
      <c r="F276" s="2" t="s">
        <v>15</v>
      </c>
      <c r="G276" s="2" t="s">
        <v>834</v>
      </c>
      <c r="H276" s="2" t="s">
        <v>123</v>
      </c>
      <c r="I276" s="2" t="str">
        <f>IFERROR(__xludf.DUMMYFUNCTION("GOOGLETRANSLATE(C276,""fr"",""en"")"),"Loading...")</f>
        <v>Loading...</v>
      </c>
    </row>
    <row r="277" ht="15.75" customHeight="1">
      <c r="A277" s="2">
        <v>4.0</v>
      </c>
      <c r="B277" s="2" t="s">
        <v>904</v>
      </c>
      <c r="C277" s="2" t="s">
        <v>905</v>
      </c>
      <c r="D277" s="2" t="s">
        <v>70</v>
      </c>
      <c r="E277" s="2" t="s">
        <v>21</v>
      </c>
      <c r="F277" s="2" t="s">
        <v>15</v>
      </c>
      <c r="G277" s="2" t="s">
        <v>906</v>
      </c>
      <c r="H277" s="2" t="s">
        <v>210</v>
      </c>
      <c r="I277" s="2" t="str">
        <f>IFERROR(__xludf.DUMMYFUNCTION("GOOGLETRANSLATE(C277,""fr"",""en"")"),"Contact and rapid quote at the first contact. To see the rest thereafter the day I have a disaster. I had some negative opinions in this sense. I will therefore later have my own opinion")</f>
        <v>Contact and rapid quote at the first contact. To see the rest thereafter the day I have a disaster. I had some negative opinions in this sense. I will therefore later have my own opinion</v>
      </c>
    </row>
    <row r="278" ht="15.75" customHeight="1">
      <c r="A278" s="2">
        <v>5.0</v>
      </c>
      <c r="B278" s="2" t="s">
        <v>907</v>
      </c>
      <c r="C278" s="2" t="s">
        <v>908</v>
      </c>
      <c r="D278" s="2" t="s">
        <v>37</v>
      </c>
      <c r="E278" s="2" t="s">
        <v>14</v>
      </c>
      <c r="F278" s="2" t="s">
        <v>15</v>
      </c>
      <c r="G278" s="2" t="s">
        <v>909</v>
      </c>
      <c r="H278" s="2" t="s">
        <v>104</v>
      </c>
      <c r="I278" s="2" t="str">
        <f>IFERROR(__xludf.DUMMYFUNCTION("GOOGLETRANSLATE(C278,""fr"",""en"")"),"Loading...")</f>
        <v>Loading...</v>
      </c>
    </row>
    <row r="279" ht="15.75" customHeight="1">
      <c r="A279" s="2">
        <v>5.0</v>
      </c>
      <c r="B279" s="2" t="s">
        <v>910</v>
      </c>
      <c r="C279" s="2" t="s">
        <v>911</v>
      </c>
      <c r="D279" s="2" t="s">
        <v>20</v>
      </c>
      <c r="E279" s="2" t="s">
        <v>21</v>
      </c>
      <c r="F279" s="2" t="s">
        <v>15</v>
      </c>
      <c r="G279" s="2" t="s">
        <v>406</v>
      </c>
      <c r="H279" s="2" t="s">
        <v>52</v>
      </c>
      <c r="I279" s="2" t="str">
        <f>IFERROR(__xludf.DUMMYFUNCTION("GOOGLETRANSLATE(C279,""fr"",""en"")"),"Loading...")</f>
        <v>Loading...</v>
      </c>
    </row>
    <row r="280" ht="15.75" customHeight="1">
      <c r="A280" s="2">
        <v>1.0</v>
      </c>
      <c r="B280" s="2" t="s">
        <v>912</v>
      </c>
      <c r="C280" s="2" t="s">
        <v>913</v>
      </c>
      <c r="D280" s="2" t="s">
        <v>197</v>
      </c>
      <c r="E280" s="2" t="s">
        <v>21</v>
      </c>
      <c r="F280" s="2" t="s">
        <v>15</v>
      </c>
      <c r="G280" s="2" t="s">
        <v>914</v>
      </c>
      <c r="H280" s="2" t="s">
        <v>113</v>
      </c>
      <c r="I280" s="2" t="str">
        <f>IFERROR(__xludf.DUMMYFUNCTION("GOOGLETRANSLATE(C280,""fr"",""en"")"),"Loading...")</f>
        <v>Loading...</v>
      </c>
    </row>
    <row r="281" ht="15.75" customHeight="1">
      <c r="A281" s="2">
        <v>1.0</v>
      </c>
      <c r="B281" s="2" t="s">
        <v>915</v>
      </c>
      <c r="C281" s="2" t="s">
        <v>916</v>
      </c>
      <c r="D281" s="2" t="s">
        <v>70</v>
      </c>
      <c r="E281" s="2" t="s">
        <v>21</v>
      </c>
      <c r="F281" s="2" t="s">
        <v>15</v>
      </c>
      <c r="G281" s="2" t="s">
        <v>917</v>
      </c>
      <c r="H281" s="2" t="s">
        <v>918</v>
      </c>
      <c r="I281" s="2" t="str">
        <f>IFERROR(__xludf.DUMMYFUNCTION("GOOGLETRANSLATE(C281,""fr"",""en"")"),"Send by a friend to Direct Assurance I have an estimate made with an advisor I accept and that I sign and the next day I am called to tell me that the contract I signed is not good and that he will be increased by 40 Euro in the 1st apelle I am hanging on"&amp;" the nose saying that I did not agree 2nd apelle idem and 3 rd apel I have someone who and arrogant and not understanding I ask to speak to a superior she tells me that he will remind me but still no news being my 1st car insurance I can means of means an"&amp;"d must go get my car on 26082017 and that the temp that I send a recommended to terminate and be reimbursed I do not can therefore not make sure elsewhere lack of means because already has been taken by direct insurance")</f>
        <v>Send by a friend to Direct Assurance I have an estimate made with an advisor I accept and that I sign and the next day I am called to tell me that the contract I signed is not good and that he will be increased by 40 Euro in the 1st apelle I am hanging on the nose saying that I did not agree 2nd apelle idem and 3 rd apel I have someone who and arrogant and not understanding I ask to speak to a superior she tells me that he will remind me but still no news being my 1st car insurance I can means of means and must go get my car on 26082017 and that the temp that I send a recommended to terminate and be reimbursed I do not can therefore not make sure elsewhere lack of means because already has been taken by direct insurance</v>
      </c>
    </row>
    <row r="282" ht="15.75" customHeight="1">
      <c r="A282" s="2">
        <v>5.0</v>
      </c>
      <c r="B282" s="2" t="s">
        <v>919</v>
      </c>
      <c r="C282" s="2" t="s">
        <v>920</v>
      </c>
      <c r="D282" s="2" t="s">
        <v>70</v>
      </c>
      <c r="E282" s="2" t="s">
        <v>21</v>
      </c>
      <c r="F282" s="2" t="s">
        <v>15</v>
      </c>
      <c r="G282" s="2" t="s">
        <v>921</v>
      </c>
      <c r="H282" s="2" t="s">
        <v>175</v>
      </c>
      <c r="I282" s="2" t="str">
        <f>IFERROR(__xludf.DUMMYFUNCTION("GOOGLETRANSLATE(C282,""fr"",""en"")"),"Quick connection. Pleasant welcome. Clear and precise information. Fluid maintenance. Excellent service. Very satisfied. Very interesting price. Thanks")</f>
        <v>Quick connection. Pleasant welcome. Clear and precise information. Fluid maintenance. Excellent service. Very satisfied. Very interesting price. Thanks</v>
      </c>
    </row>
    <row r="283" ht="15.75" customHeight="1">
      <c r="A283" s="2">
        <v>1.0</v>
      </c>
      <c r="B283" s="2" t="s">
        <v>922</v>
      </c>
      <c r="C283" s="2" t="s">
        <v>923</v>
      </c>
      <c r="D283" s="2" t="s">
        <v>924</v>
      </c>
      <c r="E283" s="2" t="s">
        <v>75</v>
      </c>
      <c r="F283" s="2" t="s">
        <v>15</v>
      </c>
      <c r="G283" s="2" t="s">
        <v>925</v>
      </c>
      <c r="H283" s="2" t="s">
        <v>284</v>
      </c>
      <c r="I283" s="2" t="str">
        <f>IFERROR(__xludf.DUMMYFUNCTION("GOOGLETRANSLATE(C283,""fr"",""en"")"),"I have been in disability since 2005 and I also confirm that I have not received payment from my 1st quarter pension either. No one responds to emails and telephone despite around twenty recovery since March.")</f>
        <v>I have been in disability since 2005 and I also confirm that I have not received payment from my 1st quarter pension either. No one responds to emails and telephone despite around twenty recovery since March.</v>
      </c>
    </row>
    <row r="284" ht="15.75" customHeight="1">
      <c r="A284" s="2">
        <v>5.0</v>
      </c>
      <c r="B284" s="2" t="s">
        <v>926</v>
      </c>
      <c r="C284" s="2" t="s">
        <v>927</v>
      </c>
      <c r="D284" s="2" t="s">
        <v>70</v>
      </c>
      <c r="E284" s="2" t="s">
        <v>21</v>
      </c>
      <c r="F284" s="2" t="s">
        <v>15</v>
      </c>
      <c r="G284" s="2" t="s">
        <v>126</v>
      </c>
      <c r="H284" s="2" t="s">
        <v>52</v>
      </c>
      <c r="I284" s="2" t="str">
        <f>IFERROR(__xludf.DUMMYFUNCTION("GOOGLETRANSLATE(C284,""fr"",""en"")"),"Satisfied that you did not surprise for my wife who has a foreign license. That's it that's all. I'm not sure what to say else. It was the unique criterion that made me change my insurance.")</f>
        <v>Satisfied that you did not surprise for my wife who has a foreign license. That's it that's all. I'm not sure what to say else. It was the unique criterion that made me change my insurance.</v>
      </c>
    </row>
    <row r="285" ht="15.75" customHeight="1">
      <c r="A285" s="2">
        <v>1.0</v>
      </c>
      <c r="B285" s="2" t="s">
        <v>928</v>
      </c>
      <c r="C285" s="2" t="s">
        <v>929</v>
      </c>
      <c r="D285" s="2" t="s">
        <v>192</v>
      </c>
      <c r="E285" s="2" t="s">
        <v>21</v>
      </c>
      <c r="F285" s="2" t="s">
        <v>15</v>
      </c>
      <c r="G285" s="2" t="s">
        <v>930</v>
      </c>
      <c r="H285" s="2" t="s">
        <v>357</v>
      </c>
      <c r="I285" s="2" t="str">
        <f>IFERROR(__xludf.DUMMYFUNCTION("GOOGLETRANSLATE(C285,""fr"",""en"")"),"Cliclo: Maaf car insurance has dropped its prices dixit the email sent: as far as I'm concerned, it's 83 cents per year. Who are we laughing at ? Tchao! My annual bill is still 730.05 euros with all bonuses 50% and for life.")</f>
        <v>Cliclo: Maaf car insurance has dropped its prices dixit the email sent: as far as I'm concerned, it's 83 cents per year. Who are we laughing at ? Tchao! My annual bill is still 730.05 euros with all bonuses 50% and for life.</v>
      </c>
    </row>
    <row r="286" ht="15.75" customHeight="1">
      <c r="A286" s="2">
        <v>4.0</v>
      </c>
      <c r="B286" s="2" t="s">
        <v>931</v>
      </c>
      <c r="C286" s="2" t="s">
        <v>932</v>
      </c>
      <c r="D286" s="2" t="s">
        <v>13</v>
      </c>
      <c r="E286" s="2" t="s">
        <v>14</v>
      </c>
      <c r="F286" s="2" t="s">
        <v>15</v>
      </c>
      <c r="G286" s="2" t="s">
        <v>933</v>
      </c>
      <c r="H286" s="2" t="s">
        <v>333</v>
      </c>
      <c r="I286" s="2" t="str">
        <f>IFERROR(__xludf.DUMMYFUNCTION("GOOGLETRANSLATE(C286,""fr"",""en"")"),"Loading...")</f>
        <v>Loading...</v>
      </c>
    </row>
    <row r="287" ht="15.75" customHeight="1">
      <c r="A287" s="2">
        <v>1.0</v>
      </c>
      <c r="B287" s="2" t="s">
        <v>934</v>
      </c>
      <c r="C287" s="2" t="s">
        <v>935</v>
      </c>
      <c r="D287" s="2" t="s">
        <v>20</v>
      </c>
      <c r="E287" s="2" t="s">
        <v>21</v>
      </c>
      <c r="F287" s="2" t="s">
        <v>15</v>
      </c>
      <c r="G287" s="2" t="s">
        <v>936</v>
      </c>
      <c r="H287" s="2" t="s">
        <v>400</v>
      </c>
      <c r="I287" s="2" t="str">
        <f>IFERROR(__xludf.DUMMYFUNCTION("GOOGLETRANSLATE(C287,""fr"",""en"")"),"I leave this insurance soon in order to group my insurance on the same mutual; They therefore received my termination: assessment: they canceled my personal account to me, so more way to connect me. My car was made for repair for several days so tilting i"&amp;"nsurance on the loan car and in the end, they refused to rebuild me if I did not call myself because I am leaving from their home! After 30 minutes of waiting (because they recognized my tel ... I think !!), finally an answer which promises to send me an "&amp;"email of confirmation that I will never receive !!! So I do not recommend this insurance at all !!!!!")</f>
        <v>I leave this insurance soon in order to group my insurance on the same mutual; They therefore received my termination: assessment: they canceled my personal account to me, so more way to connect me. My car was made for repair for several days so tilting insurance on the loan car and in the end, they refused to rebuild me if I did not call myself because I am leaving from their home! After 30 minutes of waiting (because they recognized my tel ... I think !!), finally an answer which promises to send me an email of confirmation that I will never receive !!! So I do not recommend this insurance at all !!!!!</v>
      </c>
    </row>
    <row r="288" ht="15.75" customHeight="1">
      <c r="A288" s="2">
        <v>3.0</v>
      </c>
      <c r="B288" s="2" t="s">
        <v>937</v>
      </c>
      <c r="C288" s="2" t="s">
        <v>938</v>
      </c>
      <c r="D288" s="2" t="s">
        <v>70</v>
      </c>
      <c r="E288" s="2" t="s">
        <v>21</v>
      </c>
      <c r="F288" s="2" t="s">
        <v>15</v>
      </c>
      <c r="G288" s="2" t="s">
        <v>939</v>
      </c>
      <c r="H288" s="2" t="s">
        <v>77</v>
      </c>
      <c r="I288" s="2" t="str">
        <f>IFERROR(__xludf.DUMMYFUNCTION("GOOGLETRANSLATE(C288,""fr"",""en"")"),"Loading...")</f>
        <v>Loading...</v>
      </c>
    </row>
    <row r="289" ht="15.75" customHeight="1">
      <c r="A289" s="2">
        <v>5.0</v>
      </c>
      <c r="B289" s="2" t="s">
        <v>940</v>
      </c>
      <c r="C289" s="2" t="s">
        <v>941</v>
      </c>
      <c r="D289" s="2" t="s">
        <v>70</v>
      </c>
      <c r="E289" s="2" t="s">
        <v>21</v>
      </c>
      <c r="F289" s="2" t="s">
        <v>15</v>
      </c>
      <c r="G289" s="2" t="s">
        <v>942</v>
      </c>
      <c r="H289" s="2" t="s">
        <v>210</v>
      </c>
      <c r="I289" s="2" t="str">
        <f>IFERROR(__xludf.DUMMYFUNCTION("GOOGLETRANSLATE(C289,""fr"",""en"")"),"I am satisfied with the service for the price and sympathy
Contact on the phone has been fast and efficient
The reference of documents too!
I recommend")</f>
        <v>I am satisfied with the service for the price and sympathy
Contact on the phone has been fast and efficient
The reference of documents too!
I recommend</v>
      </c>
    </row>
    <row r="290" ht="15.75" customHeight="1">
      <c r="A290" s="2">
        <v>4.0</v>
      </c>
      <c r="B290" s="2" t="s">
        <v>943</v>
      </c>
      <c r="C290" s="2" t="s">
        <v>944</v>
      </c>
      <c r="D290" s="2" t="s">
        <v>70</v>
      </c>
      <c r="E290" s="2" t="s">
        <v>21</v>
      </c>
      <c r="F290" s="2" t="s">
        <v>15</v>
      </c>
      <c r="G290" s="2" t="s">
        <v>945</v>
      </c>
      <c r="H290" s="2" t="s">
        <v>77</v>
      </c>
      <c r="I290" s="2" t="str">
        <f>IFERROR(__xludf.DUMMYFUNCTION("GOOGLETRANSLATE(C290,""fr"",""en"")"),"I am satisfied with the service, the monthly price of insurance and the operation of the service.
I recommend direct insurance to people looking for insurance.")</f>
        <v>I am satisfied with the service, the monthly price of insurance and the operation of the service.
I recommend direct insurance to people looking for insurance.</v>
      </c>
    </row>
    <row r="291" ht="15.75" customHeight="1">
      <c r="A291" s="2">
        <v>4.0</v>
      </c>
      <c r="B291" s="2" t="s">
        <v>946</v>
      </c>
      <c r="C291" s="2" t="s">
        <v>947</v>
      </c>
      <c r="D291" s="2" t="s">
        <v>20</v>
      </c>
      <c r="E291" s="2" t="s">
        <v>21</v>
      </c>
      <c r="F291" s="2" t="s">
        <v>15</v>
      </c>
      <c r="G291" s="2" t="s">
        <v>948</v>
      </c>
      <c r="H291" s="2" t="s">
        <v>67</v>
      </c>
      <c r="I291" s="2" t="str">
        <f>IFERROR(__xludf.DUMMYFUNCTION("GOOGLETRANSLATE(C291,""fr"",""en"")"),"I am satisfied with the service
Very good telephone contact
Good responsiveness, quickly reminds us and the information is clear and precise,")</f>
        <v>I am satisfied with the service
Very good telephone contact
Good responsiveness, quickly reminds us and the information is clear and precise,</v>
      </c>
    </row>
    <row r="292" ht="15.75" customHeight="1">
      <c r="A292" s="2">
        <v>3.0</v>
      </c>
      <c r="B292" s="2" t="s">
        <v>949</v>
      </c>
      <c r="C292" s="2" t="s">
        <v>950</v>
      </c>
      <c r="D292" s="2" t="s">
        <v>134</v>
      </c>
      <c r="E292" s="2" t="s">
        <v>81</v>
      </c>
      <c r="F292" s="2" t="s">
        <v>15</v>
      </c>
      <c r="G292" s="2" t="s">
        <v>951</v>
      </c>
      <c r="H292" s="2" t="s">
        <v>139</v>
      </c>
      <c r="I292" s="2" t="str">
        <f>IFERROR(__xludf.DUMMYFUNCTION("GOOGLETRANSLATE(C292,""fr"",""en"")"),"I'm not happy with the increase
I deleted the value object option, and that increases. I want there to be a penalty bonus. In thirty years I had only one claim.")</f>
        <v>I'm not happy with the increase
I deleted the value object option, and that increases. I want there to be a penalty bonus. In thirty years I had only one claim.</v>
      </c>
    </row>
    <row r="293" ht="15.75" customHeight="1">
      <c r="A293" s="2">
        <v>4.0</v>
      </c>
      <c r="B293" s="2" t="s">
        <v>952</v>
      </c>
      <c r="C293" s="2" t="s">
        <v>953</v>
      </c>
      <c r="D293" s="2" t="s">
        <v>70</v>
      </c>
      <c r="E293" s="2" t="s">
        <v>21</v>
      </c>
      <c r="F293" s="2" t="s">
        <v>15</v>
      </c>
      <c r="G293" s="2" t="s">
        <v>210</v>
      </c>
      <c r="H293" s="2" t="s">
        <v>210</v>
      </c>
      <c r="I293" s="2" t="str">
        <f>IFERROR(__xludf.DUMMYFUNCTION("GOOGLETRANSLATE(C293,""fr"",""en"")"),"Loading...")</f>
        <v>Loading...</v>
      </c>
    </row>
    <row r="294" ht="15.75" customHeight="1">
      <c r="A294" s="2">
        <v>5.0</v>
      </c>
      <c r="B294" s="2" t="s">
        <v>954</v>
      </c>
      <c r="C294" s="2" t="s">
        <v>955</v>
      </c>
      <c r="D294" s="2" t="s">
        <v>134</v>
      </c>
      <c r="E294" s="2" t="s">
        <v>21</v>
      </c>
      <c r="F294" s="2" t="s">
        <v>15</v>
      </c>
      <c r="G294" s="2" t="s">
        <v>956</v>
      </c>
      <c r="H294" s="2" t="s">
        <v>175</v>
      </c>
      <c r="I294" s="2" t="str">
        <f>IFERROR(__xludf.DUMMYFUNCTION("GOOGLETRANSLATE(C294,""fr"",""en"")"),"Loading...")</f>
        <v>Loading...</v>
      </c>
    </row>
    <row r="295" ht="15.75" customHeight="1">
      <c r="A295" s="2">
        <v>1.0</v>
      </c>
      <c r="B295" s="2" t="s">
        <v>957</v>
      </c>
      <c r="C295" s="2" t="s">
        <v>958</v>
      </c>
      <c r="D295" s="2" t="s">
        <v>352</v>
      </c>
      <c r="E295" s="2" t="s">
        <v>214</v>
      </c>
      <c r="F295" s="2" t="s">
        <v>15</v>
      </c>
      <c r="G295" s="2" t="s">
        <v>959</v>
      </c>
      <c r="H295" s="2" t="s">
        <v>918</v>
      </c>
      <c r="I295" s="2" t="str">
        <f>IFERROR(__xludf.DUMMYFUNCTION("GOOGLETRANSLATE(C295,""fr"",""en"")"),"Road accident in 2010 which ended in a 2nd category disability, loss of employment, impossibility of renewing, permanent high tension. Cardif only started reimbursements in February 2015 (30% on my head), to summon me in June 2017 with their expert. I wen"&amp;"t in the presence of the disability association manager. The expert verbally confirmed my impossibility of reworking. I unfortunately receive a letter from cardif stipulating me the cessation of care following expert advice, without providing me with a co"&amp;"py despite my many requests. If Cardif maintains this attitude to evade its obligations, I propose to create a collective of the victims of Cardif to seize justice and the media, of the behavior of this insurance, the union making strength.")</f>
        <v>Road accident in 2010 which ended in a 2nd category disability, loss of employment, impossibility of renewing, permanent high tension. Cardif only started reimbursements in February 2015 (30% on my head), to summon me in June 2017 with their expert. I went in the presence of the disability association manager. The expert verbally confirmed my impossibility of reworking. I unfortunately receive a letter from cardif stipulating me the cessation of care following expert advice, without providing me with a copy despite my many requests. If Cardif maintains this attitude to evade its obligations, I propose to create a collective of the victims of Cardif to seize justice and the media, of the behavior of this insurance, the union making strength.</v>
      </c>
    </row>
    <row r="296" ht="15.75" customHeight="1">
      <c r="A296" s="2">
        <v>1.0</v>
      </c>
      <c r="B296" s="2" t="s">
        <v>960</v>
      </c>
      <c r="C296" s="2" t="s">
        <v>961</v>
      </c>
      <c r="D296" s="2" t="s">
        <v>13</v>
      </c>
      <c r="E296" s="2" t="s">
        <v>14</v>
      </c>
      <c r="F296" s="2" t="s">
        <v>15</v>
      </c>
      <c r="G296" s="2" t="s">
        <v>962</v>
      </c>
      <c r="H296" s="2" t="s">
        <v>67</v>
      </c>
      <c r="I296" s="2" t="str">
        <f>IFERROR(__xludf.DUMMYFUNCTION("GOOGLETRANSLATE(C296,""fr"",""en"")"),"Loading...")</f>
        <v>Loading...</v>
      </c>
    </row>
    <row r="297" ht="15.75" customHeight="1">
      <c r="A297" s="2">
        <v>4.0</v>
      </c>
      <c r="B297" s="2" t="s">
        <v>963</v>
      </c>
      <c r="C297" s="2" t="s">
        <v>964</v>
      </c>
      <c r="D297" s="2" t="s">
        <v>134</v>
      </c>
      <c r="E297" s="2" t="s">
        <v>21</v>
      </c>
      <c r="F297" s="2" t="s">
        <v>15</v>
      </c>
      <c r="G297" s="2" t="s">
        <v>965</v>
      </c>
      <c r="H297" s="2" t="s">
        <v>67</v>
      </c>
      <c r="I297" s="2" t="str">
        <f>IFERROR(__xludf.DUMMYFUNCTION("GOOGLETRANSLATE(C297,""fr"",""en"")"),"I have been a GMF customer for over 20 years, still quality and tailor -made services. I remain faithful since this collaboration gives me complete satisfaction.")</f>
        <v>I have been a GMF customer for over 20 years, still quality and tailor -made services. I remain faithful since this collaboration gives me complete satisfaction.</v>
      </c>
    </row>
    <row r="298" ht="15.75" customHeight="1">
      <c r="A298" s="2">
        <v>1.0</v>
      </c>
      <c r="B298" s="2" t="s">
        <v>966</v>
      </c>
      <c r="C298" s="2" t="s">
        <v>967</v>
      </c>
      <c r="D298" s="2" t="s">
        <v>968</v>
      </c>
      <c r="E298" s="2" t="s">
        <v>81</v>
      </c>
      <c r="F298" s="2" t="s">
        <v>15</v>
      </c>
      <c r="G298" s="2" t="s">
        <v>969</v>
      </c>
      <c r="H298" s="2" t="s">
        <v>259</v>
      </c>
      <c r="I298" s="2" t="str">
        <f>IFERROR(__xludf.DUMMYFUNCTION("GOOGLETRANSLATE(C298,""fr"",""en"")"),"Hello,
I come back to you because in a few days my case of natural drought disaster will be judged and undoubtedly won because Sogessur did not even present a lawyer !!!
Five years of legal battles then to good hearing ...
If you have a big budget to"&amp;" be represented, they are so bad that it is necessary but otherwise ...")</f>
        <v>Hello,
I come back to you because in a few days my case of natural drought disaster will be judged and undoubtedly won because Sogessur did not even present a lawyer !!!
Five years of legal battles then to good hearing ...
If you have a big budget to be represented, they are so bad that it is necessary but otherwise ...</v>
      </c>
    </row>
    <row r="299" ht="15.75" customHeight="1">
      <c r="A299" s="2">
        <v>1.0</v>
      </c>
      <c r="B299" s="2" t="s">
        <v>970</v>
      </c>
      <c r="C299" s="2" t="s">
        <v>971</v>
      </c>
      <c r="D299" s="2" t="s">
        <v>32</v>
      </c>
      <c r="E299" s="2" t="s">
        <v>81</v>
      </c>
      <c r="F299" s="2" t="s">
        <v>15</v>
      </c>
      <c r="G299" s="2" t="s">
        <v>972</v>
      </c>
      <c r="H299" s="2" t="s">
        <v>742</v>
      </c>
      <c r="I299" s="2" t="str">
        <f>IFERROR(__xludf.DUMMYFUNCTION("GOOGLETRANSLATE(C299,""fr"",""en"")"),"I subscribed to home insurance in July. I had a claim 3 weeks ago. I call your services to declare it. I am informed that my claim will be well taken care of according to the conditions of my contract. Expertise is made that confirms the facts. Finally, e"&amp;"rror in contract interpretation, you do not take care of the claim. If the contract conditions are not clear for you, how do you want them to be for the customer?
Very disappointed, I terminate my contract!")</f>
        <v>I subscribed to home insurance in July. I had a claim 3 weeks ago. I call your services to declare it. I am informed that my claim will be well taken care of according to the conditions of my contract. Expertise is made that confirms the facts. Finally, error in contract interpretation, you do not take care of the claim. If the contract conditions are not clear for you, how do you want them to be for the customer?
Very disappointed, I terminate my contract!</v>
      </c>
    </row>
    <row r="300" ht="15.75" customHeight="1">
      <c r="A300" s="2">
        <v>4.0</v>
      </c>
      <c r="B300" s="2" t="s">
        <v>973</v>
      </c>
      <c r="C300" s="2" t="s">
        <v>974</v>
      </c>
      <c r="D300" s="2" t="s">
        <v>282</v>
      </c>
      <c r="E300" s="2" t="s">
        <v>14</v>
      </c>
      <c r="F300" s="2" t="s">
        <v>15</v>
      </c>
      <c r="G300" s="2" t="s">
        <v>975</v>
      </c>
      <c r="H300" s="2" t="s">
        <v>210</v>
      </c>
      <c r="I300" s="2" t="str">
        <f>IFERROR(__xludf.DUMMYFUNCTION("GOOGLETRANSLATE(C300,""fr"",""en"")"),"Following a surgical intervention I contacted the MGP to obtain cleaning hours. We directed me on Fidelia Assistance which immediately gave me satisfaction ... I therefore thank all these services for their availability and their diligence")</f>
        <v>Following a surgical intervention I contacted the MGP to obtain cleaning hours. We directed me on Fidelia Assistance which immediately gave me satisfaction ... I therefore thank all these services for their availability and their diligence</v>
      </c>
    </row>
    <row r="301" ht="15.75" customHeight="1">
      <c r="A301" s="2">
        <v>4.0</v>
      </c>
      <c r="B301" s="2" t="s">
        <v>976</v>
      </c>
      <c r="C301" s="2" t="s">
        <v>977</v>
      </c>
      <c r="D301" s="2" t="s">
        <v>70</v>
      </c>
      <c r="E301" s="2" t="s">
        <v>21</v>
      </c>
      <c r="F301" s="2" t="s">
        <v>15</v>
      </c>
      <c r="G301" s="2" t="s">
        <v>440</v>
      </c>
      <c r="H301" s="2" t="s">
        <v>77</v>
      </c>
      <c r="I301" s="2" t="str">
        <f>IFERROR(__xludf.DUMMYFUNCTION("GOOGLETRANSLATE(C301,""fr"",""en"")"),"After a first year without accident, and despite the two confinements of 2020 and 2021, I received a new schedule on which my monthly payments were increased by 1%.
The explanations provided to me are classic (cost of repairs and medical care increasing)"&amp;" on ​​the other hand, no consideration of the drastic drop in the number of accidents during confinements ... I therefore launched a consultation with of ""ferrets"" ...")</f>
        <v>After a first year without accident, and despite the two confinements of 2020 and 2021, I received a new schedule on which my monthly payments were increased by 1%.
The explanations provided to me are classic (cost of repairs and medical care increasing) on ​​the other hand, no consideration of the drastic drop in the number of accidents during confinements ... I therefore launched a consultation with of "ferrets" ...</v>
      </c>
    </row>
    <row r="302" ht="15.75" customHeight="1">
      <c r="A302" s="2">
        <v>1.0</v>
      </c>
      <c r="B302" s="2" t="s">
        <v>978</v>
      </c>
      <c r="C302" s="2" t="s">
        <v>979</v>
      </c>
      <c r="D302" s="2" t="s">
        <v>218</v>
      </c>
      <c r="E302" s="2" t="s">
        <v>21</v>
      </c>
      <c r="F302" s="2" t="s">
        <v>15</v>
      </c>
      <c r="G302" s="2" t="s">
        <v>980</v>
      </c>
      <c r="H302" s="2" t="s">
        <v>34</v>
      </c>
      <c r="I302" s="2" t="str">
        <f>IFERROR(__xludf.DUMMYFUNCTION("GOOGLETRANSLATE(C302,""fr"",""en"")"),"Customer for 10 years, 40% bonus of 20% following a disaster declared in October 2016 of which I was not responsible according to them and according to the driving school poorly parked in front of my entry which I avoided by paying me In a scratch damage "&amp;"damaging my bumper. The versions have changed and I am responsible for 100% despite the many telephone and mail conversations. The interlocutors are all different, some of which are incompetent and whose kindness leaves something to be desired. Loss of fi"&amp;"le ... shame them.")</f>
        <v>Customer for 10 years, 40% bonus of 20% following a disaster declared in October 2016 of which I was not responsible according to them and according to the driving school poorly parked in front of my entry which I avoided by paying me In a scratch damage damaging my bumper. The versions have changed and I am responsible for 100% despite the many telephone and mail conversations. The interlocutors are all different, some of which are incompetent and whose kindness leaves something to be desired. Loss of file ... shame them.</v>
      </c>
    </row>
    <row r="303" ht="15.75" customHeight="1">
      <c r="A303" s="2">
        <v>5.0</v>
      </c>
      <c r="B303" s="2" t="s">
        <v>981</v>
      </c>
      <c r="C303" s="2" t="s">
        <v>982</v>
      </c>
      <c r="D303" s="2" t="s">
        <v>37</v>
      </c>
      <c r="E303" s="2" t="s">
        <v>14</v>
      </c>
      <c r="F303" s="2" t="s">
        <v>15</v>
      </c>
      <c r="G303" s="2" t="s">
        <v>983</v>
      </c>
      <c r="H303" s="2" t="s">
        <v>100</v>
      </c>
      <c r="I303" s="2" t="str">
        <f>IFERROR(__xludf.DUMMYFUNCTION("GOOGLETRANSLATE(C303,""fr"",""en"")"),"good................................................. .................................................. .................................................. .......")</f>
        <v>good................................................. .................................................. .................................................. .......</v>
      </c>
    </row>
    <row r="304" ht="15.75" customHeight="1">
      <c r="A304" s="2">
        <v>2.0</v>
      </c>
      <c r="B304" s="2" t="s">
        <v>984</v>
      </c>
      <c r="C304" s="2" t="s">
        <v>985</v>
      </c>
      <c r="D304" s="2" t="s">
        <v>61</v>
      </c>
      <c r="E304" s="2" t="s">
        <v>14</v>
      </c>
      <c r="F304" s="2" t="s">
        <v>15</v>
      </c>
      <c r="G304" s="2" t="s">
        <v>446</v>
      </c>
      <c r="H304" s="2" t="s">
        <v>83</v>
      </c>
      <c r="I304" s="2" t="str">
        <f>IFERROR(__xludf.DUMMYFUNCTION("GOOGLETRANSLATE(C304,""fr"",""en"")"),"Loading...")</f>
        <v>Loading...</v>
      </c>
    </row>
    <row r="305" ht="15.75" customHeight="1">
      <c r="A305" s="2">
        <v>1.0</v>
      </c>
      <c r="B305" s="2" t="s">
        <v>986</v>
      </c>
      <c r="C305" s="2" t="s">
        <v>987</v>
      </c>
      <c r="D305" s="2" t="s">
        <v>20</v>
      </c>
      <c r="E305" s="2" t="s">
        <v>21</v>
      </c>
      <c r="F305" s="2" t="s">
        <v>15</v>
      </c>
      <c r="G305" s="2" t="s">
        <v>988</v>
      </c>
      <c r="H305" s="2" t="s">
        <v>175</v>
      </c>
      <c r="I305" s="2" t="str">
        <f>IFERROR(__xludf.DUMMYFUNCTION("GOOGLETRANSLATE(C305,""fr"",""en"")"),"Loading...")</f>
        <v>Loading...</v>
      </c>
    </row>
    <row r="306" ht="15.75" customHeight="1">
      <c r="A306" s="2">
        <v>1.0</v>
      </c>
      <c r="B306" s="2" t="s">
        <v>989</v>
      </c>
      <c r="C306" s="2" t="s">
        <v>990</v>
      </c>
      <c r="D306" s="2" t="s">
        <v>991</v>
      </c>
      <c r="E306" s="2" t="s">
        <v>27</v>
      </c>
      <c r="F306" s="2" t="s">
        <v>15</v>
      </c>
      <c r="G306" s="2" t="s">
        <v>992</v>
      </c>
      <c r="H306" s="2" t="s">
        <v>58</v>
      </c>
      <c r="I306" s="2" t="str">
        <f>IFERROR(__xludf.DUMMYFUNCTION("GOOGLETRANSLATE(C306,""fr"",""en"")"),"My father, who died in early October, had AFER life insurance since 1985. Being a tutor of my father before his death, I had no problem to join this association. Since I reported his death and asked for the payment of the premium to my brother and me, bot"&amp;"h beneficiaries of the contract, impossible to reach a service, no answers to emails, on the phone ... no letter received. ... unbearable and no respect for customers. If you have a placement to do, go your way.")</f>
        <v>My father, who died in early October, had AFER life insurance since 1985. Being a tutor of my father before his death, I had no problem to join this association. Since I reported his death and asked for the payment of the premium to my brother and me, both beneficiaries of the contract, impossible to reach a service, no answers to emails, on the phone ... no letter received. ... unbearable and no respect for customers. If you have a placement to do, go your way.</v>
      </c>
    </row>
    <row r="307" ht="15.75" customHeight="1">
      <c r="A307" s="2">
        <v>5.0</v>
      </c>
      <c r="B307" s="2" t="s">
        <v>993</v>
      </c>
      <c r="C307" s="2" t="s">
        <v>994</v>
      </c>
      <c r="D307" s="2" t="s">
        <v>70</v>
      </c>
      <c r="E307" s="2" t="s">
        <v>21</v>
      </c>
      <c r="F307" s="2" t="s">
        <v>15</v>
      </c>
      <c r="G307" s="2" t="s">
        <v>995</v>
      </c>
      <c r="H307" s="2" t="s">
        <v>175</v>
      </c>
      <c r="I307" s="2" t="str">
        <f>IFERROR(__xludf.DUMMYFUNCTION("GOOGLETRANSLATE(C307,""fr"",""en"")"),"I love the chat and the answers are fast and clear.
I will try to declare a flight for my lighthouse we will see if it works as well I hope.
I sponsored 2 people")</f>
        <v>I love the chat and the answers are fast and clear.
I will try to declare a flight for my lighthouse we will see if it works as well I hope.
I sponsored 2 people</v>
      </c>
    </row>
    <row r="308" ht="15.75" customHeight="1">
      <c r="A308" s="2">
        <v>1.0</v>
      </c>
      <c r="B308" s="2" t="s">
        <v>996</v>
      </c>
      <c r="C308" s="2" t="s">
        <v>997</v>
      </c>
      <c r="D308" s="2" t="s">
        <v>80</v>
      </c>
      <c r="E308" s="2" t="s">
        <v>21</v>
      </c>
      <c r="F308" s="2" t="s">
        <v>15</v>
      </c>
      <c r="G308" s="2" t="s">
        <v>998</v>
      </c>
      <c r="H308" s="2" t="s">
        <v>640</v>
      </c>
      <c r="I308" s="2" t="str">
        <f>IFERROR(__xludf.DUMMYFUNCTION("GOOGLETRANSLATE(C308,""fr"",""en"")"),"Loading...")</f>
        <v>Loading...</v>
      </c>
    </row>
    <row r="309" ht="15.75" customHeight="1">
      <c r="A309" s="2">
        <v>4.0</v>
      </c>
      <c r="B309" s="2" t="s">
        <v>999</v>
      </c>
      <c r="C309" s="2" t="s">
        <v>1000</v>
      </c>
      <c r="D309" s="2" t="s">
        <v>70</v>
      </c>
      <c r="E309" s="2" t="s">
        <v>21</v>
      </c>
      <c r="F309" s="2" t="s">
        <v>15</v>
      </c>
      <c r="G309" s="2" t="s">
        <v>942</v>
      </c>
      <c r="H309" s="2" t="s">
        <v>210</v>
      </c>
      <c r="I309" s="2" t="str">
        <f>IFERROR(__xludf.DUMMYFUNCTION("GOOGLETRANSLATE(C309,""fr"",""en"")"),"Loading...")</f>
        <v>Loading...</v>
      </c>
    </row>
    <row r="310" ht="15.75" customHeight="1">
      <c r="A310" s="2">
        <v>1.0</v>
      </c>
      <c r="B310" s="2" t="s">
        <v>1001</v>
      </c>
      <c r="C310" s="2" t="s">
        <v>1002</v>
      </c>
      <c r="D310" s="2" t="s">
        <v>427</v>
      </c>
      <c r="E310" s="2" t="s">
        <v>75</v>
      </c>
      <c r="F310" s="2" t="s">
        <v>15</v>
      </c>
      <c r="G310" s="2" t="s">
        <v>1003</v>
      </c>
      <c r="H310" s="2" t="s">
        <v>175</v>
      </c>
      <c r="I310" s="2" t="str">
        <f>IFERROR(__xludf.DUMMYFUNCTION("GOOGLETRANSLATE(C310,""fr"",""en"")"),"Loading...")</f>
        <v>Loading...</v>
      </c>
    </row>
    <row r="311" ht="15.75" customHeight="1">
      <c r="A311" s="2">
        <v>1.0</v>
      </c>
      <c r="B311" s="2" t="s">
        <v>1004</v>
      </c>
      <c r="C311" s="2" t="s">
        <v>1005</v>
      </c>
      <c r="D311" s="2" t="s">
        <v>89</v>
      </c>
      <c r="E311" s="2" t="s">
        <v>21</v>
      </c>
      <c r="F311" s="2" t="s">
        <v>15</v>
      </c>
      <c r="G311" s="2" t="s">
        <v>1006</v>
      </c>
      <c r="H311" s="2" t="s">
        <v>63</v>
      </c>
      <c r="I311" s="2" t="str">
        <f>IFERROR(__xludf.DUMMYFUNCTION("GOOGLETRANSLATE(C311,""fr"",""en"")"),"Loading...")</f>
        <v>Loading...</v>
      </c>
    </row>
    <row r="312" ht="15.75" customHeight="1">
      <c r="A312" s="2">
        <v>5.0</v>
      </c>
      <c r="B312" s="2" t="s">
        <v>1007</v>
      </c>
      <c r="C312" s="2" t="s">
        <v>1008</v>
      </c>
      <c r="D312" s="2" t="s">
        <v>55</v>
      </c>
      <c r="E312" s="2" t="s">
        <v>56</v>
      </c>
      <c r="F312" s="2" t="s">
        <v>15</v>
      </c>
      <c r="G312" s="2" t="s">
        <v>517</v>
      </c>
      <c r="H312" s="2" t="s">
        <v>210</v>
      </c>
      <c r="I312" s="2" t="str">
        <f>IFERROR(__xludf.DUMMYFUNCTION("GOOGLETRANSLATE(C312,""fr"",""en"")"),"HELLO
Now that Sysko has very big health problems ensures o ""hair is present
Assures for years I have been fully satisfied with this quick and very easy reimbursement insurance
THANK YOU")</f>
        <v>HELLO
Now that Sysko has very big health problems ensures o "hair is present
Assures for years I have been fully satisfied with this quick and very easy reimbursement insurance
THANK YOU</v>
      </c>
    </row>
    <row r="313" ht="15.75" customHeight="1">
      <c r="A313" s="2">
        <v>4.0</v>
      </c>
      <c r="B313" s="2" t="s">
        <v>1009</v>
      </c>
      <c r="C313" s="2" t="s">
        <v>1010</v>
      </c>
      <c r="D313" s="2" t="s">
        <v>197</v>
      </c>
      <c r="E313" s="2" t="s">
        <v>81</v>
      </c>
      <c r="F313" s="2" t="s">
        <v>15</v>
      </c>
      <c r="G313" s="2" t="s">
        <v>175</v>
      </c>
      <c r="H313" s="2" t="s">
        <v>175</v>
      </c>
      <c r="I313" s="2" t="str">
        <f>IFERROR(__xludf.DUMMYFUNCTION("GOOGLETRANSLATE(C313,""fr"",""en"")"),"I have a water damage in January, I contacted the platform on Sunday, I had contact quickly, it took note of my water damage. He had to remind me the next day. No answer. I recalled on Tuesday, I had Jennifer, who took care of my file. She gave me the way"&amp;" to follow, namely leak and repair research. Everything has been taken into account is settled during the week. For painting, we have just done it on the parts concerned. After referring the invoice paid to Jennifer, the regulation is made within 48 hours"&amp;". Nothing to say perfect.")</f>
        <v>I have a water damage in January, I contacted the platform on Sunday, I had contact quickly, it took note of my water damage. He had to remind me the next day. No answer. I recalled on Tuesday, I had Jennifer, who took care of my file. She gave me the way to follow, namely leak and repair research. Everything has been taken into account is settled during the week. For painting, we have just done it on the parts concerned. After referring the invoice paid to Jennifer, the regulation is made within 48 hours. Nothing to say perfect.</v>
      </c>
    </row>
    <row r="314" ht="15.75" customHeight="1">
      <c r="A314" s="2">
        <v>5.0</v>
      </c>
      <c r="B314" s="2" t="s">
        <v>1011</v>
      </c>
      <c r="C314" s="2" t="s">
        <v>1012</v>
      </c>
      <c r="D314" s="2" t="s">
        <v>13</v>
      </c>
      <c r="E314" s="2" t="s">
        <v>14</v>
      </c>
      <c r="F314" s="2" t="s">
        <v>15</v>
      </c>
      <c r="G314" s="2" t="s">
        <v>1013</v>
      </c>
      <c r="H314" s="2" t="s">
        <v>17</v>
      </c>
      <c r="I314" s="2" t="str">
        <f>IFERROR(__xludf.DUMMYFUNCTION("GOOGLETRANSLATE(C314,""fr"",""en"")"),"Clear explanation, explanation of fast and concise prices/advantages ........................................... .................................................. ....................................")</f>
        <v>Clear explanation, explanation of fast and concise prices/advantages ........................................... .................................................. ....................................</v>
      </c>
    </row>
    <row r="315" ht="15.75" customHeight="1">
      <c r="A315" s="2">
        <v>1.0</v>
      </c>
      <c r="B315" s="2" t="s">
        <v>1014</v>
      </c>
      <c r="C315" s="2" t="s">
        <v>1015</v>
      </c>
      <c r="D315" s="2" t="s">
        <v>46</v>
      </c>
      <c r="E315" s="2" t="s">
        <v>21</v>
      </c>
      <c r="F315" s="2" t="s">
        <v>15</v>
      </c>
      <c r="G315" s="2" t="s">
        <v>458</v>
      </c>
      <c r="H315" s="2" t="s">
        <v>104</v>
      </c>
      <c r="I315" s="2" t="str">
        <f>IFERROR(__xludf.DUMMYFUNCTION("GOOGLETRANSLATE(C315,""fr"",""en"")"),"lamentable insurance to flee if you don't want to go crazy.
No one ever meets the phone, endless expectations of 20 or 30 minutes before hoping to have a person. If you already manage to have a person which is far from being obvious.
The employees take "&amp;"place the files so are never aware of the file (it's not me it's the other).
I sent emails, letters, ARs, always without return, communication is not their strong on the other hand to restart or default, champion, that they know how to do.
I have had se"&amp;"veral insurances in my life but Allianz I will remember, to flee very quickly, they exist many other insurers worthy of the name.
In short for your mental health and your nerves flee this group quickly, which has only the insurance name but which absolut"&amp;"ely does not have service and respect to customers.")</f>
        <v>lamentable insurance to flee if you don't want to go crazy.
No one ever meets the phone, endless expectations of 20 or 30 minutes before hoping to have a person. If you already manage to have a person which is far from being obvious.
The employees take place the files so are never aware of the file (it's not me it's the other).
I sent emails, letters, ARs, always without return, communication is not their strong on the other hand to restart or default, champion, that they know how to do.
I have had several insurances in my life but Allianz I will remember, to flee very quickly, they exist many other insurers worthy of the name.
In short for your mental health and your nerves flee this group quickly, which has only the insurance name but which absolutely does not have service and respect to customers.</v>
      </c>
    </row>
    <row r="316" ht="15.75" customHeight="1">
      <c r="A316" s="2">
        <v>5.0</v>
      </c>
      <c r="B316" s="2" t="s">
        <v>1016</v>
      </c>
      <c r="C316" s="2" t="s">
        <v>1017</v>
      </c>
      <c r="D316" s="2" t="s">
        <v>363</v>
      </c>
      <c r="E316" s="2" t="s">
        <v>98</v>
      </c>
      <c r="F316" s="2" t="s">
        <v>15</v>
      </c>
      <c r="G316" s="2" t="s">
        <v>66</v>
      </c>
      <c r="H316" s="2" t="s">
        <v>67</v>
      </c>
      <c r="I316" s="2" t="str">
        <f>IFERROR(__xludf.DUMMYFUNCTION("GOOGLETRANSLATE(C316,""fr"",""en"")"),"Loading...")</f>
        <v>Loading...</v>
      </c>
    </row>
    <row r="317" ht="15.75" customHeight="1">
      <c r="A317" s="2">
        <v>2.0</v>
      </c>
      <c r="B317" s="2" t="s">
        <v>1018</v>
      </c>
      <c r="C317" s="2" t="s">
        <v>1019</v>
      </c>
      <c r="D317" s="2" t="s">
        <v>550</v>
      </c>
      <c r="E317" s="2" t="s">
        <v>21</v>
      </c>
      <c r="F317" s="2" t="s">
        <v>15</v>
      </c>
      <c r="G317" s="2" t="s">
        <v>1020</v>
      </c>
      <c r="H317" s="2" t="s">
        <v>43</v>
      </c>
      <c r="I317" s="2" t="str">
        <f>IFERROR(__xludf.DUMMYFUNCTION("GOOGLETRANSLATE(C317,""fr"",""en"")"),"Loading...")</f>
        <v>Loading...</v>
      </c>
    </row>
    <row r="318" ht="15.75" customHeight="1">
      <c r="A318" s="2">
        <v>4.0</v>
      </c>
      <c r="B318" s="2" t="s">
        <v>1021</v>
      </c>
      <c r="C318" s="2" t="s">
        <v>1022</v>
      </c>
      <c r="D318" s="2" t="s">
        <v>13</v>
      </c>
      <c r="E318" s="2" t="s">
        <v>14</v>
      </c>
      <c r="F318" s="2" t="s">
        <v>15</v>
      </c>
      <c r="G318" s="2" t="s">
        <v>493</v>
      </c>
      <c r="H318" s="2" t="s">
        <v>210</v>
      </c>
      <c r="I318" s="2" t="str">
        <f>IFERROR(__xludf.DUMMYFUNCTION("GOOGLETRANSLATE(C318,""fr"",""en"")"),"Very responsive with great kindness on the phone;
A little long waiting time
I advise Santiane. There are good professionals who know how to find the answers to your questions
Thank you Emeline")</f>
        <v>Very responsive with great kindness on the phone;
A little long waiting time
I advise Santiane. There are good professionals who know how to find the answers to your questions
Thank you Emeline</v>
      </c>
    </row>
    <row r="319" ht="15.75" customHeight="1">
      <c r="A319" s="2">
        <v>3.0</v>
      </c>
      <c r="B319" s="2" t="s">
        <v>1023</v>
      </c>
      <c r="C319" s="2" t="s">
        <v>1024</v>
      </c>
      <c r="D319" s="2" t="s">
        <v>70</v>
      </c>
      <c r="E319" s="2" t="s">
        <v>21</v>
      </c>
      <c r="F319" s="2" t="s">
        <v>15</v>
      </c>
      <c r="G319" s="2" t="s">
        <v>1025</v>
      </c>
      <c r="H319" s="2" t="s">
        <v>52</v>
      </c>
      <c r="I319" s="2" t="str">
        <f>IFERROR(__xludf.DUMMYFUNCTION("GOOGLETRANSLATE(C319,""fr"",""en"")"),"I subscribed 2 years ago due to an attractive price. I had 2 small incidents with crumpled sheet and repairs and compensation went well.
For the price: beware, I had two successive increases of more than 15% per year excluding the effect of the bonus/pen"&amp;"alty and without any explanation of this insurer. When we talk about this to direct insurance advisers they are not aware or do not understand the question!
I just made a letter and will see if I get any response ...")</f>
        <v>I subscribed 2 years ago due to an attractive price. I had 2 small incidents with crumpled sheet and repairs and compensation went well.
For the price: beware, I had two successive increases of more than 15% per year excluding the effect of the bonus/penalty and without any explanation of this insurer. When we talk about this to direct insurance advisers they are not aware or do not understand the question!
I just made a letter and will see if I get any response ...</v>
      </c>
    </row>
    <row r="320" ht="15.75" customHeight="1">
      <c r="A320" s="2">
        <v>1.0</v>
      </c>
      <c r="B320" s="2" t="s">
        <v>1026</v>
      </c>
      <c r="C320" s="2" t="s">
        <v>1027</v>
      </c>
      <c r="D320" s="2" t="s">
        <v>352</v>
      </c>
      <c r="E320" s="2" t="s">
        <v>27</v>
      </c>
      <c r="F320" s="2" t="s">
        <v>15</v>
      </c>
      <c r="G320" s="2" t="s">
        <v>1028</v>
      </c>
      <c r="H320" s="2" t="s">
        <v>17</v>
      </c>
      <c r="I320" s="2" t="str">
        <f>IFERROR(__xludf.DUMMYFUNCTION("GOOGLETRANSLATE(C320,""fr"",""en"")"),"Holder of a Multi Plus 2 Cardif Contract since 2006, I will quickly pass on the very low performance of this placement to arrive at a partial repurchase request requested from OC Finances, Cardif Toulouse broker, on 03/20/18. I was notified of a transfer "&amp;"on ... 04/30/2018. Seeing no credit I called my broker on 05/13. He told me there is nothing to do with it ... that it was necessary to contact the Midi-Pyrenean regional management in Toulouse. Done: after verification, your services had fired the amount"&amp;" on an old fenced account without even checking the RIB provided with the request for partial withdrawal .... Worse: without even consulting me, I received 2 weeks later a notice transfer corresponding to a partial withdrawal not requested ... and in addi"&amp;"tion fired again on the old RIB. To today, I am still not credited and my emails remain unanswered. I work abroad and it is not easy to call. This sum should have been used for a purchase for which I had made a commitment and puts me in a delicate positio"&amp;"n. I therefore do not spread the case with legal action.
PS: The indicated tel n is my French tel and I work in Senegal. To join me +221786018183 please")</f>
        <v>Holder of a Multi Plus 2 Cardif Contract since 2006, I will quickly pass on the very low performance of this placement to arrive at a partial repurchase request requested from OC Finances, Cardif Toulouse broker, on 03/20/18. I was notified of a transfer on ... 04/30/2018. Seeing no credit I called my broker on 05/13. He told me there is nothing to do with it ... that it was necessary to contact the Midi-Pyrenean regional management in Toulouse. Done: after verification, your services had fired the amount on an old fenced account without even checking the RIB provided with the request for partial withdrawal .... Worse: without even consulting me, I received 2 weeks later a notice transfer corresponding to a partial withdrawal not requested ... and in addition fired again on the old RIB. To today, I am still not credited and my emails remain unanswered. I work abroad and it is not easy to call. This sum should have been used for a purchase for which I had made a commitment and puts me in a delicate position. I therefore do not spread the case with legal action.
PS: The indicated tel n is my French tel and I work in Senegal. To join me +221786018183 please</v>
      </c>
    </row>
    <row r="321" ht="15.75" customHeight="1">
      <c r="A321" s="2">
        <v>1.0</v>
      </c>
      <c r="B321" s="2" t="s">
        <v>1029</v>
      </c>
      <c r="C321" s="2" t="s">
        <v>1030</v>
      </c>
      <c r="D321" s="2" t="s">
        <v>550</v>
      </c>
      <c r="E321" s="2" t="s">
        <v>21</v>
      </c>
      <c r="F321" s="2" t="s">
        <v>15</v>
      </c>
      <c r="G321" s="2" t="s">
        <v>659</v>
      </c>
      <c r="H321" s="2" t="s">
        <v>210</v>
      </c>
      <c r="I321" s="2" t="str">
        <f>IFERROR(__xludf.DUMMYFUNCTION("GOOGLETRANSLATE(C321,""fr"",""en"")"),"This insurance service is a disaster. No customer support. This company does not keep its commitments. They are only there to pocket the insurance premium.")</f>
        <v>This insurance service is a disaster. No customer support. This company does not keep its commitments. They are only there to pocket the insurance premium.</v>
      </c>
    </row>
    <row r="322" ht="15.75" customHeight="1">
      <c r="A322" s="2">
        <v>1.0</v>
      </c>
      <c r="B322" s="2" t="s">
        <v>1031</v>
      </c>
      <c r="C322" s="2" t="s">
        <v>1032</v>
      </c>
      <c r="D322" s="2" t="s">
        <v>299</v>
      </c>
      <c r="E322" s="2" t="s">
        <v>75</v>
      </c>
      <c r="F322" s="2" t="s">
        <v>15</v>
      </c>
      <c r="G322" s="2" t="s">
        <v>1033</v>
      </c>
      <c r="H322" s="2" t="s">
        <v>301</v>
      </c>
      <c r="I322" s="2" t="str">
        <f>IFERROR(__xludf.DUMMYFUNCTION("GOOGLETRANSLATE(C322,""fr"",""en"")"),"I have been in work accident since December 2017 I had my doctor who was on vacation for a week I send them all the paper that he has been asking me since and he tells me each time he treats the 2 months already back that for a work accident he green me t"&amp;"hat 360 part months and the Sociét 800 suddenly since 6/10/2018 it owes me 1500 euro more new.")</f>
        <v>I have been in work accident since December 2017 I had my doctor who was on vacation for a week I send them all the paper that he has been asking me since and he tells me each time he treats the 2 months already back that for a work accident he green me that 360 part months and the Sociét 800 suddenly since 6/10/2018 it owes me 1500 euro more new.</v>
      </c>
    </row>
    <row r="323" ht="15.75" customHeight="1">
      <c r="A323" s="2">
        <v>4.0</v>
      </c>
      <c r="B323" s="2" t="s">
        <v>1034</v>
      </c>
      <c r="C323" s="2" t="s">
        <v>1035</v>
      </c>
      <c r="D323" s="2" t="s">
        <v>20</v>
      </c>
      <c r="E323" s="2" t="s">
        <v>21</v>
      </c>
      <c r="F323" s="2" t="s">
        <v>15</v>
      </c>
      <c r="G323" s="2" t="s">
        <v>1036</v>
      </c>
      <c r="H323" s="2" t="s">
        <v>95</v>
      </c>
      <c r="I323" s="2" t="str">
        <f>IFERROR(__xludf.DUMMYFUNCTION("GOOGLETRANSLATE(C323,""fr"",""en"")"),"Satisfied attractive price
fast and effective
I recommend personal and very satisfactory support")</f>
        <v>Satisfied attractive price
fast and effective
I recommend personal and very satisfactory support</v>
      </c>
    </row>
    <row r="324" ht="15.75" customHeight="1">
      <c r="A324" s="2">
        <v>4.0</v>
      </c>
      <c r="B324" s="2" t="s">
        <v>1037</v>
      </c>
      <c r="C324" s="2" t="s">
        <v>1038</v>
      </c>
      <c r="D324" s="2" t="s">
        <v>13</v>
      </c>
      <c r="E324" s="2" t="s">
        <v>14</v>
      </c>
      <c r="F324" s="2" t="s">
        <v>15</v>
      </c>
      <c r="G324" s="2" t="s">
        <v>1039</v>
      </c>
      <c r="H324" s="2" t="s">
        <v>29</v>
      </c>
      <c r="I324" s="2" t="str">
        <f>IFERROR(__xludf.DUMMYFUNCTION("GOOGLETRANSLATE(C324,""fr"",""en"")"),"Very well and usefully informed by Rili. newly member I hope that our future collaboration is also precise ................................")</f>
        <v>Very well and usefully informed by Rili. newly member I hope that our future collaboration is also precise ................................</v>
      </c>
    </row>
    <row r="325" ht="15.75" customHeight="1">
      <c r="A325" s="2">
        <v>1.0</v>
      </c>
      <c r="B325" s="2" t="s">
        <v>1040</v>
      </c>
      <c r="C325" s="2" t="s">
        <v>1041</v>
      </c>
      <c r="D325" s="2" t="s">
        <v>1042</v>
      </c>
      <c r="E325" s="2" t="s">
        <v>75</v>
      </c>
      <c r="F325" s="2" t="s">
        <v>15</v>
      </c>
      <c r="G325" s="2" t="s">
        <v>1043</v>
      </c>
      <c r="H325" s="2" t="s">
        <v>259</v>
      </c>
      <c r="I325" s="2" t="str">
        <f>IFERROR(__xludf.DUMMYFUNCTION("GOOGLETRANSLATE(C325,""fr"",""en"")"),"My brother has died since 19/10/2019 in Valence in the Drome, his bank the next day gives all the info, including my contact details being his only family and living in Paris, to the CNP to settle the file of a loan. But there begins the obstacle course ("&amp;"they had to think that we were the Rockefeller family and that it was necessary to do everything for it to drag) !!
So the CNP sends the file to be completed to rule, or do it send it, to Valence, as if my brother was going to answer them. First pitfall "&amp;"to drown the situation. Then the succession service of the bank (Société Générale) of my brother wondering why they had no news from the file, contact them and therefore the CNP decides to send me the file but not at the right address! Rather at my old ad"&amp;"dress, story certainly to laugh them, which was not my case. At that time we are in July 2020 10 months after the death of my brother. In August 2020 I receive yet another file to have the doctor who had found the death of my brother, so postal procedures"&amp;" towards Valence (because of course the CNP does not do in dematerialization in 2020, much too fast for them), The time that this comes back to me we arrive on the date of early September 2021. The CNP receives my mail and gives it to their expert doctor "&amp;"on 02/22/20, telling me that it takes 5 to 6 weeks to rule !! We are when I am until 01/13/2021 still nothing except that I am told that if I want information I must send a postal letter and only post for the expert doctor. The CNP does not care about its"&amp;" customers and the impact that it can cause to the people who have lost a loved one.
All this is sad and pathetic")</f>
        <v>My brother has died since 19/10/2019 in Valence in the Drome, his bank the next day gives all the info, including my contact details being his only family and living in Paris, to the CNP to settle the file of a loan. But there begins the obstacle course (they had to think that we were the Rockefeller family and that it was necessary to do everything for it to drag) !!
So the CNP sends the file to be completed to rule, or do it send it, to Valence, as if my brother was going to answer them. First pitfall to drown the situation. Then the succession service of the bank (Société Générale) of my brother wondering why they had no news from the file, contact them and therefore the CNP decides to send me the file but not at the right address! Rather at my old address, story certainly to laugh them, which was not my case. At that time we are in July 2020 10 months after the death of my brother. In August 2020 I receive yet another file to have the doctor who had found the death of my brother, so postal procedures towards Valence (because of course the CNP does not do in dematerialization in 2020, much too fast for them), The time that this comes back to me we arrive on the date of early September 2021. The CNP receives my mail and gives it to their expert doctor on 02/22/20, telling me that it takes 5 to 6 weeks to rule !! We are when I am until 01/13/2021 still nothing except that I am told that if I want information I must send a postal letter and only post for the expert doctor. The CNP does not care about its customers and the impact that it can cause to the people who have lost a loved one.
All this is sad and pathetic</v>
      </c>
    </row>
    <row r="326" ht="15.75" customHeight="1">
      <c r="A326" s="2">
        <v>1.0</v>
      </c>
      <c r="B326" s="2" t="s">
        <v>1044</v>
      </c>
      <c r="C326" s="2" t="s">
        <v>1045</v>
      </c>
      <c r="D326" s="2" t="s">
        <v>61</v>
      </c>
      <c r="E326" s="2" t="s">
        <v>14</v>
      </c>
      <c r="F326" s="2" t="s">
        <v>15</v>
      </c>
      <c r="G326" s="2" t="s">
        <v>449</v>
      </c>
      <c r="H326" s="2" t="s">
        <v>48</v>
      </c>
      <c r="I326" s="2" t="str">
        <f>IFERROR(__xludf.DUMMYFUNCTION("GOOGLETRANSLATE(C326,""fr"",""en"")"),"Loading...")</f>
        <v>Loading...</v>
      </c>
    </row>
    <row r="327" ht="15.75" customHeight="1">
      <c r="A327" s="2">
        <v>3.0</v>
      </c>
      <c r="B327" s="2" t="s">
        <v>1046</v>
      </c>
      <c r="C327" s="2" t="s">
        <v>1047</v>
      </c>
      <c r="D327" s="2" t="s">
        <v>70</v>
      </c>
      <c r="E327" s="2" t="s">
        <v>21</v>
      </c>
      <c r="F327" s="2" t="s">
        <v>15</v>
      </c>
      <c r="G327" s="2" t="s">
        <v>434</v>
      </c>
      <c r="H327" s="2" t="s">
        <v>210</v>
      </c>
      <c r="I327" s="2" t="str">
        <f>IFERROR(__xludf.DUMMYFUNCTION("GOOGLETRANSLATE(C327,""fr"",""en"")"),"Price systematically increasing, for a service rendered close to zero (cf. my last claim, I had to obtain repair alone ...)
I plan to find better elsewhere as soon as possible!")</f>
        <v>Price systematically increasing, for a service rendered close to zero (cf. my last claim, I had to obtain repair alone ...)
I plan to find better elsewhere as soon as possible!</v>
      </c>
    </row>
    <row r="328" ht="15.75" customHeight="1">
      <c r="A328" s="2">
        <v>5.0</v>
      </c>
      <c r="B328" s="2" t="s">
        <v>1048</v>
      </c>
      <c r="C328" s="2" t="s">
        <v>1049</v>
      </c>
      <c r="D328" s="2" t="s">
        <v>70</v>
      </c>
      <c r="E328" s="2" t="s">
        <v>21</v>
      </c>
      <c r="F328" s="2" t="s">
        <v>15</v>
      </c>
      <c r="G328" s="2" t="s">
        <v>517</v>
      </c>
      <c r="H328" s="2" t="s">
        <v>210</v>
      </c>
      <c r="I328" s="2" t="str">
        <f>IFERROR(__xludf.DUMMYFUNCTION("GOOGLETRANSLATE(C328,""fr"",""en"")"),"I find the request for a clear and practical quote.
The price suits me.
Online payment was fast and secure.
I am satisfied with this service.")</f>
        <v>I find the request for a clear and practical quote.
The price suits me.
Online payment was fast and secure.
I am satisfied with this service.</v>
      </c>
    </row>
    <row r="329" ht="15.75" customHeight="1">
      <c r="A329" s="2">
        <v>2.0</v>
      </c>
      <c r="B329" s="2" t="s">
        <v>1050</v>
      </c>
      <c r="C329" s="2" t="s">
        <v>1051</v>
      </c>
      <c r="D329" s="2" t="s">
        <v>70</v>
      </c>
      <c r="E329" s="2" t="s">
        <v>21</v>
      </c>
      <c r="F329" s="2" t="s">
        <v>15</v>
      </c>
      <c r="G329" s="2" t="s">
        <v>1052</v>
      </c>
      <c r="H329" s="2" t="s">
        <v>227</v>
      </c>
      <c r="I329" s="2" t="str">
        <f>IFERROR(__xludf.DUMMYFUNCTION("GOOGLETRANSLATE(C329,""fr"",""en"")"),"They are there right there to recover your contributions, but in the event of a disaster they hide (even if you have the most expensive contract like me !!), they seek to make you pay the franchises twice, question your honesty etc...
In addition, they a"&amp;"re very difficult to reach as soon as you ask why they act in this way !!
Insurance to avoid unless you never have a claim.")</f>
        <v>They are there right there to recover your contributions, but in the event of a disaster they hide (even if you have the most expensive contract like me !!), they seek to make you pay the franchises twice, question your honesty etc...
In addition, they are very difficult to reach as soon as you ask why they act in this way !!
Insurance to avoid unless you never have a claim.</v>
      </c>
    </row>
    <row r="330" ht="15.75" customHeight="1">
      <c r="A330" s="2">
        <v>1.0</v>
      </c>
      <c r="B330" s="2" t="s">
        <v>1053</v>
      </c>
      <c r="C330" s="2" t="s">
        <v>1054</v>
      </c>
      <c r="D330" s="2" t="s">
        <v>197</v>
      </c>
      <c r="E330" s="2" t="s">
        <v>21</v>
      </c>
      <c r="F330" s="2" t="s">
        <v>15</v>
      </c>
      <c r="G330" s="2" t="s">
        <v>1055</v>
      </c>
      <c r="H330" s="2" t="s">
        <v>381</v>
      </c>
      <c r="I330" s="2" t="str">
        <f>IFERROR(__xludf.DUMMYFUNCTION("GOOGLETRANSLATE(C330,""fr"",""en"")"),"Insurance to flee!. My daughter had 1 accident 6 years ago. She had to wait until 18 years old to do 1 heavy dental surgery (bone and gum transplant), more implant provision. Today Pacifia tells me that the reimbursement (very little) can only be done on "&amp;"a final implant and this before the age of 20 years. What aberration and what shame knowing that no final implant can be done before the age of 20 knowing that the gum is not yet stable (you have to wait 26/27 years).
I strongly advise against.
Fortunat"&amp;"ely it happened to me for my house.
I vomited all the money I have paid them for all these years.")</f>
        <v>Insurance to flee!. My daughter had 1 accident 6 years ago. She had to wait until 18 years old to do 1 heavy dental surgery (bone and gum transplant), more implant provision. Today Pacifia tells me that the reimbursement (very little) can only be done on a final implant and this before the age of 20 years. What aberration and what shame knowing that no final implant can be done before the age of 20 knowing that the gum is not yet stable (you have to wait 26/27 years).
I strongly advise against.
Fortunately it happened to me for my house.
I vomited all the money I have paid them for all these years.</v>
      </c>
    </row>
    <row r="331" ht="15.75" customHeight="1">
      <c r="A331" s="2">
        <v>4.0</v>
      </c>
      <c r="B331" s="2" t="s">
        <v>1056</v>
      </c>
      <c r="C331" s="2" t="s">
        <v>1057</v>
      </c>
      <c r="D331" s="2" t="s">
        <v>70</v>
      </c>
      <c r="E331" s="2" t="s">
        <v>21</v>
      </c>
      <c r="F331" s="2" t="s">
        <v>15</v>
      </c>
      <c r="G331" s="2" t="s">
        <v>146</v>
      </c>
      <c r="H331" s="2" t="s">
        <v>52</v>
      </c>
      <c r="I331" s="2" t="str">
        <f>IFERROR(__xludf.DUMMYFUNCTION("GOOGLETRANSLATE(C331,""fr"",""en"")"),"Correct good explanation and follow -phone very well thank you we advise who my good deriigernpour my car and mom insurance thank you to the team thank you")</f>
        <v>Correct good explanation and follow -phone very well thank you we advise who my good deriigernpour my car and mom insurance thank you to the team thank you</v>
      </c>
    </row>
    <row r="332" ht="15.75" customHeight="1">
      <c r="A332" s="2">
        <v>2.0</v>
      </c>
      <c r="B332" s="2" t="s">
        <v>1058</v>
      </c>
      <c r="C332" s="2" t="s">
        <v>1059</v>
      </c>
      <c r="D332" s="2" t="s">
        <v>70</v>
      </c>
      <c r="E332" s="2" t="s">
        <v>21</v>
      </c>
      <c r="F332" s="2" t="s">
        <v>15</v>
      </c>
      <c r="G332" s="2" t="s">
        <v>1060</v>
      </c>
      <c r="H332" s="2" t="s">
        <v>508</v>
      </c>
      <c r="I332" s="2" t="str">
        <f>IFERROR(__xludf.DUMMYFUNCTION("GOOGLETRANSLATE(C332,""fr"",""en"")"),"Loading...")</f>
        <v>Loading...</v>
      </c>
    </row>
    <row r="333" ht="15.75" customHeight="1">
      <c r="A333" s="2">
        <v>1.0</v>
      </c>
      <c r="B333" s="2" t="s">
        <v>1061</v>
      </c>
      <c r="C333" s="2" t="s">
        <v>1062</v>
      </c>
      <c r="D333" s="2" t="s">
        <v>129</v>
      </c>
      <c r="E333" s="2" t="s">
        <v>14</v>
      </c>
      <c r="F333" s="2" t="s">
        <v>15</v>
      </c>
      <c r="G333" s="2" t="s">
        <v>1063</v>
      </c>
      <c r="H333" s="2" t="s">
        <v>167</v>
      </c>
      <c r="I333" s="2" t="str">
        <f>IFERROR(__xludf.DUMMYFUNCTION("GOOGLETRANSLATE(C333,""fr"",""en"")"),"Optical costs that date from almost 6 months and still no refund, it is impossible to have them on the phone, from responses to emails by automaton, how to know what's going on?")</f>
        <v>Optical costs that date from almost 6 months and still no refund, it is impossible to have them on the phone, from responses to emails by automaton, how to know what's going on?</v>
      </c>
    </row>
    <row r="334" ht="15.75" customHeight="1">
      <c r="A334" s="2">
        <v>1.0</v>
      </c>
      <c r="B334" s="2" t="s">
        <v>1064</v>
      </c>
      <c r="C334" s="2" t="s">
        <v>1065</v>
      </c>
      <c r="D334" s="2" t="s">
        <v>282</v>
      </c>
      <c r="E334" s="2" t="s">
        <v>14</v>
      </c>
      <c r="F334" s="2" t="s">
        <v>15</v>
      </c>
      <c r="G334" s="2" t="s">
        <v>1066</v>
      </c>
      <c r="H334" s="2" t="s">
        <v>417</v>
      </c>
      <c r="I334" s="2" t="str">
        <f>IFERROR(__xludf.DUMMYFUNCTION("GOOGLETRANSLATE(C334,""fr"",""en"")"),"Following an error on the part of my advisor, the MGP took us at the start of the 2x3 month subscription, Oct, Nov, DEC 2017 to me and my wife while our old mutual insurance Telephone, the MGP votes in touch and returns the fault to the advisor of the mom"&amp;"ent which has resigned since ...
So no outcome for the moment, we will therefore do what is necessary to leave with our 2 children.")</f>
        <v>Following an error on the part of my advisor, the MGP took us at the start of the 2x3 month subscription, Oct, Nov, DEC 2017 to me and my wife while our old mutual insurance Telephone, the MGP votes in touch and returns the fault to the advisor of the moment which has resigned since ...
So no outcome for the moment, we will therefore do what is necessary to leave with our 2 children.</v>
      </c>
    </row>
    <row r="335" ht="15.75" customHeight="1">
      <c r="A335" s="2">
        <v>4.0</v>
      </c>
      <c r="B335" s="2" t="s">
        <v>1067</v>
      </c>
      <c r="C335" s="2" t="s">
        <v>1068</v>
      </c>
      <c r="D335" s="2" t="s">
        <v>70</v>
      </c>
      <c r="E335" s="2" t="s">
        <v>21</v>
      </c>
      <c r="F335" s="2" t="s">
        <v>15</v>
      </c>
      <c r="G335" s="2" t="s">
        <v>94</v>
      </c>
      <c r="H335" s="2" t="s">
        <v>95</v>
      </c>
      <c r="I335" s="2" t="str">
        <f>IFERROR(__xludf.DUMMYFUNCTION("GOOGLETRANSLATE(C335,""fr"",""en"")"),"It is not possible to give an opinion without needing the insurance service (accident, reimbursement, customer relations ...). However, it is easy to have an online contract.")</f>
        <v>It is not possible to give an opinion without needing the insurance service (accident, reimbursement, customer relations ...). However, it is easy to have an online contract.</v>
      </c>
    </row>
    <row r="336" ht="15.75" customHeight="1">
      <c r="A336" s="2">
        <v>5.0</v>
      </c>
      <c r="B336" s="2" t="s">
        <v>1069</v>
      </c>
      <c r="C336" s="2" t="s">
        <v>1070</v>
      </c>
      <c r="D336" s="2" t="s">
        <v>20</v>
      </c>
      <c r="E336" s="2" t="s">
        <v>21</v>
      </c>
      <c r="F336" s="2" t="s">
        <v>15</v>
      </c>
      <c r="G336" s="2" t="s">
        <v>1043</v>
      </c>
      <c r="H336" s="2" t="s">
        <v>259</v>
      </c>
      <c r="I336" s="2" t="str">
        <f>IFERROR(__xludf.DUMMYFUNCTION("GOOGLETRANSLATE(C336,""fr"",""en"")"),"Loading...")</f>
        <v>Loading...</v>
      </c>
    </row>
    <row r="337" ht="15.75" customHeight="1">
      <c r="A337" s="2">
        <v>1.0</v>
      </c>
      <c r="B337" s="2" t="s">
        <v>1071</v>
      </c>
      <c r="C337" s="2" t="s">
        <v>1072</v>
      </c>
      <c r="D337" s="2" t="s">
        <v>37</v>
      </c>
      <c r="E337" s="2" t="s">
        <v>14</v>
      </c>
      <c r="F337" s="2" t="s">
        <v>15</v>
      </c>
      <c r="G337" s="2" t="s">
        <v>650</v>
      </c>
      <c r="H337" s="2" t="s">
        <v>171</v>
      </c>
      <c r="I337" s="2" t="str">
        <f>IFERROR(__xludf.DUMMYFUNCTION("GOOGLETRANSLATE(C337,""fr"",""en"")"),"Hello, I just dreated with this so -called assurance, a person has just called me by telling me that I had a dispute on my mutual insurance company, that it was just necessary to update the data, telling me that my legal protection was not Not a day, the "&amp;"person went so far as to say that it was my employer who had subscribed to this option. To ultimately ask me for my Iban, he deliberately lies to subscribe a contract. It is unacceptable, if someone knows how to wear a plinth for this type of action, I am"&amp;" a taker.
thank you")</f>
        <v>Hello, I just dreated with this so -called assurance, a person has just called me by telling me that I had a dispute on my mutual insurance company, that it was just necessary to update the data, telling me that my legal protection was not Not a day, the person went so far as to say that it was my employer who had subscribed to this option. To ultimately ask me for my Iban, he deliberately lies to subscribe a contract. It is unacceptable, if someone knows how to wear a plinth for this type of action, I am a taker.
thank you</v>
      </c>
    </row>
    <row r="338" ht="15.75" customHeight="1">
      <c r="A338" s="2">
        <v>1.0</v>
      </c>
      <c r="B338" s="2" t="s">
        <v>1073</v>
      </c>
      <c r="C338" s="2" t="s">
        <v>1074</v>
      </c>
      <c r="D338" s="2" t="s">
        <v>225</v>
      </c>
      <c r="E338" s="2" t="s">
        <v>21</v>
      </c>
      <c r="F338" s="2" t="s">
        <v>15</v>
      </c>
      <c r="G338" s="2" t="s">
        <v>1075</v>
      </c>
      <c r="H338" s="2" t="s">
        <v>410</v>
      </c>
      <c r="I338" s="2" t="str">
        <f>IFERROR(__xludf.DUMMYFUNCTION("GOOGLETRANSLATE(C338,""fr"",""en"")"),"Interesting price, very bad service.
Accident on July 27, 2020. Very slow management. Several days to tell me which garage to take the vehicle, of course after the vehicle has been taken care of in another garage. Customer service has been excessively "&amp;"difficult to reach. The expertise was made fairly quickly but the report only reached me in September and indicated that a repair was possible but yet the insurance wanted to force me to yield the vehicle when I had indicated wish to carry out the repair."&amp;"
Instead of contacting the mechanic in possession of the vehicle, insurance finished after many reminders by paying me in October directly part of the compensation, dependent for me to make the repair and provide them with the invoice to obtain the Unl"&amp;"ocking the balance. Finally the repairs were not possible because the vehicle had to be returned to marble which involved much higher cost than those planned during expertise. So the transfer took place at Christmas. The transfer papers were issued to the"&amp;" expertise company at the end of December at the beginning of January while a notification of termination of the contract was issued to Active insurance on December 29, 2020.
There has been no reaction from the insurer who has continued to take the sub"&amp;"scription to ensure a wreckage vehicle he bought. Finally after blocking the levy, the insurer tells me that I did not mention article L-121-11 of the insurance code in my letter of termination, that I did not send him the certificate of Cession while thi"&amp;"s document was sent to the company responsible for buying the vehicle on its behalf without a copy has been sent to me and it only informs me of the need to send it the acknowledgment of the declaration of the declaration of sale ants for a wreckage vehic"&amp;"le which goes to breakage.
To date, the balance of compensation is not paid.
In short, 7 months to manage a disaster and continue to contribute for nothing. To avoid absolutely.")</f>
        <v>Interesting price, very bad service.
Accident on July 27, 2020. Very slow management. Several days to tell me which garage to take the vehicle, of course after the vehicle has been taken care of in another garage. Customer service has been excessively difficult to reach. The expertise was made fairly quickly but the report only reached me in September and indicated that a repair was possible but yet the insurance wanted to force me to yield the vehicle when I had indicated wish to carry out the repair.
Instead of contacting the mechanic in possession of the vehicle, insurance finished after many reminders by paying me in October directly part of the compensation, dependent for me to make the repair and provide them with the invoice to obtain the Unlocking the balance. Finally the repairs were not possible because the vehicle had to be returned to marble which involved much higher cost than those planned during expertise. So the transfer took place at Christmas. The transfer papers were issued to the expertise company at the end of December at the beginning of January while a notification of termination of the contract was issued to Active insurance on December 29, 2020.
There has been no reaction from the insurer who has continued to take the subscription to ensure a wreckage vehicle he bought. Finally after blocking the levy, the insurer tells me that I did not mention article L-121-11 of the insurance code in my letter of termination, that I did not send him the certificate of Cession while this document was sent to the company responsible for buying the vehicle on its behalf without a copy has been sent to me and it only informs me of the need to send it the acknowledgment of the declaration of the declaration of sale ants for a wreckage vehicle which goes to breakage.
To date, the balance of compensation is not paid.
In short, 7 months to manage a disaster and continue to contribute for nothing. To avoid absolutely.</v>
      </c>
    </row>
    <row r="339" ht="15.75" customHeight="1">
      <c r="A339" s="2">
        <v>1.0</v>
      </c>
      <c r="B339" s="2" t="s">
        <v>1076</v>
      </c>
      <c r="C339" s="2" t="s">
        <v>1077</v>
      </c>
      <c r="D339" s="2" t="s">
        <v>37</v>
      </c>
      <c r="E339" s="2" t="s">
        <v>14</v>
      </c>
      <c r="F339" s="2" t="s">
        <v>15</v>
      </c>
      <c r="G339" s="2" t="s">
        <v>544</v>
      </c>
      <c r="H339" s="2" t="s">
        <v>77</v>
      </c>
      <c r="I339" s="2" t="str">
        <f>IFERROR(__xludf.DUMMYFUNCTION("GOOGLETRANSLATE(C339,""fr"",""en"")"),"Loading...")</f>
        <v>Loading...</v>
      </c>
    </row>
    <row r="340" ht="15.75" customHeight="1">
      <c r="A340" s="2">
        <v>1.0</v>
      </c>
      <c r="B340" s="2" t="s">
        <v>1078</v>
      </c>
      <c r="C340" s="2" t="s">
        <v>1079</v>
      </c>
      <c r="D340" s="2" t="s">
        <v>968</v>
      </c>
      <c r="E340" s="2" t="s">
        <v>81</v>
      </c>
      <c r="F340" s="2" t="s">
        <v>15</v>
      </c>
      <c r="G340" s="2" t="s">
        <v>1080</v>
      </c>
      <c r="H340" s="2" t="s">
        <v>259</v>
      </c>
      <c r="I340" s="2" t="str">
        <f>IFERROR(__xludf.DUMMYFUNCTION("GOOGLETRANSLATE(C340,""fr"",""en"")"),"Loading...")</f>
        <v>Loading...</v>
      </c>
    </row>
    <row r="341" ht="15.75" customHeight="1">
      <c r="A341" s="2">
        <v>3.0</v>
      </c>
      <c r="B341" s="2" t="s">
        <v>1081</v>
      </c>
      <c r="C341" s="2" t="s">
        <v>1082</v>
      </c>
      <c r="D341" s="2" t="s">
        <v>37</v>
      </c>
      <c r="E341" s="2" t="s">
        <v>14</v>
      </c>
      <c r="F341" s="2" t="s">
        <v>15</v>
      </c>
      <c r="G341" s="2" t="s">
        <v>1083</v>
      </c>
      <c r="H341" s="2" t="s">
        <v>171</v>
      </c>
      <c r="I341" s="2" t="str">
        <f>IFERROR(__xludf.DUMMYFUNCTION("GOOGLETRANSLATE(C341,""fr"",""en"")"),"Broker that is useless. Pleasant customer service and professional damage that there is no com between Neoliane and MB Solutions.
The solution to the problem was found by Neoliane in person.
Thanks to Carole Anne. Perfect.
For me the brokers are useles"&amp;"s and should delete or integrated on the sales and commercial sale.")</f>
        <v>Broker that is useless. Pleasant customer service and professional damage that there is no com between Neoliane and MB Solutions.
The solution to the problem was found by Neoliane in person.
Thanks to Carole Anne. Perfect.
For me the brokers are useless and should delete or integrated on the sales and commercial sale.</v>
      </c>
    </row>
    <row r="342" ht="15.75" customHeight="1">
      <c r="A342" s="2">
        <v>4.0</v>
      </c>
      <c r="B342" s="2" t="s">
        <v>1084</v>
      </c>
      <c r="C342" s="2" t="s">
        <v>1085</v>
      </c>
      <c r="D342" s="2" t="s">
        <v>103</v>
      </c>
      <c r="E342" s="2" t="s">
        <v>98</v>
      </c>
      <c r="F342" s="2" t="s">
        <v>15</v>
      </c>
      <c r="G342" s="2" t="s">
        <v>1086</v>
      </c>
      <c r="H342" s="2" t="s">
        <v>104</v>
      </c>
      <c r="I342" s="2" t="str">
        <f>IFERROR(__xludf.DUMMYFUNCTION("GOOGLETRANSLATE(C342,""fr"",""en"")"),"Satisfied with the service
Satisfactory prices
Good online service
To see subsequently with insurance if good service
Nothing else to add for the moment")</f>
        <v>Satisfied with the service
Satisfactory prices
Good online service
To see subsequently with insurance if good service
Nothing else to add for the moment</v>
      </c>
    </row>
    <row r="343" ht="15.75" customHeight="1">
      <c r="A343" s="2">
        <v>4.0</v>
      </c>
      <c r="B343" s="2" t="s">
        <v>1087</v>
      </c>
      <c r="C343" s="2" t="s">
        <v>1088</v>
      </c>
      <c r="D343" s="2" t="s">
        <v>70</v>
      </c>
      <c r="E343" s="2" t="s">
        <v>21</v>
      </c>
      <c r="F343" s="2" t="s">
        <v>15</v>
      </c>
      <c r="G343" s="2" t="s">
        <v>802</v>
      </c>
      <c r="H343" s="2" t="s">
        <v>210</v>
      </c>
      <c r="I343" s="2" t="str">
        <f>IFERROR(__xludf.DUMMYFUNCTION("GOOGLETRANSLATE(C343,""fr"",""en"")"),"satisfactory price and telephone reception, administrative simplicity.
Reactivity and monitoring OK.
I highly recommend without problem. Business
")</f>
        <v>satisfactory price and telephone reception, administrative simplicity.
Reactivity and monitoring OK.
I highly recommend without problem. Business
</v>
      </c>
    </row>
    <row r="344" ht="15.75" customHeight="1">
      <c r="A344" s="2">
        <v>2.0</v>
      </c>
      <c r="B344" s="2" t="s">
        <v>1089</v>
      </c>
      <c r="C344" s="2" t="s">
        <v>1090</v>
      </c>
      <c r="D344" s="2" t="s">
        <v>363</v>
      </c>
      <c r="E344" s="2" t="s">
        <v>98</v>
      </c>
      <c r="F344" s="2" t="s">
        <v>15</v>
      </c>
      <c r="G344" s="2" t="s">
        <v>498</v>
      </c>
      <c r="H344" s="2" t="s">
        <v>210</v>
      </c>
      <c r="I344" s="2" t="str">
        <f>IFERROR(__xludf.DUMMYFUNCTION("GOOGLETRANSLATE(C344,""fr"",""en"")"),"Excellent news in 2020 announced the taking into account of the COVIR with 1 month offered at the 2021 deadline.
Bad news in 2021, there has been the highest increase at AMV since I was a customer…. As if by chance!
Never welcome too quickly, and start "&amp;"a market analysis to review your contracts :-)
")</f>
        <v>Excellent news in 2020 announced the taking into account of the COVIR with 1 month offered at the 2021 deadline.
Bad news in 2021, there has been the highest increase at AMV since I was a customer…. As if by chance!
Never welcome too quickly, and start a market analysis to review your contracts :-)
</v>
      </c>
    </row>
    <row r="345" ht="15.75" customHeight="1">
      <c r="A345" s="2">
        <v>2.0</v>
      </c>
      <c r="B345" s="2" t="s">
        <v>1091</v>
      </c>
      <c r="C345" s="2" t="s">
        <v>1092</v>
      </c>
      <c r="D345" s="2" t="s">
        <v>20</v>
      </c>
      <c r="E345" s="2" t="s">
        <v>21</v>
      </c>
      <c r="F345" s="2" t="s">
        <v>15</v>
      </c>
      <c r="G345" s="2" t="s">
        <v>1093</v>
      </c>
      <c r="H345" s="2" t="s">
        <v>227</v>
      </c>
      <c r="I345" s="2" t="str">
        <f>IFERROR(__xludf.DUMMYFUNCTION("GOOGLETRANSLATE(C345,""fr"",""en"")"),"I recommend that for the prices. Otherwise welcome telephone but it's all. Too much error on my file: not the right postal address, not the right phone number, not the right bonus, no file tracking.")</f>
        <v>I recommend that for the prices. Otherwise welcome telephone but it's all. Too much error on my file: not the right postal address, not the right phone number, not the right bonus, no file tracking.</v>
      </c>
    </row>
    <row r="346" ht="15.75" customHeight="1">
      <c r="A346" s="2">
        <v>1.0</v>
      </c>
      <c r="B346" s="2" t="s">
        <v>1094</v>
      </c>
      <c r="C346" s="2" t="s">
        <v>1095</v>
      </c>
      <c r="D346" s="2" t="s">
        <v>70</v>
      </c>
      <c r="E346" s="2" t="s">
        <v>21</v>
      </c>
      <c r="F346" s="2" t="s">
        <v>15</v>
      </c>
      <c r="G346" s="2" t="s">
        <v>1096</v>
      </c>
      <c r="H346" s="2" t="s">
        <v>139</v>
      </c>
      <c r="I346" s="2" t="str">
        <f>IFERROR(__xludf.DUMMYFUNCTION("GOOGLETRANSLATE(C346,""fr"",""en"")"),"Since 2014 I have been insured against all risks in this company, I have the most complete level of coverage they can offer !!
Two days ago, I arrived a sinister rolling on a sewer blanket that is not fixed, I broke the bumper Le Spoiler and other plas"&amp;"tics of the car, it happens on Thursday 09/20/2018, today Saturday 22/09 no contact with its part,
I claimed every day by tel. without any effect.
")</f>
        <v>Since 2014 I have been insured against all risks in this company, I have the most complete level of coverage they can offer !!
Two days ago, I arrived a sinister rolling on a sewer blanket that is not fixed, I broke the bumper Le Spoiler and other plastics of the car, it happens on Thursday 09/20/2018, today Saturday 22/09 no contact with its part,
I claimed every day by tel. without any effect.
</v>
      </c>
    </row>
    <row r="347" ht="15.75" customHeight="1">
      <c r="A347" s="2">
        <v>1.0</v>
      </c>
      <c r="B347" s="2" t="s">
        <v>1097</v>
      </c>
      <c r="C347" s="2" t="s">
        <v>1098</v>
      </c>
      <c r="D347" s="2" t="s">
        <v>37</v>
      </c>
      <c r="E347" s="2" t="s">
        <v>14</v>
      </c>
      <c r="F347" s="2" t="s">
        <v>15</v>
      </c>
      <c r="G347" s="2" t="s">
        <v>381</v>
      </c>
      <c r="H347" s="2" t="s">
        <v>259</v>
      </c>
      <c r="I347" s="2" t="str">
        <f>IFERROR(__xludf.DUMMYFUNCTION("GOOGLETRANSLATE(C347,""fr"",""en"")"),"I was shining by phone I trusted ... and I realized that they did not reimburse as I was told. Very difficult to compare mutuals between them they do not offer you the prices in the same way! In short, I pay a lot of a mutual for nothing ... and I'm not e"&amp;"ven talking about their customer service….! I end the year and finished and frankly to avoid!")</f>
        <v>I was shining by phone I trusted ... and I realized that they did not reimburse as I was told. Very difficult to compare mutuals between them they do not offer you the prices in the same way! In short, I pay a lot of a mutual for nothing ... and I'm not even talking about their customer service….! I end the year and finished and frankly to avoid!</v>
      </c>
    </row>
    <row r="348" ht="15.75" customHeight="1">
      <c r="A348" s="2">
        <v>5.0</v>
      </c>
      <c r="B348" s="2" t="s">
        <v>1099</v>
      </c>
      <c r="C348" s="2" t="s">
        <v>1100</v>
      </c>
      <c r="D348" s="2" t="s">
        <v>213</v>
      </c>
      <c r="E348" s="2" t="s">
        <v>214</v>
      </c>
      <c r="F348" s="2" t="s">
        <v>15</v>
      </c>
      <c r="G348" s="2" t="s">
        <v>1101</v>
      </c>
      <c r="H348" s="2" t="s">
        <v>77</v>
      </c>
      <c r="I348" s="2" t="str">
        <f>IFERROR(__xludf.DUMMYFUNCTION("GOOGLETRANSLATE(C348,""fr"",""en"")"),"Loading...")</f>
        <v>Loading...</v>
      </c>
    </row>
    <row r="349" ht="15.75" customHeight="1">
      <c r="A349" s="2">
        <v>1.0</v>
      </c>
      <c r="B349" s="2" t="s">
        <v>1102</v>
      </c>
      <c r="C349" s="2" t="s">
        <v>1103</v>
      </c>
      <c r="D349" s="2" t="s">
        <v>564</v>
      </c>
      <c r="E349" s="2" t="s">
        <v>81</v>
      </c>
      <c r="F349" s="2" t="s">
        <v>15</v>
      </c>
      <c r="G349" s="2" t="s">
        <v>1104</v>
      </c>
      <c r="H349" s="2" t="s">
        <v>316</v>
      </c>
      <c r="I349" s="2" t="str">
        <f>IFERROR(__xludf.DUMMYFUNCTION("GOOGLETRANSLATE(C349,""fr"",""en"")"),"My grandparents (former retired farmers) had the same contract for several decades. No doubt not very administrative, they had not declared their retirement and the end of their activity in Groupama. But I realized that more than 90 years old, they always"&amp;" paid for everything (and even for ""personal"" buildings that they never had). A real disaster.")</f>
        <v>My grandparents (former retired farmers) had the same contract for several decades. No doubt not very administrative, they had not declared their retirement and the end of their activity in Groupama. But I realized that more than 90 years old, they always paid for everything (and even for "personal" buildings that they never had). A real disaster.</v>
      </c>
    </row>
    <row r="350" ht="15.75" customHeight="1">
      <c r="A350" s="2">
        <v>3.0</v>
      </c>
      <c r="B350" s="2" t="s">
        <v>1105</v>
      </c>
      <c r="C350" s="2" t="s">
        <v>1106</v>
      </c>
      <c r="D350" s="2" t="s">
        <v>20</v>
      </c>
      <c r="E350" s="2" t="s">
        <v>21</v>
      </c>
      <c r="F350" s="2" t="s">
        <v>15</v>
      </c>
      <c r="G350" s="2" t="s">
        <v>1107</v>
      </c>
      <c r="H350" s="2" t="s">
        <v>43</v>
      </c>
      <c r="I350" s="2" t="str">
        <f>IFERROR(__xludf.DUMMYFUNCTION("GOOGLETRANSLATE(C350,""fr"",""en"")"),"I am satisfied with the price for the insurance of my vehicle and the contact with the salespeople of Olivier Insurance and recommend it to see for other vehicles")</f>
        <v>I am satisfied with the price for the insurance of my vehicle and the contact with the salespeople of Olivier Insurance and recommend it to see for other vehicles</v>
      </c>
    </row>
    <row r="351" ht="15.75" customHeight="1">
      <c r="A351" s="2">
        <v>1.0</v>
      </c>
      <c r="B351" s="2" t="s">
        <v>1108</v>
      </c>
      <c r="C351" s="2" t="s">
        <v>1109</v>
      </c>
      <c r="D351" s="2" t="s">
        <v>342</v>
      </c>
      <c r="E351" s="2" t="s">
        <v>14</v>
      </c>
      <c r="F351" s="2" t="s">
        <v>15</v>
      </c>
      <c r="G351" s="2" t="s">
        <v>1110</v>
      </c>
      <c r="H351" s="2" t="s">
        <v>83</v>
      </c>
      <c r="I351" s="2" t="str">
        <f>IFERROR(__xludf.DUMMYFUNCTION("GOOGLETRANSLATE(C351,""fr"",""en"")"),"Early enough for a mutual insurance company that loses my file for 4 months only reimburses medical expenses if you scream on the phone and regularly canceled the registration of my beneficiary in 8 months I was able to use my paid tier card 2 months befo"&amp;"re lost after folder blocked But we do not know why in 7 months my beneficiary had no refund because despite the fact that it was registered on the same dadhesion request that I did not ask for a beneficiary, and when I come out the photocopy I am told ah"&amp;" well yes Inadmissible we will rectify this and there is always nothing in 7 months I spent 13 call to customer service 20min on average of time dates per call and 1400th of dental expenses that I have to pay with a credit because we no longer reimburse m"&amp;"e")</f>
        <v>Early enough for a mutual insurance company that loses my file for 4 months only reimburses medical expenses if you scream on the phone and regularly canceled the registration of my beneficiary in 8 months I was able to use my paid tier card 2 months before lost after folder blocked But we do not know why in 7 months my beneficiary had no refund because despite the fact that it was registered on the same dadhesion request that I did not ask for a beneficiary, and when I come out the photocopy I am told ah well yes Inadmissible we will rectify this and there is always nothing in 7 months I spent 13 call to customer service 20min on average of time dates per call and 1400th of dental expenses that I have to pay with a credit because we no longer reimburse me</v>
      </c>
    </row>
    <row r="352" ht="15.75" customHeight="1">
      <c r="A352" s="2">
        <v>1.0</v>
      </c>
      <c r="B352" s="2" t="s">
        <v>1111</v>
      </c>
      <c r="C352" s="2" t="s">
        <v>1112</v>
      </c>
      <c r="D352" s="2" t="s">
        <v>192</v>
      </c>
      <c r="E352" s="2" t="s">
        <v>21</v>
      </c>
      <c r="F352" s="2" t="s">
        <v>15</v>
      </c>
      <c r="G352" s="2" t="s">
        <v>1113</v>
      </c>
      <c r="H352" s="2" t="s">
        <v>780</v>
      </c>
      <c r="I352" s="2" t="str">
        <f>IFERROR(__xludf.DUMMYFUNCTION("GOOGLETRANSLATE(C352,""fr"",""en"")"),"Very expensive insurance that has not listened to customers since the appearance of the Internet and this is a shame.")</f>
        <v>Very expensive insurance that has not listened to customers since the appearance of the Internet and this is a shame.</v>
      </c>
    </row>
    <row r="353" ht="15.75" customHeight="1">
      <c r="A353" s="2">
        <v>1.0</v>
      </c>
      <c r="B353" s="2" t="s">
        <v>1114</v>
      </c>
      <c r="C353" s="2" t="s">
        <v>1115</v>
      </c>
      <c r="D353" s="2" t="s">
        <v>80</v>
      </c>
      <c r="E353" s="2" t="s">
        <v>81</v>
      </c>
      <c r="F353" s="2" t="s">
        <v>15</v>
      </c>
      <c r="G353" s="2" t="s">
        <v>1116</v>
      </c>
      <c r="H353" s="2" t="s">
        <v>552</v>
      </c>
      <c r="I353" s="2" t="str">
        <f>IFERROR(__xludf.DUMMYFUNCTION("GOOGLETRANSLATE(C353,""fr"",""en"")"),"Matmut customer for 2 years now, we pay 141, 50 insurance per month for the house, car and scooter of our son (yes yes a fortune). The last weekend, burglars returned to our property, Forcely forced our portal and stole our trailer parked on our land (val"&amp;"ue around 800 euros). Plainte deposited in the gendarmerie and copy with purchase invoice deposited at the Matmut for registration of the loss, they answer me this day: Ah no, We reimburse you nothing, despite the break -in of your portal and theft as wel"&amp;"l as the violation of your property, it would have to be your trailer is harnessed to your vehicle and that it is also stolen for you to reimburse you. . Or when you have subscribed to an additional insurance? No No, it's not expensive 141 euro per month."&amp;" Special trailer assurance you had to subscribe and why not special trampoline, special garden furniture, special pavers (in case you Stable on your property for R to finish an alley for example or special sand if you want to finish masonry a layout and I"&amp;" go and the best.
I strongly denote this insurance, we changed for the insurance side near the customer with a nearby agency. Avoid")</f>
        <v>Matmut customer for 2 years now, we pay 141, 50 insurance per month for the house, car and scooter of our son (yes yes a fortune). The last weekend, burglars returned to our property, Forcely forced our portal and stole our trailer parked on our land (value around 800 euros). Plainte deposited in the gendarmerie and copy with purchase invoice deposited at the Matmut for registration of the loss, they answer me this day: Ah no, We reimburse you nothing, despite the break -in of your portal and theft as well as the violation of your property, it would have to be your trailer is harnessed to your vehicle and that it is also stolen for you to reimburse you. . Or when you have subscribed to an additional insurance? No No, it's not expensive 141 euro per month. Special trailer assurance you had to subscribe and why not special trampoline, special garden furniture, special pavers (in case you Stable on your property for R to finish an alley for example or special sand if you want to finish masonry a layout and I go and the best.
I strongly denote this insurance, we changed for the insurance side near the customer with a nearby agency. Avoid</v>
      </c>
    </row>
    <row r="354" ht="15.75" customHeight="1">
      <c r="A354" s="2">
        <v>1.0</v>
      </c>
      <c r="B354" s="2" t="s">
        <v>1117</v>
      </c>
      <c r="C354" s="2" t="s">
        <v>1118</v>
      </c>
      <c r="D354" s="2" t="s">
        <v>152</v>
      </c>
      <c r="E354" s="2" t="s">
        <v>56</v>
      </c>
      <c r="F354" s="2" t="s">
        <v>15</v>
      </c>
      <c r="G354" s="2" t="s">
        <v>1119</v>
      </c>
      <c r="H354" s="2" t="s">
        <v>615</v>
      </c>
      <c r="I354" s="2" t="str">
        <f>IFERROR(__xludf.DUMMYFUNCTION("GOOGLETRANSLATE(C354,""fr"",""en"")"),"Loading...")</f>
        <v>Loading...</v>
      </c>
    </row>
    <row r="355" ht="15.75" customHeight="1">
      <c r="A355" s="2">
        <v>5.0</v>
      </c>
      <c r="B355" s="2" t="s">
        <v>1120</v>
      </c>
      <c r="C355" s="2" t="s">
        <v>1121</v>
      </c>
      <c r="D355" s="2" t="s">
        <v>103</v>
      </c>
      <c r="E355" s="2" t="s">
        <v>98</v>
      </c>
      <c r="F355" s="2" t="s">
        <v>15</v>
      </c>
      <c r="G355" s="2" t="s">
        <v>1122</v>
      </c>
      <c r="H355" s="2" t="s">
        <v>95</v>
      </c>
      <c r="I355" s="2" t="str">
        <f>IFERROR(__xludf.DUMMYFUNCTION("GOOGLETRANSLATE(C355,""fr"",""en"")"),"I had already been insured at April Moto and I have never been disappointed, price level and service everything is quick and efficient, I recommend to everyone and good road")</f>
        <v>I had already been insured at April Moto and I have never been disappointed, price level and service everything is quick and efficient, I recommend to everyone and good road</v>
      </c>
    </row>
    <row r="356" ht="15.75" customHeight="1">
      <c r="A356" s="2">
        <v>2.0</v>
      </c>
      <c r="B356" s="2" t="s">
        <v>1123</v>
      </c>
      <c r="C356" s="2" t="s">
        <v>1124</v>
      </c>
      <c r="D356" s="2" t="s">
        <v>134</v>
      </c>
      <c r="E356" s="2" t="s">
        <v>21</v>
      </c>
      <c r="F356" s="2" t="s">
        <v>15</v>
      </c>
      <c r="G356" s="2" t="s">
        <v>1125</v>
      </c>
      <c r="H356" s="2" t="s">
        <v>780</v>
      </c>
      <c r="I356" s="2" t="str">
        <f>IFERROR(__xludf.DUMMYFUNCTION("GOOGLETRANSLATE(C356,""fr"",""en"")"),"Loading...")</f>
        <v>Loading...</v>
      </c>
    </row>
    <row r="357" ht="15.75" customHeight="1">
      <c r="A357" s="2">
        <v>2.0</v>
      </c>
      <c r="B357" s="2" t="s">
        <v>1126</v>
      </c>
      <c r="C357" s="2" t="s">
        <v>1127</v>
      </c>
      <c r="D357" s="2" t="s">
        <v>61</v>
      </c>
      <c r="E357" s="2" t="s">
        <v>14</v>
      </c>
      <c r="F357" s="2" t="s">
        <v>15</v>
      </c>
      <c r="G357" s="2" t="s">
        <v>1128</v>
      </c>
      <c r="H357" s="2" t="s">
        <v>199</v>
      </c>
      <c r="I357" s="2" t="str">
        <f>IFERROR(__xludf.DUMMYFUNCTION("GOOGLETRANSLATE(C357,""fr"",""en"")"),"CAUTION Contract subscription You will be blocked at a rate for 3 years without without the possibility of changing")</f>
        <v>CAUTION Contract subscription You will be blocked at a rate for 3 years without without the possibility of changing</v>
      </c>
    </row>
    <row r="358" ht="15.75" customHeight="1">
      <c r="A358" s="2">
        <v>2.0</v>
      </c>
      <c r="B358" s="2" t="s">
        <v>1129</v>
      </c>
      <c r="C358" s="2" t="s">
        <v>1130</v>
      </c>
      <c r="D358" s="2" t="s">
        <v>20</v>
      </c>
      <c r="E358" s="2" t="s">
        <v>21</v>
      </c>
      <c r="F358" s="2" t="s">
        <v>15</v>
      </c>
      <c r="G358" s="2" t="s">
        <v>1131</v>
      </c>
      <c r="H358" s="2" t="s">
        <v>309</v>
      </c>
      <c r="I358" s="2" t="str">
        <f>IFERROR(__xludf.DUMMYFUNCTION("GOOGLETRANSLATE(C358,""fr"",""en"")"),"To flee ... my vehicle flooded by 40 cm of water in the underground car park of my building following a very violent storm. No evacuation since the evacuation grids are not related to anything! Apparently, it's everywhere like that in Toulouse. It took 3 "&amp;"days for the water to be evacuated from the parking lot. Declaration of claim to insurance the next morning of the flood. Lots of promises on the phone, replacement vehicle, free towing, ... 5 days after Becaus weekend, car still not towed. On the 6th day"&amp;", 10 calls with insurance from 9 a.m., no, the assistance does not help, palaver all day to hear me say at 5 p.m. that it was up to me to find a convenience store at my expense! Examination a few days later by an expert from Aix-en-Provence, to flee too, "&amp;"who estimates my car 1000 euros less than the Coast the power station, amount of work much higher on its rating, therefore economically irreparable. I challenged the coast of this expert who answered me with a letter without header, date or signature! Fin"&amp;"ally, I will receive compensation from 2000 euros less than the car rating. I am waiting for the details of the calculation of this compensation. I will have to call on a justice conciliator, or even a lawyer for an appeal to the district court against th"&amp;"e insurer, the trustee, the architect and the Toulouse town planning service. Like many insurance and banks, the slightest problem is always at the expense of the customer.")</f>
        <v>To flee ... my vehicle flooded by 40 cm of water in the underground car park of my building following a very violent storm. No evacuation since the evacuation grids are not related to anything! Apparently, it's everywhere like that in Toulouse. It took 3 days for the water to be evacuated from the parking lot. Declaration of claim to insurance the next morning of the flood. Lots of promises on the phone, replacement vehicle, free towing, ... 5 days after Becaus weekend, car still not towed. On the 6th day, 10 calls with insurance from 9 a.m., no, the assistance does not help, palaver all day to hear me say at 5 p.m. that it was up to me to find a convenience store at my expense! Examination a few days later by an expert from Aix-en-Provence, to flee too, who estimates my car 1000 euros less than the Coast the power station, amount of work much higher on its rating, therefore economically irreparable. I challenged the coast of this expert who answered me with a letter without header, date or signature! Finally, I will receive compensation from 2000 euros less than the car rating. I am waiting for the details of the calculation of this compensation. I will have to call on a justice conciliator, or even a lawyer for an appeal to the district court against the insurer, the trustee, the architect and the Toulouse town planning service. Like many insurance and banks, the slightest problem is always at the expense of the customer.</v>
      </c>
    </row>
    <row r="359" ht="15.75" customHeight="1">
      <c r="A359" s="2">
        <v>2.0</v>
      </c>
      <c r="B359" s="2" t="s">
        <v>1132</v>
      </c>
      <c r="C359" s="2" t="s">
        <v>1133</v>
      </c>
      <c r="D359" s="2" t="s">
        <v>70</v>
      </c>
      <c r="E359" s="2" t="s">
        <v>21</v>
      </c>
      <c r="F359" s="2" t="s">
        <v>15</v>
      </c>
      <c r="G359" s="2" t="s">
        <v>1063</v>
      </c>
      <c r="H359" s="2" t="s">
        <v>167</v>
      </c>
      <c r="I359" s="2" t="str">
        <f>IFERROR(__xludf.DUMMYFUNCTION("GOOGLETRANSLATE(C359,""fr"",""en"")")," Very unhappy with this insurance, spending at home three months ago for competitive prices, I find myself terminating for not having responded one of their emails that I did not receive. Result three months after termination of the contract, it is imposs"&amp;"ible to redo a contract with them and a rate 300 € higher than normal among other insurers. They are able to call us three times a month for satisfaction surveys but not to warn us that a signature is missing in a file and that our contract will be termin"&amp;"ated. I am furious !!!")</f>
        <v> Very unhappy with this insurance, spending at home three months ago for competitive prices, I find myself terminating for not having responded one of their emails that I did not receive. Result three months after termination of the contract, it is impossible to redo a contract with them and a rate 300 € higher than normal among other insurers. They are able to call us three times a month for satisfaction surveys but not to warn us that a signature is missing in a file and that our contract will be terminated. I am furious !!!</v>
      </c>
    </row>
    <row r="360" ht="15.75" customHeight="1">
      <c r="A360" s="2">
        <v>4.0</v>
      </c>
      <c r="B360" s="2" t="s">
        <v>1134</v>
      </c>
      <c r="C360" s="2" t="s">
        <v>1135</v>
      </c>
      <c r="D360" s="2" t="s">
        <v>20</v>
      </c>
      <c r="E360" s="2" t="s">
        <v>21</v>
      </c>
      <c r="F360" s="2" t="s">
        <v>15</v>
      </c>
      <c r="G360" s="2" t="s">
        <v>163</v>
      </c>
      <c r="H360" s="2" t="s">
        <v>95</v>
      </c>
      <c r="I360" s="2" t="str">
        <f>IFERROR(__xludf.DUMMYFUNCTION("GOOGLETRANSLATE(C360,""fr"",""en"")"),"Loading...")</f>
        <v>Loading...</v>
      </c>
    </row>
    <row r="361" ht="15.75" customHeight="1">
      <c r="A361" s="2">
        <v>5.0</v>
      </c>
      <c r="B361" s="2" t="s">
        <v>1136</v>
      </c>
      <c r="C361" s="2" t="s">
        <v>1137</v>
      </c>
      <c r="D361" s="2" t="s">
        <v>20</v>
      </c>
      <c r="E361" s="2" t="s">
        <v>21</v>
      </c>
      <c r="F361" s="2" t="s">
        <v>15</v>
      </c>
      <c r="G361" s="2" t="s">
        <v>202</v>
      </c>
      <c r="H361" s="2" t="s">
        <v>95</v>
      </c>
      <c r="I361" s="2" t="str">
        <f>IFERROR(__xludf.DUMMYFUNCTION("GOOGLETRANSLATE(C361,""fr"",""en"")"),"Loading...")</f>
        <v>Loading...</v>
      </c>
    </row>
    <row r="362" ht="15.75" customHeight="1">
      <c r="A362" s="2">
        <v>5.0</v>
      </c>
      <c r="B362" s="2" t="s">
        <v>1138</v>
      </c>
      <c r="C362" s="2" t="s">
        <v>1139</v>
      </c>
      <c r="D362" s="2" t="s">
        <v>20</v>
      </c>
      <c r="E362" s="2" t="s">
        <v>21</v>
      </c>
      <c r="F362" s="2" t="s">
        <v>15</v>
      </c>
      <c r="G362" s="2" t="s">
        <v>1140</v>
      </c>
      <c r="H362" s="2" t="s">
        <v>67</v>
      </c>
      <c r="I362" s="2" t="str">
        <f>IFERROR(__xludf.DUMMYFUNCTION("GOOGLETRANSLATE(C362,""fr"",""en"")"),"Intuitive user -friendly practical site
Advantageous price which allows to save a saving compared to my old insurance. Save time to see in the event of a claim")</f>
        <v>Intuitive user -friendly practical site
Advantageous price which allows to save a saving compared to my old insurance. Save time to see in the event of a claim</v>
      </c>
    </row>
    <row r="363" ht="15.75" customHeight="1">
      <c r="A363" s="2">
        <v>4.0</v>
      </c>
      <c r="B363" s="2" t="s">
        <v>1141</v>
      </c>
      <c r="C363" s="2" t="s">
        <v>1142</v>
      </c>
      <c r="D363" s="2" t="s">
        <v>363</v>
      </c>
      <c r="E363" s="2" t="s">
        <v>98</v>
      </c>
      <c r="F363" s="2" t="s">
        <v>15</v>
      </c>
      <c r="G363" s="2" t="s">
        <v>1143</v>
      </c>
      <c r="H363" s="2" t="s">
        <v>52</v>
      </c>
      <c r="I363" s="2" t="str">
        <f>IFERROR(__xludf.DUMMYFUNCTION("GOOGLETRANSLATE(C363,""fr"",""en"")"),"A good quote,
 a good price,
Hoping that your services are up to par.
You should increase the capacity of the documents to be sent.
Cordially
")</f>
        <v>A good quote,
 a good price,
Hoping that your services are up to par.
You should increase the capacity of the documents to be sent.
Cordially
</v>
      </c>
    </row>
    <row r="364" ht="15.75" customHeight="1">
      <c r="A364" s="2">
        <v>1.0</v>
      </c>
      <c r="B364" s="2" t="s">
        <v>1144</v>
      </c>
      <c r="C364" s="2" t="s">
        <v>1145</v>
      </c>
      <c r="D364" s="2" t="s">
        <v>564</v>
      </c>
      <c r="E364" s="2" t="s">
        <v>81</v>
      </c>
      <c r="F364" s="2" t="s">
        <v>15</v>
      </c>
      <c r="G364" s="2" t="s">
        <v>1146</v>
      </c>
      <c r="H364" s="2" t="s">
        <v>67</v>
      </c>
      <c r="I364" s="2" t="str">
        <f>IFERROR(__xludf.DUMMYFUNCTION("GOOGLETRANSLATE(C364,""fr"",""en"")"),"Loading...")</f>
        <v>Loading...</v>
      </c>
    </row>
    <row r="365" ht="15.75" customHeight="1">
      <c r="A365" s="2">
        <v>5.0</v>
      </c>
      <c r="B365" s="2" t="s">
        <v>1147</v>
      </c>
      <c r="C365" s="2" t="s">
        <v>1148</v>
      </c>
      <c r="D365" s="2" t="s">
        <v>70</v>
      </c>
      <c r="E365" s="2" t="s">
        <v>21</v>
      </c>
      <c r="F365" s="2" t="s">
        <v>15</v>
      </c>
      <c r="G365" s="2" t="s">
        <v>324</v>
      </c>
      <c r="H365" s="2" t="s">
        <v>95</v>
      </c>
      <c r="I365" s="2" t="str">
        <f>IFERROR(__xludf.DUMMYFUNCTION("GOOGLETRANSLATE(C365,""fr"",""en"")"),"Incredible ... my car was ensured € 472 to third party .... and there insured for less than 250 € but in all risks !!! No comment !! I am glad ........")</f>
        <v>Incredible ... my car was ensured € 472 to third party .... and there insured for less than 250 € but in all risks !!! No comment !! I am glad ........</v>
      </c>
    </row>
    <row r="366" ht="15.75" customHeight="1">
      <c r="A366" s="2">
        <v>5.0</v>
      </c>
      <c r="B366" s="2" t="s">
        <v>1149</v>
      </c>
      <c r="C366" s="2" t="s">
        <v>1150</v>
      </c>
      <c r="D366" s="2" t="s">
        <v>103</v>
      </c>
      <c r="E366" s="2" t="s">
        <v>98</v>
      </c>
      <c r="F366" s="2" t="s">
        <v>15</v>
      </c>
      <c r="G366" s="2" t="s">
        <v>1151</v>
      </c>
      <c r="H366" s="2" t="s">
        <v>104</v>
      </c>
      <c r="I366" s="2" t="str">
        <f>IFERROR(__xludf.DUMMYFUNCTION("GOOGLETRANSLATE(C366,""fr"",""en"")"),"Loading...")</f>
        <v>Loading...</v>
      </c>
    </row>
    <row r="367" ht="15.75" customHeight="1">
      <c r="A367" s="2">
        <v>1.0</v>
      </c>
      <c r="B367" s="2" t="s">
        <v>1152</v>
      </c>
      <c r="C367" s="2" t="s">
        <v>1153</v>
      </c>
      <c r="D367" s="2" t="s">
        <v>420</v>
      </c>
      <c r="E367" s="2" t="s">
        <v>75</v>
      </c>
      <c r="F367" s="2" t="s">
        <v>15</v>
      </c>
      <c r="G367" s="2" t="s">
        <v>1154</v>
      </c>
      <c r="H367" s="2" t="s">
        <v>58</v>
      </c>
      <c r="I367" s="2" t="str">
        <f>IFERROR(__xludf.DUMMYFUNCTION("GOOGLETRANSLATE(C367,""fr"",""en"")"),"Regarding the files for compensation, sometimes it works and too often it does not work at all!
When you call one day, an operator serves you a version .... you remember 2 days later, yet another version!
When you manifest your dissatisfaction, you "&amp;"are despised squarely, by not responding to your emails, or by never calling you on the phone, as promised, however, by a 3rd operator!
The silence is loose, behind which interior entrenchments and the files that do not advance and the compensation eve"&amp;"n less!
Easy to treat the members without whom you would be nothing, when you are warmly installed behind your desk!
Would you live the thing how, if you too were waiting for compensation and arriving in Christmas with a 1/2 treatment?")</f>
        <v>Regarding the files for compensation, sometimes it works and too often it does not work at all!
When you call one day, an operator serves you a version .... you remember 2 days later, yet another version!
When you manifest your dissatisfaction, you are despised squarely, by not responding to your emails, or by never calling you on the phone, as promised, however, by a 3rd operator!
The silence is loose, behind which interior entrenchments and the files that do not advance and the compensation even less!
Easy to treat the members without whom you would be nothing, when you are warmly installed behind your desk!
Would you live the thing how, if you too were waiting for compensation and arriving in Christmas with a 1/2 treatment?</v>
      </c>
    </row>
    <row r="368" ht="15.75" customHeight="1">
      <c r="A368" s="2">
        <v>4.0</v>
      </c>
      <c r="B368" s="2" t="s">
        <v>1155</v>
      </c>
      <c r="C368" s="2" t="s">
        <v>1156</v>
      </c>
      <c r="D368" s="2" t="s">
        <v>70</v>
      </c>
      <c r="E368" s="2" t="s">
        <v>21</v>
      </c>
      <c r="F368" s="2" t="s">
        <v>15</v>
      </c>
      <c r="G368" s="2" t="s">
        <v>135</v>
      </c>
      <c r="H368" s="2" t="s">
        <v>95</v>
      </c>
      <c r="I368" s="2" t="str">
        <f>IFERROR(__xludf.DUMMYFUNCTION("GOOGLETRANSLATE(C368,""fr"",""en"")"),"Good value for money level of satisfactory coverage and reactive customer service
To see in use and in time because it is when an incident intervenes that we realize the right service")</f>
        <v>Good value for money level of satisfactory coverage and reactive customer service
To see in use and in time because it is when an incident intervenes that we realize the right service</v>
      </c>
    </row>
    <row r="369" ht="15.75" customHeight="1">
      <c r="A369" s="2">
        <v>3.0</v>
      </c>
      <c r="B369" s="2" t="s">
        <v>1157</v>
      </c>
      <c r="C369" s="2" t="s">
        <v>1158</v>
      </c>
      <c r="D369" s="2" t="s">
        <v>218</v>
      </c>
      <c r="E369" s="2" t="s">
        <v>21</v>
      </c>
      <c r="F369" s="2" t="s">
        <v>15</v>
      </c>
      <c r="G369" s="2" t="s">
        <v>1159</v>
      </c>
      <c r="H369" s="2" t="s">
        <v>182</v>
      </c>
      <c r="I369" s="2" t="str">
        <f>IFERROR(__xludf.DUMMYFUNCTION("GOOGLETRANSLATE(C369,""fr"",""en"")"),"Following the sale of her vehicle, my daughter builds her insurance contract and finds another cheaper insurance for the same guarantees for her new vehicle. She realizes that the samples for her former car have not stopped although she has provided all t"&amp;"he documents in the sale. After a lot of time spent on the phone the insurance is terminated (without any refund of course!). And there surprise !!! The samples continue ... Another hour to fight and we end up understanding that car insurance included lif"&amp;"e insurance which has not been terminated! Response from the Macif, Mademoiselle you had to read your contract between the lines! I have always been assured myself at the Macif and there was a real relationship of trust, times change their commercial tech"&amp;"nique has become very limited! I myself will find another insurance for my vehicles and I am no longer surprised at all of the number of negative opinions about the Macif!")</f>
        <v>Following the sale of her vehicle, my daughter builds her insurance contract and finds another cheaper insurance for the same guarantees for her new vehicle. She realizes that the samples for her former car have not stopped although she has provided all the documents in the sale. After a lot of time spent on the phone the insurance is terminated (without any refund of course!). And there surprise !!! The samples continue ... Another hour to fight and we end up understanding that car insurance included life insurance which has not been terminated! Response from the Macif, Mademoiselle you had to read your contract between the lines! I have always been assured myself at the Macif and there was a real relationship of trust, times change their commercial technique has become very limited! I myself will find another insurance for my vehicles and I am no longer surprised at all of the number of negative opinions about the Macif!</v>
      </c>
    </row>
    <row r="370" ht="15.75" customHeight="1">
      <c r="A370" s="2">
        <v>1.0</v>
      </c>
      <c r="B370" s="2" t="s">
        <v>1160</v>
      </c>
      <c r="C370" s="2" t="s">
        <v>1161</v>
      </c>
      <c r="D370" s="2" t="s">
        <v>218</v>
      </c>
      <c r="E370" s="2" t="s">
        <v>81</v>
      </c>
      <c r="F370" s="2" t="s">
        <v>15</v>
      </c>
      <c r="G370" s="2" t="s">
        <v>1162</v>
      </c>
      <c r="H370" s="2" t="s">
        <v>29</v>
      </c>
      <c r="I370" s="2" t="str">
        <f>IFERROR(__xludf.DUMMYFUNCTION("GOOGLETRANSLATE(C370,""fr"",""en"")"),"Loading...")</f>
        <v>Loading...</v>
      </c>
    </row>
    <row r="371" ht="15.75" customHeight="1">
      <c r="A371" s="2">
        <v>3.0</v>
      </c>
      <c r="B371" s="2" t="s">
        <v>1163</v>
      </c>
      <c r="C371" s="2" t="s">
        <v>1164</v>
      </c>
      <c r="D371" s="2" t="s">
        <v>523</v>
      </c>
      <c r="E371" s="2" t="s">
        <v>81</v>
      </c>
      <c r="F371" s="2" t="s">
        <v>15</v>
      </c>
      <c r="G371" s="2" t="s">
        <v>1165</v>
      </c>
      <c r="H371" s="2" t="s">
        <v>63</v>
      </c>
      <c r="I371" s="2" t="str">
        <f>IFERROR(__xludf.DUMMYFUNCTION("GOOGLETRANSLATE(C371,""fr"",""en"")"),"Interlocutor of contemptuous and non -reachable insurance
It is the customer that we must listen to and not be available to the whims of the merchant
")</f>
        <v>Interlocutor of contemptuous and non -reachable insurance
It is the customer that we must listen to and not be available to the whims of the merchant
</v>
      </c>
    </row>
    <row r="372" ht="15.75" customHeight="1">
      <c r="A372" s="2">
        <v>2.0</v>
      </c>
      <c r="B372" s="2" t="s">
        <v>1166</v>
      </c>
      <c r="C372" s="2" t="s">
        <v>1167</v>
      </c>
      <c r="D372" s="2" t="s">
        <v>282</v>
      </c>
      <c r="E372" s="2" t="s">
        <v>14</v>
      </c>
      <c r="F372" s="2" t="s">
        <v>15</v>
      </c>
      <c r="G372" s="2" t="s">
        <v>1168</v>
      </c>
      <c r="H372" s="2" t="s">
        <v>259</v>
      </c>
      <c r="I372" s="2" t="str">
        <f>IFERROR(__xludf.DUMMYFUNCTION("GOOGLETRANSLATE(C372,""fr"",""en"")"),"Loading...")</f>
        <v>Loading...</v>
      </c>
    </row>
    <row r="373" ht="15.75" customHeight="1">
      <c r="A373" s="2">
        <v>1.0</v>
      </c>
      <c r="B373" s="2" t="s">
        <v>1169</v>
      </c>
      <c r="C373" s="2" t="s">
        <v>1170</v>
      </c>
      <c r="D373" s="2" t="s">
        <v>192</v>
      </c>
      <c r="E373" s="2" t="s">
        <v>81</v>
      </c>
      <c r="F373" s="2" t="s">
        <v>15</v>
      </c>
      <c r="G373" s="2" t="s">
        <v>1171</v>
      </c>
      <c r="H373" s="2" t="s">
        <v>154</v>
      </c>
      <c r="I373" s="2" t="str">
        <f>IFERROR(__xludf.DUMMYFUNCTION("GOOGLETRANSLATE(C373,""fr"",""en"")"),"This insurance will give you off as soon as you are no longer profitable for it.
In three years, I have had two minor water damage for which I was not responsible (reponspayment of the co-ownership). They have struck me for ""frequency of claims"". As lo"&amp;"ng as you give them your money without having to spend anything they keep you, but when they have to pay following a disaster (for which we pay them at the base), they get rid of you .")</f>
        <v>This insurance will give you off as soon as you are no longer profitable for it.
In three years, I have had two minor water damage for which I was not responsible (reponspayment of the co-ownership). They have struck me for "frequency of claims". As long as you give them your money without having to spend anything they keep you, but when they have to pay following a disaster (for which we pay them at the base), they get rid of you .</v>
      </c>
    </row>
    <row r="374" ht="15.75" customHeight="1">
      <c r="A374" s="2">
        <v>2.0</v>
      </c>
      <c r="B374" s="2" t="s">
        <v>1172</v>
      </c>
      <c r="C374" s="2" t="s">
        <v>1173</v>
      </c>
      <c r="D374" s="2" t="s">
        <v>20</v>
      </c>
      <c r="E374" s="2" t="s">
        <v>21</v>
      </c>
      <c r="F374" s="2" t="s">
        <v>15</v>
      </c>
      <c r="G374" s="2" t="s">
        <v>1174</v>
      </c>
      <c r="H374" s="2" t="s">
        <v>143</v>
      </c>
      <c r="I374" s="2" t="str">
        <f>IFERROR(__xludf.DUMMYFUNCTION("GOOGLETRANSLATE(C374,""fr"",""en"")"),"Insurance to flee !!!!
I have been insured for 2 years at the Olivier. I am assured of all risks. I did not have the slightest accident. At the start, their price is very attractive but it spoils each deadline !!! Each time, I was entitled to an increase"&amp;" of 10/12%, while my coefficient fell by 5%!!! Understand who can !!!!
On the phone I was only entitled to bird explanations of the style: ""Your parameters change with each deadlines, re -studied case"" !!!! But the interlocutor is well unable to say wh"&amp;"ich ones !!!!
I dare not imagine what it would have been if I had had an accident !!!!! ???????
So, assurance to flee absolutely.")</f>
        <v>Insurance to flee !!!!
I have been insured for 2 years at the Olivier. I am assured of all risks. I did not have the slightest accident. At the start, their price is very attractive but it spoils each deadline !!! Each time, I was entitled to an increase of 10/12%, while my coefficient fell by 5%!!! Understand who can !!!!
On the phone I was only entitled to bird explanations of the style: "Your parameters change with each deadlines, re -studied case" !!!! But the interlocutor is well unable to say which ones !!!!
I dare not imagine what it would have been if I had had an accident !!!!! ???????
So, assurance to flee absolutely.</v>
      </c>
    </row>
    <row r="375" ht="15.75" customHeight="1">
      <c r="A375" s="2">
        <v>2.0</v>
      </c>
      <c r="B375" s="2" t="s">
        <v>1175</v>
      </c>
      <c r="C375" s="2" t="s">
        <v>1176</v>
      </c>
      <c r="D375" s="2" t="s">
        <v>550</v>
      </c>
      <c r="E375" s="2" t="s">
        <v>21</v>
      </c>
      <c r="F375" s="2" t="s">
        <v>15</v>
      </c>
      <c r="G375" s="2" t="s">
        <v>1177</v>
      </c>
      <c r="H375" s="2" t="s">
        <v>39</v>
      </c>
      <c r="I375" s="2" t="str">
        <f>IFERROR(__xludf.DUMMYFUNCTION("GOOGLETRANSLATE(C375,""fr"",""en"")"),"Correct price but not as interesting as the PUBS Pà CNOT The Frachises are indicated are huge. 460th for bodywork")</f>
        <v>Correct price but not as interesting as the PUBS Pà CNOT The Frachises are indicated are huge. 460th for bodywork</v>
      </c>
    </row>
    <row r="376" ht="15.75" customHeight="1">
      <c r="A376" s="2">
        <v>1.0</v>
      </c>
      <c r="B376" s="2" t="s">
        <v>1178</v>
      </c>
      <c r="C376" s="2" t="s">
        <v>1179</v>
      </c>
      <c r="D376" s="2" t="s">
        <v>244</v>
      </c>
      <c r="E376" s="2" t="s">
        <v>14</v>
      </c>
      <c r="F376" s="2" t="s">
        <v>15</v>
      </c>
      <c r="G376" s="2" t="s">
        <v>1180</v>
      </c>
      <c r="H376" s="2" t="s">
        <v>104</v>
      </c>
      <c r="I376" s="2" t="str">
        <f>IFERROR(__xludf.DUMMYFUNCTION("GOOGLETRANSLATE(C376,""fr"",""en"")"),"Hello everyone I am like you currently in the same situation for dental costs not reimburse I have been waiting for since February, it must also be said that my contract I subscribe to January 2021 may not be tried to come together so that this Mutuelle s"&amp;"tops ignored us is a ghost mutual never anyone to answer us our messages not treating I is not what to do anymore knowing that it is dental invoices from £ 1960 they make fun of us I expect your answers. Thanks")</f>
        <v>Hello everyone I am like you currently in the same situation for dental costs not reimburse I have been waiting for since February, it must also be said that my contract I subscribe to January 2021 may not be tried to come together so that this Mutuelle stops ignored us is a ghost mutual never anyone to answer us our messages not treating I is not what to do anymore knowing that it is dental invoices from £ 1960 they make fun of us I expect your answers. Thanks</v>
      </c>
    </row>
    <row r="377" ht="15.75" customHeight="1">
      <c r="A377" s="2">
        <v>5.0</v>
      </c>
      <c r="B377" s="2" t="s">
        <v>1181</v>
      </c>
      <c r="C377" s="2" t="s">
        <v>1182</v>
      </c>
      <c r="D377" s="2" t="s">
        <v>70</v>
      </c>
      <c r="E377" s="2" t="s">
        <v>21</v>
      </c>
      <c r="F377" s="2" t="s">
        <v>15</v>
      </c>
      <c r="G377" s="2" t="s">
        <v>948</v>
      </c>
      <c r="H377" s="2" t="s">
        <v>67</v>
      </c>
      <c r="I377" s="2" t="str">
        <f>IFERROR(__xludf.DUMMYFUNCTION("GOOGLETRANSLATE(C377,""fr"",""en"")"),"I am delighted to see later if problem if the service follows
termination of the preceding contract by internet very simple to do direct insurance takes care of this")</f>
        <v>I am delighted to see later if problem if the service follows
termination of the preceding contract by internet very simple to do direct insurance takes care of this</v>
      </c>
    </row>
    <row r="378" ht="15.75" customHeight="1">
      <c r="A378" s="2">
        <v>5.0</v>
      </c>
      <c r="B378" s="2" t="s">
        <v>1183</v>
      </c>
      <c r="C378" s="2" t="s">
        <v>1184</v>
      </c>
      <c r="D378" s="2" t="s">
        <v>20</v>
      </c>
      <c r="E378" s="2" t="s">
        <v>21</v>
      </c>
      <c r="F378" s="2" t="s">
        <v>15</v>
      </c>
      <c r="G378" s="2" t="s">
        <v>1185</v>
      </c>
      <c r="H378" s="2" t="s">
        <v>43</v>
      </c>
      <c r="I378" s="2" t="str">
        <f>IFERROR(__xludf.DUMMYFUNCTION("GOOGLETRANSLATE(C378,""fr"",""en"")"),"Simple and good comparison price compared to other insurance companies. With good ease of online membership. I would recommend my loved ones ...")</f>
        <v>Simple and good comparison price compared to other insurance companies. With good ease of online membership. I would recommend my loved ones ...</v>
      </c>
    </row>
    <row r="379" ht="15.75" customHeight="1">
      <c r="A379" s="2">
        <v>5.0</v>
      </c>
      <c r="B379" s="2" t="s">
        <v>1186</v>
      </c>
      <c r="C379" s="2" t="s">
        <v>1187</v>
      </c>
      <c r="D379" s="2" t="s">
        <v>254</v>
      </c>
      <c r="E379" s="2" t="s">
        <v>14</v>
      </c>
      <c r="F379" s="2" t="s">
        <v>15</v>
      </c>
      <c r="G379" s="2" t="s">
        <v>786</v>
      </c>
      <c r="H379" s="2" t="s">
        <v>52</v>
      </c>
      <c r="I379" s="2" t="str">
        <f>IFERROR(__xludf.DUMMYFUNCTION("GOOGLETRANSLATE(C379,""fr"",""en"")"),"Loading...")</f>
        <v>Loading...</v>
      </c>
    </row>
    <row r="380" ht="15.75" customHeight="1">
      <c r="A380" s="2">
        <v>1.0</v>
      </c>
      <c r="B380" s="2" t="s">
        <v>1188</v>
      </c>
      <c r="C380" s="2" t="s">
        <v>1189</v>
      </c>
      <c r="D380" s="2" t="s">
        <v>20</v>
      </c>
      <c r="E380" s="2" t="s">
        <v>21</v>
      </c>
      <c r="F380" s="2" t="s">
        <v>15</v>
      </c>
      <c r="G380" s="2" t="s">
        <v>1190</v>
      </c>
      <c r="H380" s="2" t="s">
        <v>113</v>
      </c>
      <c r="I380" s="2" t="str">
        <f>IFERROR(__xludf.DUMMYFUNCTION("GOOGLETRANSLATE(C380,""fr"",""en"")"),"Loading...")</f>
        <v>Loading...</v>
      </c>
    </row>
    <row r="381" ht="15.75" customHeight="1">
      <c r="A381" s="2">
        <v>4.0</v>
      </c>
      <c r="B381" s="2" t="s">
        <v>1191</v>
      </c>
      <c r="C381" s="2" t="s">
        <v>1192</v>
      </c>
      <c r="D381" s="2" t="s">
        <v>1193</v>
      </c>
      <c r="E381" s="2" t="s">
        <v>75</v>
      </c>
      <c r="F381" s="2" t="s">
        <v>15</v>
      </c>
      <c r="G381" s="2" t="s">
        <v>656</v>
      </c>
      <c r="H381" s="2" t="s">
        <v>52</v>
      </c>
      <c r="I381" s="2" t="str">
        <f>IFERROR(__xludf.DUMMYFUNCTION("GOOGLETRANSLATE(C381,""fr"",""en"")"),"I am generally satisfied with the services, but I did not appreciate the witch hunt launched on my bank accounts at all when setting up my life insurance. I understand the necessary control of the origin of the funds, as much is unacceptable to control my"&amp;" use of my money.")</f>
        <v>I am generally satisfied with the services, but I did not appreciate the witch hunt launched on my bank accounts at all when setting up my life insurance. I understand the necessary control of the origin of the funds, as much is unacceptable to control my use of my money.</v>
      </c>
    </row>
    <row r="382" ht="15.75" customHeight="1">
      <c r="A382" s="2">
        <v>2.0</v>
      </c>
      <c r="B382" s="2" t="s">
        <v>1194</v>
      </c>
      <c r="C382" s="2" t="s">
        <v>1195</v>
      </c>
      <c r="D382" s="2" t="s">
        <v>420</v>
      </c>
      <c r="E382" s="2" t="s">
        <v>75</v>
      </c>
      <c r="F382" s="2" t="s">
        <v>15</v>
      </c>
      <c r="G382" s="2" t="s">
        <v>1196</v>
      </c>
      <c r="H382" s="2" t="s">
        <v>582</v>
      </c>
      <c r="I382" s="2" t="str">
        <f>IFERROR(__xludf.DUMMYFUNCTION("GOOGLETRANSLATE(C382,""fr"",""en"")"),"Loading...")</f>
        <v>Loading...</v>
      </c>
    </row>
    <row r="383" ht="15.75" customHeight="1">
      <c r="A383" s="2">
        <v>4.0</v>
      </c>
      <c r="B383" s="2" t="s">
        <v>1197</v>
      </c>
      <c r="C383" s="2" t="s">
        <v>1198</v>
      </c>
      <c r="D383" s="2" t="s">
        <v>70</v>
      </c>
      <c r="E383" s="2" t="s">
        <v>21</v>
      </c>
      <c r="F383" s="2" t="s">
        <v>15</v>
      </c>
      <c r="G383" s="2" t="s">
        <v>1199</v>
      </c>
      <c r="H383" s="2" t="s">
        <v>123</v>
      </c>
      <c r="I383" s="2" t="str">
        <f>IFERROR(__xludf.DUMMYFUNCTION("GOOGLETRANSLATE(C383,""fr"",""en"")"),"I am very satisfied on the contacts that I have had to date but cannot respond on the follow -up in the event of a claim because I have not had it to date.")</f>
        <v>I am very satisfied on the contacts that I have had to date but cannot respond on the follow -up in the event of a claim because I have not had it to date.</v>
      </c>
    </row>
    <row r="384" ht="15.75" customHeight="1">
      <c r="A384" s="2">
        <v>2.0</v>
      </c>
      <c r="B384" s="2" t="s">
        <v>1200</v>
      </c>
      <c r="C384" s="2" t="s">
        <v>1201</v>
      </c>
      <c r="D384" s="2" t="s">
        <v>103</v>
      </c>
      <c r="E384" s="2" t="s">
        <v>98</v>
      </c>
      <c r="F384" s="2" t="s">
        <v>15</v>
      </c>
      <c r="G384" s="2" t="s">
        <v>66</v>
      </c>
      <c r="H384" s="2" t="s">
        <v>67</v>
      </c>
      <c r="I384" s="2" t="str">
        <f>IFERROR(__xludf.DUMMYFUNCTION("GOOGLETRANSLATE(C384,""fr"",""en"")"),"The prices are still raising for a 2 wheel I hope that over time prices will drop a little because it makes a budget but also unavailable and it is very fast")</f>
        <v>The prices are still raising for a 2 wheel I hope that over time prices will drop a little because it makes a budget but also unavailable and it is very fast</v>
      </c>
    </row>
    <row r="385" ht="15.75" customHeight="1">
      <c r="A385" s="2">
        <v>1.0</v>
      </c>
      <c r="B385" s="2" t="s">
        <v>1202</v>
      </c>
      <c r="C385" s="2" t="s">
        <v>1203</v>
      </c>
      <c r="D385" s="2" t="s">
        <v>299</v>
      </c>
      <c r="E385" s="2" t="s">
        <v>75</v>
      </c>
      <c r="F385" s="2" t="s">
        <v>15</v>
      </c>
      <c r="G385" s="2" t="s">
        <v>1204</v>
      </c>
      <c r="H385" s="2" t="s">
        <v>309</v>
      </c>
      <c r="I385" s="2" t="str">
        <f>IFERROR(__xludf.DUMMYFUNCTION("GOOGLETRANSLATE(C385,""fr"",""en"")"),"If you can avoid it, I'm fed up, they never know when I ask them a height")</f>
        <v>If you can avoid it, I'm fed up, they never know when I ask them a height</v>
      </c>
    </row>
    <row r="386" ht="15.75" customHeight="1">
      <c r="A386" s="2">
        <v>5.0</v>
      </c>
      <c r="B386" s="2" t="s">
        <v>1205</v>
      </c>
      <c r="C386" s="2" t="s">
        <v>1206</v>
      </c>
      <c r="D386" s="2" t="s">
        <v>213</v>
      </c>
      <c r="E386" s="2" t="s">
        <v>214</v>
      </c>
      <c r="F386" s="2" t="s">
        <v>15</v>
      </c>
      <c r="G386" s="2" t="s">
        <v>1080</v>
      </c>
      <c r="H386" s="2" t="s">
        <v>259</v>
      </c>
      <c r="I386" s="2" t="str">
        <f>IFERROR(__xludf.DUMMYFUNCTION("GOOGLETRANSLATE(C386,""fr"",""en"")"),"Very good value for money.
Very competent efficient service and interlocutors.
Zenup allowed us to gain a lot on a delegation of borrower insurance.
I recommend !")</f>
        <v>Very good value for money.
Very competent efficient service and interlocutors.
Zenup allowed us to gain a lot on a delegation of borrower insurance.
I recommend !</v>
      </c>
    </row>
    <row r="387" ht="15.75" customHeight="1">
      <c r="A387" s="2">
        <v>4.0</v>
      </c>
      <c r="B387" s="2" t="s">
        <v>1207</v>
      </c>
      <c r="C387" s="2" t="s">
        <v>1208</v>
      </c>
      <c r="D387" s="2" t="s">
        <v>13</v>
      </c>
      <c r="E387" s="2" t="s">
        <v>14</v>
      </c>
      <c r="F387" s="2" t="s">
        <v>15</v>
      </c>
      <c r="G387" s="2" t="s">
        <v>1209</v>
      </c>
      <c r="H387" s="2" t="s">
        <v>333</v>
      </c>
      <c r="I387" s="2" t="str">
        <f>IFERROR(__xludf.DUMMYFUNCTION("GOOGLETRANSLATE(C387,""fr"",""en"")"),"Hello,
Naima, very welcome, very helpful, did not hesitate to call on competent people for other questions.
I am reminded of for the price difference between performance 3 and performance 4.
Have a good day,
Evelyne Petit
")</f>
        <v>Hello,
Naima, very welcome, very helpful, did not hesitate to call on competent people for other questions.
I am reminded of for the price difference between performance 3 and performance 4.
Have a good day,
Evelyne Petit
</v>
      </c>
    </row>
    <row r="388" ht="15.75" customHeight="1">
      <c r="A388" s="2">
        <v>1.0</v>
      </c>
      <c r="B388" s="2" t="s">
        <v>1210</v>
      </c>
      <c r="C388" s="2" t="s">
        <v>1211</v>
      </c>
      <c r="D388" s="2" t="s">
        <v>352</v>
      </c>
      <c r="E388" s="2" t="s">
        <v>214</v>
      </c>
      <c r="F388" s="2" t="s">
        <v>15</v>
      </c>
      <c r="G388" s="2" t="s">
        <v>1159</v>
      </c>
      <c r="H388" s="2" t="s">
        <v>182</v>
      </c>
      <c r="I388" s="2" t="str">
        <f>IFERROR(__xludf.DUMMYFUNCTION("GOOGLETRANSLATE(C388,""fr"",""en"")"),"More than decree, there is no word. Why did I subscribe to them? It has been 2 times that I send them my file and today I receive a 3rd one still saying that the medical questionnaire is missing and the assured questionnaire to believe that I send the emp"&amp;"ty envelope. It’s an aberrant, 7 months of sickness and dismissal stop and no care. I am made to turn in a brilliant it is unacceptable. What to do ? Where is the human side at home? I do not recommend this insurance even to my worst enemy. It's sad but w"&amp;"e are good at paying ghost insurance")</f>
        <v>More than decree, there is no word. Why did I subscribe to them? It has been 2 times that I send them my file and today I receive a 3rd one still saying that the medical questionnaire is missing and the assured questionnaire to believe that I send the empty envelope. It’s an aberrant, 7 months of sickness and dismissal stop and no care. I am made to turn in a brilliant it is unacceptable. What to do ? Where is the human side at home? I do not recommend this insurance even to my worst enemy. It's sad but we are good at paying ghost insurance</v>
      </c>
    </row>
    <row r="389" ht="15.75" customHeight="1">
      <c r="A389" s="2">
        <v>1.0</v>
      </c>
      <c r="B389" s="2" t="s">
        <v>1212</v>
      </c>
      <c r="C389" s="2" t="s">
        <v>1213</v>
      </c>
      <c r="D389" s="2" t="s">
        <v>840</v>
      </c>
      <c r="E389" s="2" t="s">
        <v>56</v>
      </c>
      <c r="F389" s="2" t="s">
        <v>15</v>
      </c>
      <c r="G389" s="2" t="s">
        <v>181</v>
      </c>
      <c r="H389" s="2" t="s">
        <v>182</v>
      </c>
      <c r="I389" s="2" t="str">
        <f>IFERROR(__xludf.DUMMYFUNCTION("GOOGLETRANSLATE(C389,""fr"",""en"")"),"The contract that Eca proposed to me, I read in the specific conditions that it is not subject to the Hamon law, nor to the Châtel law. Which makes termination difficult.")</f>
        <v>The contract that Eca proposed to me, I read in the specific conditions that it is not subject to the Hamon law, nor to the Châtel law. Which makes termination difficult.</v>
      </c>
    </row>
    <row r="390" ht="15.75" customHeight="1">
      <c r="A390" s="2">
        <v>3.0</v>
      </c>
      <c r="B390" s="2" t="s">
        <v>1214</v>
      </c>
      <c r="C390" s="2" t="s">
        <v>1215</v>
      </c>
      <c r="D390" s="2" t="s">
        <v>70</v>
      </c>
      <c r="E390" s="2" t="s">
        <v>21</v>
      </c>
      <c r="F390" s="2" t="s">
        <v>15</v>
      </c>
      <c r="G390" s="2" t="s">
        <v>766</v>
      </c>
      <c r="H390" s="2" t="s">
        <v>52</v>
      </c>
      <c r="I390" s="2" t="str">
        <f>IFERROR(__xludf.DUMMYFUNCTION("GOOGLETRANSLATE(C390,""fr"",""en"")"),"I am delighted with the price thank you for your speed of your professionalism thank you very much to see in time if you are really competent
Cordially")</f>
        <v>I am delighted with the price thank you for your speed of your professionalism thank you very much to see in time if you are really competent
Cordially</v>
      </c>
    </row>
    <row r="391" ht="15.75" customHeight="1">
      <c r="A391" s="2">
        <v>5.0</v>
      </c>
      <c r="B391" s="2" t="s">
        <v>1216</v>
      </c>
      <c r="C391" s="2" t="s">
        <v>1217</v>
      </c>
      <c r="D391" s="2" t="s">
        <v>70</v>
      </c>
      <c r="E391" s="2" t="s">
        <v>21</v>
      </c>
      <c r="F391" s="2" t="s">
        <v>15</v>
      </c>
      <c r="G391" s="2" t="s">
        <v>656</v>
      </c>
      <c r="H391" s="2" t="s">
        <v>52</v>
      </c>
      <c r="I391" s="2" t="str">
        <f>IFERROR(__xludf.DUMMYFUNCTION("GOOGLETRANSLATE(C391,""fr"",""en"")"),"I am satisfied with the ease of the subscription I hope I have no accidents but if that had to happen I hope you would be up
Thanks")</f>
        <v>I am satisfied with the ease of the subscription I hope I have no accidents but if that had to happen I hope you would be up
Thanks</v>
      </c>
    </row>
    <row r="392" ht="15.75" customHeight="1">
      <c r="A392" s="2">
        <v>5.0</v>
      </c>
      <c r="B392" s="2" t="s">
        <v>1218</v>
      </c>
      <c r="C392" s="2" t="s">
        <v>1219</v>
      </c>
      <c r="D392" s="2" t="s">
        <v>20</v>
      </c>
      <c r="E392" s="2" t="s">
        <v>21</v>
      </c>
      <c r="F392" s="2" t="s">
        <v>15</v>
      </c>
      <c r="G392" s="2" t="s">
        <v>1220</v>
      </c>
      <c r="H392" s="2" t="s">
        <v>43</v>
      </c>
      <c r="I392" s="2" t="str">
        <f>IFERROR(__xludf.DUMMYFUNCTION("GOOGLETRANSLATE(C392,""fr"",""en"")"),"I am very satisfied with the contact I had by phone. Very good welcome I recommend the olive assurance for all these qualities. Regards Mr OZ")</f>
        <v>I am very satisfied with the contact I had by phone. Very good welcome I recommend the olive assurance for all these qualities. Regards Mr OZ</v>
      </c>
    </row>
    <row r="393" ht="15.75" customHeight="1">
      <c r="A393" s="2">
        <v>5.0</v>
      </c>
      <c r="B393" s="2" t="s">
        <v>1221</v>
      </c>
      <c r="C393" s="2" t="s">
        <v>1222</v>
      </c>
      <c r="D393" s="2" t="s">
        <v>20</v>
      </c>
      <c r="E393" s="2" t="s">
        <v>21</v>
      </c>
      <c r="F393" s="2" t="s">
        <v>15</v>
      </c>
      <c r="G393" s="2" t="s">
        <v>170</v>
      </c>
      <c r="H393" s="2" t="s">
        <v>171</v>
      </c>
      <c r="I393" s="2" t="str">
        <f>IFERROR(__xludf.DUMMYFUNCTION("GOOGLETRANSLATE(C393,""fr"",""en"")"),"I ended up with a tired tire this morning, I contacted the troubleshooting service, and 30 minutes later my tire was repaired. So I am very satisfied.")</f>
        <v>I ended up with a tired tire this morning, I contacted the troubleshooting service, and 30 minutes later my tire was repaired. So I am very satisfied.</v>
      </c>
    </row>
    <row r="394" ht="15.75" customHeight="1">
      <c r="A394" s="2">
        <v>3.0</v>
      </c>
      <c r="B394" s="2" t="s">
        <v>1223</v>
      </c>
      <c r="C394" s="2" t="s">
        <v>1224</v>
      </c>
      <c r="D394" s="2" t="s">
        <v>1225</v>
      </c>
      <c r="E394" s="2" t="s">
        <v>98</v>
      </c>
      <c r="F394" s="2" t="s">
        <v>15</v>
      </c>
      <c r="G394" s="2" t="s">
        <v>1226</v>
      </c>
      <c r="H394" s="2" t="s">
        <v>34</v>
      </c>
      <c r="I394" s="2" t="str">
        <f>IFERROR(__xludf.DUMMYFUNCTION("GOOGLETRANSLATE(C394,""fr"",""en"")"),"Finally an insurer who provides! Keeps its contractual promises. I highly recommend.")</f>
        <v>Finally an insurer who provides! Keeps its contractual promises. I highly recommend.</v>
      </c>
    </row>
    <row r="395" ht="15.75" customHeight="1">
      <c r="A395" s="2">
        <v>5.0</v>
      </c>
      <c r="B395" s="2" t="s">
        <v>1227</v>
      </c>
      <c r="C395" s="2" t="s">
        <v>1228</v>
      </c>
      <c r="D395" s="2" t="s">
        <v>70</v>
      </c>
      <c r="E395" s="2" t="s">
        <v>21</v>
      </c>
      <c r="F395" s="2" t="s">
        <v>15</v>
      </c>
      <c r="G395" s="2" t="s">
        <v>697</v>
      </c>
      <c r="H395" s="2" t="s">
        <v>95</v>
      </c>
      <c r="I395" s="2" t="str">
        <f>IFERROR(__xludf.DUMMYFUNCTION("GOOGLETRANSLATE(C395,""fr"",""en"")"),"I am satisfied with the service and conviviality of all the interlocutors that I could have during our interviews that are self -oubhabitations and thank you for your speed.")</f>
        <v>I am satisfied with the service and conviviality of all the interlocutors that I could have during our interviews that are self -oubhabitations and thank you for your speed.</v>
      </c>
    </row>
    <row r="396" ht="15.75" customHeight="1">
      <c r="A396" s="2">
        <v>1.0</v>
      </c>
      <c r="B396" s="2" t="s">
        <v>1229</v>
      </c>
      <c r="C396" s="2" t="s">
        <v>1230</v>
      </c>
      <c r="D396" s="2" t="s">
        <v>20</v>
      </c>
      <c r="E396" s="2" t="s">
        <v>21</v>
      </c>
      <c r="F396" s="2" t="s">
        <v>15</v>
      </c>
      <c r="G396" s="2" t="s">
        <v>1231</v>
      </c>
      <c r="H396" s="2" t="s">
        <v>109</v>
      </c>
      <c r="I396" s="2" t="str">
        <f>IFERROR(__xludf.DUMMYFUNCTION("GOOGLETRANSLATE(C396,""fr"",""en"")"),"Loading...")</f>
        <v>Loading...</v>
      </c>
    </row>
    <row r="397" ht="15.75" customHeight="1">
      <c r="A397" s="2">
        <v>4.0</v>
      </c>
      <c r="B397" s="2" t="s">
        <v>1232</v>
      </c>
      <c r="C397" s="2" t="s">
        <v>1233</v>
      </c>
      <c r="D397" s="2" t="s">
        <v>213</v>
      </c>
      <c r="E397" s="2" t="s">
        <v>214</v>
      </c>
      <c r="F397" s="2" t="s">
        <v>15</v>
      </c>
      <c r="G397" s="2" t="s">
        <v>1234</v>
      </c>
      <c r="H397" s="2" t="s">
        <v>410</v>
      </c>
      <c r="I397" s="2" t="str">
        <f>IFERROR(__xludf.DUMMYFUNCTION("GOOGLETRANSLATE(C397,""fr"",""en"")"),"I am satisfied with the service.
The price is very attractive and the advice is perfect.
I do not regret my choice and I recommend Zen'Up without hesitation.")</f>
        <v>I am satisfied with the service.
The price is very attractive and the advice is perfect.
I do not regret my choice and I recommend Zen'Up without hesitation.</v>
      </c>
    </row>
    <row r="398" ht="15.75" customHeight="1">
      <c r="A398" s="2">
        <v>3.0</v>
      </c>
      <c r="B398" s="2" t="s">
        <v>1235</v>
      </c>
      <c r="C398" s="2" t="s">
        <v>1236</v>
      </c>
      <c r="D398" s="2" t="s">
        <v>20</v>
      </c>
      <c r="E398" s="2" t="s">
        <v>21</v>
      </c>
      <c r="F398" s="2" t="s">
        <v>15</v>
      </c>
      <c r="G398" s="2" t="s">
        <v>1237</v>
      </c>
      <c r="H398" s="2" t="s">
        <v>43</v>
      </c>
      <c r="I398" s="2" t="str">
        <f>IFERROR(__xludf.DUMMYFUNCTION("GOOGLETRANSLATE(C398,""fr"",""en"")"),"Loading...")</f>
        <v>Loading...</v>
      </c>
    </row>
    <row r="399" ht="15.75" customHeight="1">
      <c r="A399" s="2">
        <v>2.0</v>
      </c>
      <c r="B399" s="2" t="s">
        <v>1238</v>
      </c>
      <c r="C399" s="2" t="s">
        <v>1239</v>
      </c>
      <c r="D399" s="2" t="s">
        <v>20</v>
      </c>
      <c r="E399" s="2" t="s">
        <v>21</v>
      </c>
      <c r="F399" s="2" t="s">
        <v>15</v>
      </c>
      <c r="G399" s="2" t="s">
        <v>343</v>
      </c>
      <c r="H399" s="2" t="s">
        <v>301</v>
      </c>
      <c r="I399" s="2" t="str">
        <f>IFERROR(__xludf.DUMMYFUNCTION("GOOGLETRANSLATE(C399,""fr"",""en"")"),"Loading...")</f>
        <v>Loading...</v>
      </c>
    </row>
    <row r="400" ht="15.75" customHeight="1">
      <c r="A400" s="2">
        <v>3.0</v>
      </c>
      <c r="B400" s="2" t="s">
        <v>1240</v>
      </c>
      <c r="C400" s="2" t="s">
        <v>1241</v>
      </c>
      <c r="D400" s="2" t="s">
        <v>103</v>
      </c>
      <c r="E400" s="2" t="s">
        <v>98</v>
      </c>
      <c r="F400" s="2" t="s">
        <v>15</v>
      </c>
      <c r="G400" s="2" t="s">
        <v>43</v>
      </c>
      <c r="H400" s="2" t="s">
        <v>43</v>
      </c>
      <c r="I400" s="2" t="str">
        <f>IFERROR(__xludf.DUMMYFUNCTION("GOOGLETRANSLATE(C400,""fr"",""en"")"),"Well rate level!
Like any insurance we talk about it the day I need it, hoping to be satisfied with the guarantees subscribed
Cordially")</f>
        <v>Well rate level!
Like any insurance we talk about it the day I need it, hoping to be satisfied with the guarantees subscribed
Cordially</v>
      </c>
    </row>
    <row r="401" ht="15.75" customHeight="1">
      <c r="A401" s="2">
        <v>1.0</v>
      </c>
      <c r="B401" s="2" t="s">
        <v>1242</v>
      </c>
      <c r="C401" s="2" t="s">
        <v>1243</v>
      </c>
      <c r="D401" s="2" t="s">
        <v>352</v>
      </c>
      <c r="E401" s="2" t="s">
        <v>27</v>
      </c>
      <c r="F401" s="2" t="s">
        <v>15</v>
      </c>
      <c r="G401" s="2" t="s">
        <v>1244</v>
      </c>
      <c r="H401" s="2" t="s">
        <v>194</v>
      </c>
      <c r="I401" s="2" t="str">
        <f>IFERROR(__xludf.DUMMYFUNCTION("GOOGLETRANSLATE(C401,""fr"",""en"")"),"I strongly recommend taking out life insurance with Cardiff. Indeed, they make a lot of difficulty in paying the sums that return to the beneficiaries. All pretexts are good. They do not seek the heirs, ask unnecessary documents and do not answer question"&amp;"s. Above all, do not have any contract with them!")</f>
        <v>I strongly recommend taking out life insurance with Cardiff. Indeed, they make a lot of difficulty in paying the sums that return to the beneficiaries. All pretexts are good. They do not seek the heirs, ask unnecessary documents and do not answer questions. Above all, do not have any contract with them!</v>
      </c>
    </row>
    <row r="402" ht="15.75" customHeight="1">
      <c r="A402" s="2">
        <v>1.0</v>
      </c>
      <c r="B402" s="2" t="s">
        <v>1245</v>
      </c>
      <c r="C402" s="2" t="s">
        <v>1246</v>
      </c>
      <c r="D402" s="2" t="s">
        <v>197</v>
      </c>
      <c r="E402" s="2" t="s">
        <v>21</v>
      </c>
      <c r="F402" s="2" t="s">
        <v>15</v>
      </c>
      <c r="G402" s="2" t="s">
        <v>95</v>
      </c>
      <c r="H402" s="2" t="s">
        <v>95</v>
      </c>
      <c r="I402" s="2" t="str">
        <f>IFERROR(__xludf.DUMMYFUNCTION("GOOGLETRANSLATE(C402,""fr"",""en"")")," For claims management we have an answering machine. The person does not remind us!
The expert does not call the garage which makes the repair or the insured. You can leave you no one takes care of you!
Also as they are unreachable, they do what they wa"&amp;"nt. For us half of the repairs actually due to the claim were taken into account (with any risk!) A shame !!")</f>
        <v> For claims management we have an answering machine. The person does not remind us!
The expert does not call the garage which makes the repair or the insured. You can leave you no one takes care of you!
Also as they are unreachable, they do what they want. For us half of the repairs actually due to the claim were taken into account (with any risk!) A shame !!</v>
      </c>
    </row>
    <row r="403" ht="15.75" customHeight="1">
      <c r="A403" s="2">
        <v>1.0</v>
      </c>
      <c r="B403" s="2" t="s">
        <v>1247</v>
      </c>
      <c r="C403" s="2" t="s">
        <v>1248</v>
      </c>
      <c r="D403" s="2" t="s">
        <v>1249</v>
      </c>
      <c r="E403" s="2" t="s">
        <v>98</v>
      </c>
      <c r="F403" s="2" t="s">
        <v>15</v>
      </c>
      <c r="G403" s="2" t="s">
        <v>1250</v>
      </c>
      <c r="H403" s="2" t="s">
        <v>113</v>
      </c>
      <c r="I403" s="2" t="str">
        <f>IFERROR(__xludf.DUMMYFUNCTION("GOOGLETRANSLATE(C403,""fr"",""en"")"),"No file follow -up, it is impossible to reach an advisor by phone.
2 months to wake up. From the big one, what does it matter,
Avoid and forget !!!!")</f>
        <v>No file follow -up, it is impossible to reach an advisor by phone.
2 months to wake up. From the big one, what does it matter,
Avoid and forget !!!!</v>
      </c>
    </row>
    <row r="404" ht="15.75" customHeight="1">
      <c r="A404" s="2">
        <v>2.0</v>
      </c>
      <c r="B404" s="2" t="s">
        <v>1251</v>
      </c>
      <c r="C404" s="2" t="s">
        <v>1252</v>
      </c>
      <c r="D404" s="2" t="s">
        <v>282</v>
      </c>
      <c r="E404" s="2" t="s">
        <v>75</v>
      </c>
      <c r="F404" s="2" t="s">
        <v>15</v>
      </c>
      <c r="G404" s="2" t="s">
        <v>1253</v>
      </c>
      <c r="H404" s="2" t="s">
        <v>52</v>
      </c>
      <c r="I404" s="2" t="str">
        <f>IFERROR(__xludf.DUMMYFUNCTION("GOOGLETRANSLATE(C404,""fr"",""en"")"),"Loading...")</f>
        <v>Loading...</v>
      </c>
    </row>
    <row r="405" ht="15.75" customHeight="1">
      <c r="A405" s="2">
        <v>4.0</v>
      </c>
      <c r="B405" s="2" t="s">
        <v>1254</v>
      </c>
      <c r="C405" s="2" t="s">
        <v>1255</v>
      </c>
      <c r="D405" s="2" t="s">
        <v>20</v>
      </c>
      <c r="E405" s="2" t="s">
        <v>21</v>
      </c>
      <c r="F405" s="2" t="s">
        <v>15</v>
      </c>
      <c r="G405" s="2" t="s">
        <v>1003</v>
      </c>
      <c r="H405" s="2" t="s">
        <v>175</v>
      </c>
      <c r="I405" s="2" t="str">
        <f>IFERROR(__xludf.DUMMYFUNCTION("GOOGLETRANSLATE(C405,""fr"",""en"")"),"Loading...")</f>
        <v>Loading...</v>
      </c>
    </row>
    <row r="406" ht="15.75" customHeight="1">
      <c r="A406" s="2">
        <v>3.0</v>
      </c>
      <c r="B406" s="2" t="s">
        <v>1256</v>
      </c>
      <c r="C406" s="2" t="s">
        <v>1257</v>
      </c>
      <c r="D406" s="2" t="s">
        <v>342</v>
      </c>
      <c r="E406" s="2" t="s">
        <v>14</v>
      </c>
      <c r="F406" s="2" t="s">
        <v>15</v>
      </c>
      <c r="G406" s="2" t="s">
        <v>1258</v>
      </c>
      <c r="H406" s="2" t="s">
        <v>1259</v>
      </c>
      <c r="I406" s="2" t="str">
        <f>IFERROR(__xludf.DUMMYFUNCTION("GOOGLETRANSLATE(C406,""fr"",""en"")"),"Loading...")</f>
        <v>Loading...</v>
      </c>
    </row>
    <row r="407" ht="15.75" customHeight="1">
      <c r="A407" s="2">
        <v>1.0</v>
      </c>
      <c r="B407" s="2" t="s">
        <v>1260</v>
      </c>
      <c r="C407" s="2" t="s">
        <v>1261</v>
      </c>
      <c r="D407" s="2" t="s">
        <v>282</v>
      </c>
      <c r="E407" s="2" t="s">
        <v>14</v>
      </c>
      <c r="F407" s="2" t="s">
        <v>15</v>
      </c>
      <c r="G407" s="2" t="s">
        <v>1262</v>
      </c>
      <c r="H407" s="2" t="s">
        <v>1263</v>
      </c>
      <c r="I407" s="2" t="str">
        <f>IFERROR(__xludf.DUMMYFUNCTION("GOOGLETRANSLATE(C407,""fr"",""en"")"),"There is nothing worse than this mutual. Meaning since February 1974, I dared not leave it for lack of information in other companies but now, it's done. During a real estate purchase, the mutual insurance company is surety but by this gesture which is fa"&amp;"r from trivial, it binds you to it for the duration of the credit, and you remain at the mercy of this mutual.")</f>
        <v>There is nothing worse than this mutual. Meaning since February 1974, I dared not leave it for lack of information in other companies but now, it's done. During a real estate purchase, the mutual insurance company is surety but by this gesture which is far from trivial, it binds you to it for the duration of the credit, and you remain at the mercy of this mutual.</v>
      </c>
    </row>
    <row r="408" ht="15.75" customHeight="1">
      <c r="A408" s="2">
        <v>4.0</v>
      </c>
      <c r="B408" s="2" t="s">
        <v>1264</v>
      </c>
      <c r="C408" s="2" t="s">
        <v>1265</v>
      </c>
      <c r="D408" s="2" t="s">
        <v>70</v>
      </c>
      <c r="E408" s="2" t="s">
        <v>21</v>
      </c>
      <c r="F408" s="2" t="s">
        <v>15</v>
      </c>
      <c r="G408" s="2" t="s">
        <v>86</v>
      </c>
      <c r="H408" s="2" t="s">
        <v>52</v>
      </c>
      <c r="I408" s="2" t="str">
        <f>IFERROR(__xludf.DUMMYFUNCTION("GOOGLETRANSLATE(C408,""fr"",""en"")"),"Loading...")</f>
        <v>Loading...</v>
      </c>
    </row>
    <row r="409" ht="15.75" customHeight="1">
      <c r="A409" s="2">
        <v>5.0</v>
      </c>
      <c r="B409" s="2" t="s">
        <v>1266</v>
      </c>
      <c r="C409" s="2" t="s">
        <v>1267</v>
      </c>
      <c r="D409" s="2" t="s">
        <v>20</v>
      </c>
      <c r="E409" s="2" t="s">
        <v>21</v>
      </c>
      <c r="F409" s="2" t="s">
        <v>15</v>
      </c>
      <c r="G409" s="2" t="s">
        <v>1268</v>
      </c>
      <c r="H409" s="2" t="s">
        <v>77</v>
      </c>
      <c r="I409" s="2" t="str">
        <f>IFERROR(__xludf.DUMMYFUNCTION("GOOGLETRANSLATE(C409,""fr"",""en"")"),"I am satisfied with the guarantees, it allows me to have more guarantees than before at a more competitive price. In addition, the customer experience is pleasant")</f>
        <v>I am satisfied with the guarantees, it allows me to have more guarantees than before at a more competitive price. In addition, the customer experience is pleasant</v>
      </c>
    </row>
    <row r="410" ht="15.75" customHeight="1">
      <c r="A410" s="2">
        <v>4.0</v>
      </c>
      <c r="B410" s="2" t="s">
        <v>1269</v>
      </c>
      <c r="C410" s="2" t="s">
        <v>1270</v>
      </c>
      <c r="D410" s="2" t="s">
        <v>282</v>
      </c>
      <c r="E410" s="2" t="s">
        <v>14</v>
      </c>
      <c r="F410" s="2" t="s">
        <v>15</v>
      </c>
      <c r="G410" s="2" t="s">
        <v>1271</v>
      </c>
      <c r="H410" s="2" t="s">
        <v>17</v>
      </c>
      <c r="I410" s="2" t="str">
        <f>IFERROR(__xludf.DUMMYFUNCTION("GOOGLETRANSLATE(C410,""fr"",""en"")"),"Loading...")</f>
        <v>Loading...</v>
      </c>
    </row>
    <row r="411" ht="15.75" customHeight="1">
      <c r="A411" s="2">
        <v>2.0</v>
      </c>
      <c r="B411" s="2" t="s">
        <v>1272</v>
      </c>
      <c r="C411" s="2" t="s">
        <v>1273</v>
      </c>
      <c r="D411" s="2" t="s">
        <v>13</v>
      </c>
      <c r="E411" s="2" t="s">
        <v>14</v>
      </c>
      <c r="F411" s="2" t="s">
        <v>15</v>
      </c>
      <c r="G411" s="2" t="s">
        <v>1274</v>
      </c>
      <c r="H411" s="2" t="s">
        <v>171</v>
      </c>
      <c r="I411" s="2" t="str">
        <f>IFERROR(__xludf.DUMMYFUNCTION("GOOGLETRANSLATE(C411,""fr"",""en"")"),"Since March 1, 2019 I have not had any refund of my care.")</f>
        <v>Since March 1, 2019 I have not had any refund of my care.</v>
      </c>
    </row>
    <row r="412" ht="15.75" customHeight="1">
      <c r="A412" s="2">
        <v>1.0</v>
      </c>
      <c r="B412" s="2" t="s">
        <v>1275</v>
      </c>
      <c r="C412" s="2" t="s">
        <v>1276</v>
      </c>
      <c r="D412" s="2" t="s">
        <v>129</v>
      </c>
      <c r="E412" s="2" t="s">
        <v>14</v>
      </c>
      <c r="F412" s="2" t="s">
        <v>15</v>
      </c>
      <c r="G412" s="2" t="s">
        <v>126</v>
      </c>
      <c r="H412" s="2" t="s">
        <v>52</v>
      </c>
      <c r="I412" s="2" t="str">
        <f>IFERROR(__xludf.DUMMYFUNCTION("GOOGLETRANSLATE(C412,""fr"",""en"")"),"I had the opportunity to work with this mutual insurance company as the DAF of a company. I also had the opportunity to use this mutual as a beneficiary. On both sides, employer / employee, I have never seen such a bad mutual. Their customer relationship "&amp;"is pitiful and looks like what social security can be and taxes 30 years ago.
So flee this mutual. Very good experience before with Malakoff on the other hand.")</f>
        <v>I had the opportunity to work with this mutual insurance company as the DAF of a company. I also had the opportunity to use this mutual as a beneficiary. On both sides, employer / employee, I have never seen such a bad mutual. Their customer relationship is pitiful and looks like what social security can be and taxes 30 years ago.
So flee this mutual. Very good experience before with Malakoff on the other hand.</v>
      </c>
    </row>
    <row r="413" ht="15.75" customHeight="1">
      <c r="A413" s="2">
        <v>3.0</v>
      </c>
      <c r="B413" s="2" t="s">
        <v>1277</v>
      </c>
      <c r="C413" s="2" t="s">
        <v>1278</v>
      </c>
      <c r="D413" s="2" t="s">
        <v>134</v>
      </c>
      <c r="E413" s="2" t="s">
        <v>21</v>
      </c>
      <c r="F413" s="2" t="s">
        <v>15</v>
      </c>
      <c r="G413" s="2" t="s">
        <v>163</v>
      </c>
      <c r="H413" s="2" t="s">
        <v>95</v>
      </c>
      <c r="I413" s="2" t="str">
        <f>IFERROR(__xludf.DUMMYFUNCTION("GOOGLETRANSLATE(C413,""fr"",""en"")"),"I am very satisfied at the moment of our insurance. and telephone reception. I particularly appreciate the fact that we can be remembered by your services.
Cordially
")</f>
        <v>I am very satisfied at the moment of our insurance. and telephone reception. I particularly appreciate the fact that we can be remembered by your services.
Cordially
</v>
      </c>
    </row>
    <row r="414" ht="15.75" customHeight="1">
      <c r="A414" s="2">
        <v>1.0</v>
      </c>
      <c r="B414" s="2" t="s">
        <v>1279</v>
      </c>
      <c r="C414" s="2" t="s">
        <v>1280</v>
      </c>
      <c r="D414" s="2" t="s">
        <v>192</v>
      </c>
      <c r="E414" s="2" t="s">
        <v>21</v>
      </c>
      <c r="F414" s="2" t="s">
        <v>15</v>
      </c>
      <c r="G414" s="2" t="s">
        <v>170</v>
      </c>
      <c r="H414" s="2" t="s">
        <v>171</v>
      </c>
      <c r="I414" s="2" t="str">
        <f>IFERROR(__xludf.DUMMYFUNCTION("GOOGLETRANSLATE(C414,""fr"",""en"")"),"Loading...")</f>
        <v>Loading...</v>
      </c>
    </row>
    <row r="415" ht="15.75" customHeight="1">
      <c r="A415" s="2">
        <v>2.0</v>
      </c>
      <c r="B415" s="2" t="s">
        <v>1281</v>
      </c>
      <c r="C415" s="2" t="s">
        <v>1282</v>
      </c>
      <c r="D415" s="2" t="s">
        <v>46</v>
      </c>
      <c r="E415" s="2" t="s">
        <v>27</v>
      </c>
      <c r="F415" s="2" t="s">
        <v>15</v>
      </c>
      <c r="G415" s="2" t="s">
        <v>1283</v>
      </c>
      <c r="H415" s="2" t="s">
        <v>590</v>
      </c>
      <c r="I415" s="2" t="str">
        <f>IFERROR(__xludf.DUMMYFUNCTION("GOOGLETRANSLATE(C415,""fr"",""en"")"),"Loading...")</f>
        <v>Loading...</v>
      </c>
    </row>
    <row r="416" ht="15.75" customHeight="1">
      <c r="A416" s="2">
        <v>4.0</v>
      </c>
      <c r="B416" s="2" t="s">
        <v>1284</v>
      </c>
      <c r="C416" s="2" t="s">
        <v>1285</v>
      </c>
      <c r="D416" s="2" t="s">
        <v>70</v>
      </c>
      <c r="E416" s="2" t="s">
        <v>21</v>
      </c>
      <c r="F416" s="2" t="s">
        <v>15</v>
      </c>
      <c r="G416" s="2" t="s">
        <v>1286</v>
      </c>
      <c r="H416" s="2" t="s">
        <v>104</v>
      </c>
      <c r="I416" s="2" t="str">
        <f>IFERROR(__xludf.DUMMYFUNCTION("GOOGLETRANSLATE(C416,""fr"",""en"")"),"I am satisfied with serious practical cheap very well. I recommend this insurance, good to reach them is a bit complex, otherwise nothing to complain about.")</f>
        <v>I am satisfied with serious practical cheap very well. I recommend this insurance, good to reach them is a bit complex, otherwise nothing to complain about.</v>
      </c>
    </row>
    <row r="417" ht="15.75" customHeight="1">
      <c r="A417" s="2">
        <v>2.0</v>
      </c>
      <c r="B417" s="2" t="s">
        <v>1287</v>
      </c>
      <c r="C417" s="2" t="s">
        <v>1288</v>
      </c>
      <c r="D417" s="2" t="s">
        <v>46</v>
      </c>
      <c r="E417" s="2" t="s">
        <v>21</v>
      </c>
      <c r="F417" s="2" t="s">
        <v>15</v>
      </c>
      <c r="G417" s="2" t="s">
        <v>1289</v>
      </c>
      <c r="H417" s="2" t="s">
        <v>154</v>
      </c>
      <c r="I417" s="2" t="str">
        <f>IFERROR(__xludf.DUMMYFUNCTION("GOOGLETRANSLATE(C417,""fr"",""en"")"),"Deplorable customer service. No follow -up of complaints, no consideration for customers. I do not recommend this insurance to anyone")</f>
        <v>Deplorable customer service. No follow -up of complaints, no consideration for customers. I do not recommend this insurance to anyone</v>
      </c>
    </row>
    <row r="418" ht="15.75" customHeight="1">
      <c r="A418" s="2">
        <v>4.0</v>
      </c>
      <c r="B418" s="2" t="s">
        <v>1290</v>
      </c>
      <c r="C418" s="2" t="s">
        <v>1291</v>
      </c>
      <c r="D418" s="2" t="s">
        <v>197</v>
      </c>
      <c r="E418" s="2" t="s">
        <v>21</v>
      </c>
      <c r="F418" s="2" t="s">
        <v>15</v>
      </c>
      <c r="G418" s="2" t="s">
        <v>1292</v>
      </c>
      <c r="H418" s="2" t="s">
        <v>104</v>
      </c>
      <c r="I418" s="2" t="str">
        <f>IFERROR(__xludf.DUMMYFUNCTION("GOOGLETRANSLATE(C418,""fr"",""en"")"),"Loading...")</f>
        <v>Loading...</v>
      </c>
    </row>
    <row r="419" ht="15.75" customHeight="1">
      <c r="A419" s="2">
        <v>3.0</v>
      </c>
      <c r="B419" s="2" t="s">
        <v>1293</v>
      </c>
      <c r="C419" s="2" t="s">
        <v>1294</v>
      </c>
      <c r="D419" s="2" t="s">
        <v>192</v>
      </c>
      <c r="E419" s="2" t="s">
        <v>81</v>
      </c>
      <c r="F419" s="2" t="s">
        <v>15</v>
      </c>
      <c r="G419" s="2" t="s">
        <v>1295</v>
      </c>
      <c r="H419" s="2" t="s">
        <v>29</v>
      </c>
      <c r="I419" s="2" t="str">
        <f>IFERROR(__xludf.DUMMYFUNCTION("GOOGLETRANSLATE(C419,""fr"",""en"")"),"Loading...")</f>
        <v>Loading...</v>
      </c>
    </row>
    <row r="420" ht="15.75" customHeight="1">
      <c r="A420" s="2">
        <v>5.0</v>
      </c>
      <c r="B420" s="2" t="s">
        <v>1296</v>
      </c>
      <c r="C420" s="2" t="s">
        <v>1297</v>
      </c>
      <c r="D420" s="2" t="s">
        <v>20</v>
      </c>
      <c r="E420" s="2" t="s">
        <v>21</v>
      </c>
      <c r="F420" s="2" t="s">
        <v>15</v>
      </c>
      <c r="G420" s="2" t="s">
        <v>948</v>
      </c>
      <c r="H420" s="2" t="s">
        <v>67</v>
      </c>
      <c r="I420" s="2" t="str">
        <f>IFERROR(__xludf.DUMMYFUNCTION("GOOGLETRANSLATE(C420,""fr"",""en"")"),"I am satisfied with the service. Simple to understand and effective, I am delighted to be assured at home. To see in time if my expectations are fully fulfilled.")</f>
        <v>I am satisfied with the service. Simple to understand and effective, I am delighted to be assured at home. To see in time if my expectations are fully fulfilled.</v>
      </c>
    </row>
    <row r="421" ht="15.75" customHeight="1">
      <c r="A421" s="2">
        <v>5.0</v>
      </c>
      <c r="B421" s="2" t="s">
        <v>1298</v>
      </c>
      <c r="C421" s="2" t="s">
        <v>1299</v>
      </c>
      <c r="D421" s="2" t="s">
        <v>20</v>
      </c>
      <c r="E421" s="2" t="s">
        <v>21</v>
      </c>
      <c r="F421" s="2" t="s">
        <v>15</v>
      </c>
      <c r="G421" s="2" t="s">
        <v>1300</v>
      </c>
      <c r="H421" s="2" t="s">
        <v>104</v>
      </c>
      <c r="I421" s="2" t="str">
        <f>IFERROR(__xludf.DUMMYFUNCTION("GOOGLETRANSLATE(C421,""fr"",""en"")"),"I am satisfied with the service. The price suits me, simple and practical. I re -order this insurance. They are welcoming, and understandable ......")</f>
        <v>I am satisfied with the service. The price suits me, simple and practical. I re -order this insurance. They are welcoming, and understandable ......</v>
      </c>
    </row>
    <row r="422" ht="15.75" customHeight="1">
      <c r="A422" s="2">
        <v>1.0</v>
      </c>
      <c r="B422" s="2" t="s">
        <v>1301</v>
      </c>
      <c r="C422" s="2" t="s">
        <v>1302</v>
      </c>
      <c r="D422" s="2" t="s">
        <v>550</v>
      </c>
      <c r="E422" s="2" t="s">
        <v>21</v>
      </c>
      <c r="F422" s="2" t="s">
        <v>15</v>
      </c>
      <c r="G422" s="2" t="s">
        <v>1303</v>
      </c>
      <c r="H422" s="2" t="s">
        <v>100</v>
      </c>
      <c r="I422" s="2" t="str">
        <f>IFERROR(__xludf.DUMMYFUNCTION("GOOGLETRANSLATE(C422,""fr"",""en"")"),"Following a claim on 09/30/2017, I have still not been supported to date (05/04/2018)
So stop!")</f>
        <v>Following a claim on 09/30/2017, I have still not been supported to date (05/04/2018)
So stop!</v>
      </c>
    </row>
    <row r="423" ht="15.75" customHeight="1">
      <c r="A423" s="2">
        <v>4.0</v>
      </c>
      <c r="B423" s="2" t="s">
        <v>1304</v>
      </c>
      <c r="C423" s="2" t="s">
        <v>1305</v>
      </c>
      <c r="D423" s="2" t="s">
        <v>70</v>
      </c>
      <c r="E423" s="2" t="s">
        <v>21</v>
      </c>
      <c r="F423" s="2" t="s">
        <v>15</v>
      </c>
      <c r="G423" s="2" t="s">
        <v>817</v>
      </c>
      <c r="H423" s="2" t="s">
        <v>210</v>
      </c>
      <c r="I423" s="2" t="str">
        <f>IFERROR(__xludf.DUMMYFUNCTION("GOOGLETRANSLATE(C423,""fr"",""en"")"),"The advisor is a pedagogue and professional: listening, informing, good knowledge of the procedure and guarantees and content. Clear explanations.")</f>
        <v>The advisor is a pedagogue and professional: listening, informing, good knowledge of the procedure and guarantees and content. Clear explanations.</v>
      </c>
    </row>
    <row r="424" ht="15.75" customHeight="1">
      <c r="A424" s="2">
        <v>4.0</v>
      </c>
      <c r="B424" s="2" t="s">
        <v>1306</v>
      </c>
      <c r="C424" s="2" t="s">
        <v>1307</v>
      </c>
      <c r="D424" s="2" t="s">
        <v>20</v>
      </c>
      <c r="E424" s="2" t="s">
        <v>21</v>
      </c>
      <c r="F424" s="2" t="s">
        <v>15</v>
      </c>
      <c r="G424" s="2" t="s">
        <v>51</v>
      </c>
      <c r="H424" s="2" t="s">
        <v>52</v>
      </c>
      <c r="I424" s="2" t="str">
        <f>IFERROR(__xludf.DUMMYFUNCTION("GOOGLETRANSLATE(C424,""fr"",""en"")"),"The price suits me. The subscription to this insurance is done fairly quickly with the telephone advisor I was able to have. He explains things to me.")</f>
        <v>The price suits me. The subscription to this insurance is done fairly quickly with the telephone advisor I was able to have. He explains things to me.</v>
      </c>
    </row>
    <row r="425" ht="15.75" customHeight="1">
      <c r="A425" s="2">
        <v>1.0</v>
      </c>
      <c r="B425" s="2" t="s">
        <v>1308</v>
      </c>
      <c r="C425" s="2" t="s">
        <v>1309</v>
      </c>
      <c r="D425" s="2" t="s">
        <v>1225</v>
      </c>
      <c r="E425" s="2" t="s">
        <v>98</v>
      </c>
      <c r="F425" s="2" t="s">
        <v>15</v>
      </c>
      <c r="G425" s="2" t="s">
        <v>312</v>
      </c>
      <c r="H425" s="2" t="s">
        <v>210</v>
      </c>
      <c r="I425" s="2" t="str">
        <f>IFERROR(__xludf.DUMMYFUNCTION("GOOGLETRANSLATE(C425,""fr"",""en"")"),"Loading...")</f>
        <v>Loading...</v>
      </c>
    </row>
    <row r="426" ht="15.75" customHeight="1">
      <c r="A426" s="2">
        <v>5.0</v>
      </c>
      <c r="B426" s="2" t="s">
        <v>1310</v>
      </c>
      <c r="C426" s="2" t="s">
        <v>1311</v>
      </c>
      <c r="D426" s="2" t="s">
        <v>70</v>
      </c>
      <c r="E426" s="2" t="s">
        <v>21</v>
      </c>
      <c r="F426" s="2" t="s">
        <v>15</v>
      </c>
      <c r="G426" s="2" t="s">
        <v>1312</v>
      </c>
      <c r="H426" s="2" t="s">
        <v>508</v>
      </c>
      <c r="I426" s="2" t="str">
        <f>IFERROR(__xludf.DUMMYFUNCTION("GOOGLETRANSLATE(C426,""fr"",""en"")"),"I am satisfied with direct insurance. I highly recommend. Super insurance nothing to say about professionals at low prices all year round")</f>
        <v>I am satisfied with direct insurance. I highly recommend. Super insurance nothing to say about professionals at low prices all year round</v>
      </c>
    </row>
    <row r="427" ht="15.75" customHeight="1">
      <c r="A427" s="2">
        <v>5.0</v>
      </c>
      <c r="B427" s="2" t="s">
        <v>1313</v>
      </c>
      <c r="C427" s="2" t="s">
        <v>1314</v>
      </c>
      <c r="D427" s="2" t="s">
        <v>70</v>
      </c>
      <c r="E427" s="2" t="s">
        <v>21</v>
      </c>
      <c r="F427" s="2" t="s">
        <v>15</v>
      </c>
      <c r="G427" s="2" t="s">
        <v>371</v>
      </c>
      <c r="H427" s="2" t="s">
        <v>67</v>
      </c>
      <c r="I427" s="2" t="str">
        <f>IFERROR(__xludf.DUMMYFUNCTION("GOOGLETRANSLATE(C427,""fr"",""en"")"),"I am satisfied with the price and the website to subscribe with speed
Unlike the other insurer who becomes a head of it to be able to ensure")</f>
        <v>I am satisfied with the price and the website to subscribe with speed
Unlike the other insurer who becomes a head of it to be able to ensure</v>
      </c>
    </row>
    <row r="428" ht="15.75" customHeight="1">
      <c r="A428" s="2">
        <v>1.0</v>
      </c>
      <c r="B428" s="2" t="s">
        <v>1315</v>
      </c>
      <c r="C428" s="2" t="s">
        <v>1316</v>
      </c>
      <c r="D428" s="2" t="s">
        <v>225</v>
      </c>
      <c r="E428" s="2" t="s">
        <v>21</v>
      </c>
      <c r="F428" s="2" t="s">
        <v>15</v>
      </c>
      <c r="G428" s="2" t="s">
        <v>1317</v>
      </c>
      <c r="H428" s="2" t="s">
        <v>780</v>
      </c>
      <c r="I428" s="2" t="str">
        <f>IFERROR(__xludf.DUMMYFUNCTION("GOOGLETRANSLATE(C428,""fr"",""en"")"),"Customer 277473
Hello everyone, I fell into the price trap and I regret it bitterly !!! Above all, it is not a horror this insurance !!
They started my contract the day after the subscription within the framework of the Hamon law when it takes a period "&amp;"of 30 days.
They forgot to send the termination request to Direct Insurance
Their mailbox is saturated, impossible to transmit the documents")</f>
        <v>Customer 277473
Hello everyone, I fell into the price trap and I regret it bitterly !!! Above all, it is not a horror this insurance !!
They started my contract the day after the subscription within the framework of the Hamon law when it takes a period of 30 days.
They forgot to send the termination request to Direct Insurance
Their mailbox is saturated, impossible to transmit the documents</v>
      </c>
    </row>
    <row r="429" ht="15.75" customHeight="1">
      <c r="A429" s="2">
        <v>3.0</v>
      </c>
      <c r="B429" s="2" t="s">
        <v>1318</v>
      </c>
      <c r="C429" s="2" t="s">
        <v>1319</v>
      </c>
      <c r="D429" s="2" t="s">
        <v>70</v>
      </c>
      <c r="E429" s="2" t="s">
        <v>21</v>
      </c>
      <c r="F429" s="2" t="s">
        <v>15</v>
      </c>
      <c r="G429" s="2" t="s">
        <v>906</v>
      </c>
      <c r="H429" s="2" t="s">
        <v>210</v>
      </c>
      <c r="I429" s="2" t="str">
        <f>IFERROR(__xludf.DUMMYFUNCTION("GOOGLETRANSLATE(C429,""fr"",""en"")"),"Loading...")</f>
        <v>Loading...</v>
      </c>
    </row>
    <row r="430" ht="15.75" customHeight="1">
      <c r="A430" s="2">
        <v>3.0</v>
      </c>
      <c r="B430" s="2" t="s">
        <v>1320</v>
      </c>
      <c r="C430" s="2" t="s">
        <v>1321</v>
      </c>
      <c r="D430" s="2" t="s">
        <v>70</v>
      </c>
      <c r="E430" s="2" t="s">
        <v>21</v>
      </c>
      <c r="F430" s="2" t="s">
        <v>15</v>
      </c>
      <c r="G430" s="2" t="s">
        <v>1322</v>
      </c>
      <c r="H430" s="2" t="s">
        <v>104</v>
      </c>
      <c r="I430" s="2" t="str">
        <f>IFERROR(__xludf.DUMMYFUNCTION("GOOGLETRANSLATE(C430,""fr"",""en"")"),"My request succeeded.
I have no other observations.
For me, it is a noveau automobile insurance contract, and I cannot yet give an opinion.
Thanks.")</f>
        <v>My request succeeded.
I have no other observations.
For me, it is a noveau automobile insurance contract, and I cannot yet give an opinion.
Thanks.</v>
      </c>
    </row>
    <row r="431" ht="15.75" customHeight="1">
      <c r="A431" s="2">
        <v>3.0</v>
      </c>
      <c r="B431" s="2" t="s">
        <v>1323</v>
      </c>
      <c r="C431" s="2" t="s">
        <v>1324</v>
      </c>
      <c r="D431" s="2" t="s">
        <v>282</v>
      </c>
      <c r="E431" s="2" t="s">
        <v>14</v>
      </c>
      <c r="F431" s="2" t="s">
        <v>15</v>
      </c>
      <c r="G431" s="2" t="s">
        <v>814</v>
      </c>
      <c r="H431" s="2" t="s">
        <v>67</v>
      </c>
      <c r="I431" s="2" t="str">
        <f>IFERROR(__xludf.DUMMYFUNCTION("GOOGLETRANSLATE(C431,""fr"",""en"")"),"Reactive insurance for our requests. The treatment amounts are sufficient in view of the prices charged. The website is practical to consult our refunds.")</f>
        <v>Reactive insurance for our requests. The treatment amounts are sufficient in view of the prices charged. The website is practical to consult our refunds.</v>
      </c>
    </row>
    <row r="432" ht="15.75" customHeight="1">
      <c r="A432" s="2">
        <v>3.0</v>
      </c>
      <c r="B432" s="2" t="s">
        <v>1325</v>
      </c>
      <c r="C432" s="2" t="s">
        <v>1326</v>
      </c>
      <c r="D432" s="2" t="s">
        <v>70</v>
      </c>
      <c r="E432" s="2" t="s">
        <v>21</v>
      </c>
      <c r="F432" s="2" t="s">
        <v>15</v>
      </c>
      <c r="G432" s="2" t="s">
        <v>104</v>
      </c>
      <c r="H432" s="2" t="s">
        <v>104</v>
      </c>
      <c r="I432" s="2" t="str">
        <f>IFERROR(__xludf.DUMMYFUNCTION("GOOGLETRANSLATE(C432,""fr"",""en"")"),"I am satisfied with the price.
No reason to contact you for the moment, and cannot inform you of my opinion for the service.
Joel Mecperlla ..
")</f>
        <v>I am satisfied with the price.
No reason to contact you for the moment, and cannot inform you of my opinion for the service.
Joel Mecperlla ..
</v>
      </c>
    </row>
    <row r="433" ht="15.75" customHeight="1">
      <c r="A433" s="2">
        <v>5.0</v>
      </c>
      <c r="B433" s="2" t="s">
        <v>1327</v>
      </c>
      <c r="C433" s="2" t="s">
        <v>1328</v>
      </c>
      <c r="D433" s="2" t="s">
        <v>20</v>
      </c>
      <c r="E433" s="2" t="s">
        <v>21</v>
      </c>
      <c r="F433" s="2" t="s">
        <v>15</v>
      </c>
      <c r="G433" s="2" t="s">
        <v>747</v>
      </c>
      <c r="H433" s="2" t="s">
        <v>43</v>
      </c>
      <c r="I433" s="2" t="str">
        <f>IFERROR(__xludf.DUMMYFUNCTION("GOOGLETRANSLATE(C433,""fr"",""en"")"),"Loading...")</f>
        <v>Loading...</v>
      </c>
    </row>
    <row r="434" ht="15.75" customHeight="1">
      <c r="A434" s="2">
        <v>2.0</v>
      </c>
      <c r="B434" s="2" t="s">
        <v>1329</v>
      </c>
      <c r="C434" s="2" t="s">
        <v>1330</v>
      </c>
      <c r="D434" s="2" t="s">
        <v>13</v>
      </c>
      <c r="E434" s="2" t="s">
        <v>14</v>
      </c>
      <c r="F434" s="2" t="s">
        <v>15</v>
      </c>
      <c r="G434" s="2" t="s">
        <v>1331</v>
      </c>
      <c r="H434" s="2" t="s">
        <v>615</v>
      </c>
      <c r="I434" s="2" t="str">
        <f>IFERROR(__xludf.DUMMYFUNCTION("GOOGLETRANSLATE(C434,""fr"",""en"")"),"Hello, I have been very satisfied with the service rendered by Santiane and this for several years ... I have called on Santiane for death insurance and health mutual, no worries.")</f>
        <v>Hello, I have been very satisfied with the service rendered by Santiane and this for several years ... I have called on Santiane for death insurance and health mutual, no worries.</v>
      </c>
    </row>
    <row r="435" ht="15.75" customHeight="1">
      <c r="A435" s="2">
        <v>1.0</v>
      </c>
      <c r="B435" s="2" t="s">
        <v>1332</v>
      </c>
      <c r="C435" s="2" t="s">
        <v>1333</v>
      </c>
      <c r="D435" s="2" t="s">
        <v>968</v>
      </c>
      <c r="E435" s="2" t="s">
        <v>81</v>
      </c>
      <c r="F435" s="2" t="s">
        <v>15</v>
      </c>
      <c r="G435" s="2" t="s">
        <v>834</v>
      </c>
      <c r="H435" s="2" t="s">
        <v>123</v>
      </c>
      <c r="I435" s="2" t="str">
        <f>IFERROR(__xludf.DUMMYFUNCTION("GOOGLETRANSLATE(C435,""fr"",""en"")"),"No one and zero. No possibility of joining them for two months.
Still no answer on a water damage of more than a year, the insurer of my building sent the documents but they have still not been validated by Sogessur.
Today I have to declare a disaster o"&amp;"f life, it is impossible to reach them on the phone after 20 minutes of waiting and music ...
Flee, go to the side of real insurers, no banks.")</f>
        <v>No one and zero. No possibility of joining them for two months.
Still no answer on a water damage of more than a year, the insurer of my building sent the documents but they have still not been validated by Sogessur.
Today I have to declare a disaster of life, it is impossible to reach them on the phone after 20 minutes of waiting and music ...
Flee, go to the side of real insurers, no banks.</v>
      </c>
    </row>
    <row r="436" ht="15.75" customHeight="1">
      <c r="A436" s="2">
        <v>1.0</v>
      </c>
      <c r="B436" s="2" t="s">
        <v>1334</v>
      </c>
      <c r="C436" s="2" t="s">
        <v>1335</v>
      </c>
      <c r="D436" s="2" t="s">
        <v>70</v>
      </c>
      <c r="E436" s="2" t="s">
        <v>21</v>
      </c>
      <c r="F436" s="2" t="s">
        <v>15</v>
      </c>
      <c r="G436" s="2" t="s">
        <v>1336</v>
      </c>
      <c r="H436" s="2" t="s">
        <v>34</v>
      </c>
      <c r="I436" s="2" t="str">
        <f>IFERROR(__xludf.DUMMYFUNCTION("GOOGLETRANSLATE(C436,""fr"",""en"")"),"For the past ten days I have been trying to solve a simple problem. I receive a reminder from DA asking me to settle my subscription before May 10; I make a payment on May 8. Payment is well received by DA which sends me a letter of termination a few days"&amp;" later on the pretext that the deadline was May 8. I contacted customer service four times (which caused me a loss of more than two hours) to explain the problem each time from the start because they did not find the trace of my calls !!! I had to send th"&amp;"e copy of their registered letter three times, nothing did it. I still don't know if my car has been insured since May 8 !!! File: 6558637166")</f>
        <v>For the past ten days I have been trying to solve a simple problem. I receive a reminder from DA asking me to settle my subscription before May 10; I make a payment on May 8. Payment is well received by DA which sends me a letter of termination a few days later on the pretext that the deadline was May 8. I contacted customer service four times (which caused me a loss of more than two hours) to explain the problem each time from the start because they did not find the trace of my calls !!! I had to send the copy of their registered letter three times, nothing did it. I still don't know if my car has been insured since May 8 !!! File: 6558637166</v>
      </c>
    </row>
    <row r="437" ht="15.75" customHeight="1">
      <c r="A437" s="2">
        <v>1.0</v>
      </c>
      <c r="B437" s="2" t="s">
        <v>1337</v>
      </c>
      <c r="C437" s="2" t="s">
        <v>1338</v>
      </c>
      <c r="D437" s="2" t="s">
        <v>46</v>
      </c>
      <c r="E437" s="2" t="s">
        <v>81</v>
      </c>
      <c r="F437" s="2" t="s">
        <v>15</v>
      </c>
      <c r="G437" s="2" t="s">
        <v>1339</v>
      </c>
      <c r="H437" s="2" t="s">
        <v>590</v>
      </c>
      <c r="I437" s="2" t="str">
        <f>IFERROR(__xludf.DUMMYFUNCTION("GOOGLETRANSLATE(C437,""fr"",""en"")"),"Insurance that takes water .. like my wall. They are unable to repay water damage but are experts to find explanations (rightly or wrongly matters) to justify their non -payments.
A snatching flight ... No refund either.
On the other hand, they are very"&amp;" effective in reviewing the prices annually for dark reasons.")</f>
        <v>Insurance that takes water .. like my wall. They are unable to repay water damage but are experts to find explanations (rightly or wrongly matters) to justify their non -payments.
A snatching flight ... No refund either.
On the other hand, they are very effective in reviewing the prices annually for dark reasons.</v>
      </c>
    </row>
    <row r="438" ht="15.75" customHeight="1">
      <c r="A438" s="2">
        <v>4.0</v>
      </c>
      <c r="B438" s="2" t="s">
        <v>1340</v>
      </c>
      <c r="C438" s="2" t="s">
        <v>1341</v>
      </c>
      <c r="D438" s="2" t="s">
        <v>20</v>
      </c>
      <c r="E438" s="2" t="s">
        <v>21</v>
      </c>
      <c r="F438" s="2" t="s">
        <v>15</v>
      </c>
      <c r="G438" s="2" t="s">
        <v>1086</v>
      </c>
      <c r="H438" s="2" t="s">
        <v>104</v>
      </c>
      <c r="I438" s="2" t="str">
        <f>IFERROR(__xludf.DUMMYFUNCTION("GOOGLETRANSLATE(C438,""fr"",""en"")"),"I am satisfied with this service which is easy and easy to use.
The online signature allows you to quickly send the files and this allows you not to unnecessarily print sheets.")</f>
        <v>I am satisfied with this service which is easy and easy to use.
The online signature allows you to quickly send the files and this allows you not to unnecessarily print sheets.</v>
      </c>
    </row>
    <row r="439" ht="15.75" customHeight="1">
      <c r="A439" s="2">
        <v>2.0</v>
      </c>
      <c r="B439" s="2" t="s">
        <v>1342</v>
      </c>
      <c r="C439" s="2" t="s">
        <v>1343</v>
      </c>
      <c r="D439" s="2" t="s">
        <v>70</v>
      </c>
      <c r="E439" s="2" t="s">
        <v>21</v>
      </c>
      <c r="F439" s="2" t="s">
        <v>15</v>
      </c>
      <c r="G439" s="2" t="s">
        <v>1344</v>
      </c>
      <c r="H439" s="2" t="s">
        <v>77</v>
      </c>
      <c r="I439" s="2" t="str">
        <f>IFERROR(__xludf.DUMMYFUNCTION("GOOGLETRANSLATE(C439,""fr"",""en"")"),"I am dissatisfied with regard to the management of my contracts and the consideration of my requests, the terms of termination of contracts.
I do not find normal that a request for termination made in writing in 12/20 with a starting notification is not "&amp;"taken into account and that in addition I undergo an unauthorized levy for this same contract 6 months later.
I find that Direct Insurance is bad liver. And to date no one has been able to tell me if I will be reimbursed or not.")</f>
        <v>I am dissatisfied with regard to the management of my contracts and the consideration of my requests, the terms of termination of contracts.
I do not find normal that a request for termination made in writing in 12/20 with a starting notification is not taken into account and that in addition I undergo an unauthorized levy for this same contract 6 months later.
I find that Direct Insurance is bad liver. And to date no one has been able to tell me if I will be reimbursed or not.</v>
      </c>
    </row>
    <row r="440" ht="15.75" customHeight="1">
      <c r="A440" s="2">
        <v>5.0</v>
      </c>
      <c r="B440" s="2" t="s">
        <v>1345</v>
      </c>
      <c r="C440" s="2" t="s">
        <v>1346</v>
      </c>
      <c r="D440" s="2" t="s">
        <v>70</v>
      </c>
      <c r="E440" s="2" t="s">
        <v>21</v>
      </c>
      <c r="F440" s="2" t="s">
        <v>15</v>
      </c>
      <c r="G440" s="2" t="s">
        <v>135</v>
      </c>
      <c r="H440" s="2" t="s">
        <v>95</v>
      </c>
      <c r="I440" s="2" t="str">
        <f>IFERROR(__xludf.DUMMYFUNCTION("GOOGLETRANSLATE(C440,""fr"",""en"")"),"The vehicle loan automatically should be added to all non -novice drivers.
Good idea Youdrive for young drivers, to be broadcast widely.")</f>
        <v>The vehicle loan automatically should be added to all non -novice drivers.
Good idea Youdrive for young drivers, to be broadcast widely.</v>
      </c>
    </row>
    <row r="441" ht="15.75" customHeight="1">
      <c r="A441" s="2">
        <v>5.0</v>
      </c>
      <c r="B441" s="2" t="s">
        <v>1347</v>
      </c>
      <c r="C441" s="2" t="s">
        <v>1348</v>
      </c>
      <c r="D441" s="2" t="s">
        <v>20</v>
      </c>
      <c r="E441" s="2" t="s">
        <v>21</v>
      </c>
      <c r="F441" s="2" t="s">
        <v>15</v>
      </c>
      <c r="G441" s="2" t="s">
        <v>1349</v>
      </c>
      <c r="H441" s="2" t="s">
        <v>43</v>
      </c>
      <c r="I441" s="2" t="str">
        <f>IFERROR(__xludf.DUMMYFUNCTION("GOOGLETRANSLATE(C441,""fr"",""en"")"),"Loading...")</f>
        <v>Loading...</v>
      </c>
    </row>
    <row r="442" ht="15.75" customHeight="1">
      <c r="A442" s="2">
        <v>3.0</v>
      </c>
      <c r="B442" s="2" t="s">
        <v>1350</v>
      </c>
      <c r="C442" s="2" t="s">
        <v>1351</v>
      </c>
      <c r="D442" s="2" t="s">
        <v>282</v>
      </c>
      <c r="E442" s="2" t="s">
        <v>14</v>
      </c>
      <c r="F442" s="2" t="s">
        <v>15</v>
      </c>
      <c r="G442" s="2" t="s">
        <v>1352</v>
      </c>
      <c r="H442" s="2" t="s">
        <v>410</v>
      </c>
      <c r="I442" s="2" t="str">
        <f>IFERROR(__xludf.DUMMYFUNCTION("GOOGLETRANSLATE(C442,""fr"",""en"")"),"Very easy to contact, and very competent in terms of information; price a little high but very well insured and always well reimbursed; no unpleasant surprise")</f>
        <v>Very easy to contact, and very competent in terms of information; price a little high but very well insured and always well reimbursed; no unpleasant surprise</v>
      </c>
    </row>
    <row r="443" ht="15.75" customHeight="1">
      <c r="A443" s="2">
        <v>1.0</v>
      </c>
      <c r="B443" s="2" t="s">
        <v>1353</v>
      </c>
      <c r="C443" s="2" t="s">
        <v>1354</v>
      </c>
      <c r="D443" s="2" t="s">
        <v>37</v>
      </c>
      <c r="E443" s="2" t="s">
        <v>14</v>
      </c>
      <c r="F443" s="2" t="s">
        <v>15</v>
      </c>
      <c r="G443" s="2" t="s">
        <v>1355</v>
      </c>
      <c r="H443" s="2" t="s">
        <v>333</v>
      </c>
      <c r="I443" s="2" t="str">
        <f>IFERROR(__xludf.DUMMYFUNCTION("GOOGLETRANSLATE(C443,""fr"",""en"")"),"I confirm the bad comments concerning this mutual. Following the death of my mother, I have been exchanging with them for 4 months by recommended letters so that they reimburse us the amount they owe us. I called them several times and with each call it i"&amp;"s always a new excuse, once it is a computer failure once it is a delay in the processing of the files ect .... in these difficult times we do not No need to fight against a business to recover a sum due. Flee this mutual that does not consider people's t"&amp;"rouble and does not want to reimburse the sums however due to the beneficiaries. We are obliged to start a procedure because our recommendations remain unanswered despite the fact that the file has been complete for more than 2 months. To flee. Very very "&amp;"disappointing as customer management.")</f>
        <v>I confirm the bad comments concerning this mutual. Following the death of my mother, I have been exchanging with them for 4 months by recommended letters so that they reimburse us the amount they owe us. I called them several times and with each call it is always a new excuse, once it is a computer failure once it is a delay in the processing of the files ect .... in these difficult times we do not No need to fight against a business to recover a sum due. Flee this mutual that does not consider people's trouble and does not want to reimburse the sums however due to the beneficiaries. We are obliged to start a procedure because our recommendations remain unanswered despite the fact that the file has been complete for more than 2 months. To flee. Very very disappointing as customer management.</v>
      </c>
    </row>
    <row r="444" ht="15.75" customHeight="1">
      <c r="A444" s="2">
        <v>2.0</v>
      </c>
      <c r="B444" s="2" t="s">
        <v>1356</v>
      </c>
      <c r="C444" s="2" t="s">
        <v>1357</v>
      </c>
      <c r="D444" s="2" t="s">
        <v>991</v>
      </c>
      <c r="E444" s="2" t="s">
        <v>27</v>
      </c>
      <c r="F444" s="2" t="s">
        <v>15</v>
      </c>
      <c r="G444" s="2" t="s">
        <v>1358</v>
      </c>
      <c r="H444" s="2" t="s">
        <v>357</v>
      </c>
      <c r="I444" s="2" t="str">
        <f>IFERROR(__xludf.DUMMYFUNCTION("GOOGLETRANSLATE(C444,""fr"",""en"")"),"In recent months, the home screen changes all the time; It's up to us to adapt !!! Requests are not taken into account or classified without follow -up and we find ourselves in the difficulties. Not to mention that the interests have decreased strongly fo"&amp;"r the members. And no way to have someone on the phone")</f>
        <v>In recent months, the home screen changes all the time; It's up to us to adapt !!! Requests are not taken into account or classified without follow -up and we find ourselves in the difficulties. Not to mention that the interests have decreased strongly for the members. And no way to have someone on the phone</v>
      </c>
    </row>
    <row r="445" ht="15.75" customHeight="1">
      <c r="A445" s="2">
        <v>1.0</v>
      </c>
      <c r="B445" s="2" t="s">
        <v>1359</v>
      </c>
      <c r="C445" s="2" t="s">
        <v>1360</v>
      </c>
      <c r="D445" s="2" t="s">
        <v>37</v>
      </c>
      <c r="E445" s="2" t="s">
        <v>14</v>
      </c>
      <c r="F445" s="2" t="s">
        <v>15</v>
      </c>
      <c r="G445" s="2" t="s">
        <v>1361</v>
      </c>
      <c r="H445" s="2" t="s">
        <v>167</v>
      </c>
      <c r="I445" s="2" t="str">
        <f>IFERROR(__xludf.DUMMYFUNCTION("GOOGLETRANSLATE(C445,""fr"",""en"")"),"I do not recommend this mutual")</f>
        <v>I do not recommend this mutual</v>
      </c>
    </row>
    <row r="446" ht="15.75" customHeight="1">
      <c r="A446" s="2">
        <v>3.0</v>
      </c>
      <c r="B446" s="2" t="s">
        <v>1362</v>
      </c>
      <c r="C446" s="2" t="s">
        <v>1363</v>
      </c>
      <c r="D446" s="2" t="s">
        <v>103</v>
      </c>
      <c r="E446" s="2" t="s">
        <v>98</v>
      </c>
      <c r="F446" s="2" t="s">
        <v>15</v>
      </c>
      <c r="G446" s="2" t="s">
        <v>52</v>
      </c>
      <c r="H446" s="2" t="s">
        <v>52</v>
      </c>
      <c r="I446" s="2" t="str">
        <f>IFERROR(__xludf.DUMMYFUNCTION("GOOGLETRANSLATE(C446,""fr"",""en"")"),"I am satisfied with the service, correct, fast and efficient price, simplified approach. I highly recommend future uses. Very intuitive web. Thanks")</f>
        <v>I am satisfied with the service, correct, fast and efficient price, simplified approach. I highly recommend future uses. Very intuitive web. Thanks</v>
      </c>
    </row>
    <row r="447" ht="15.75" customHeight="1">
      <c r="A447" s="2">
        <v>2.0</v>
      </c>
      <c r="B447" s="2" t="s">
        <v>1364</v>
      </c>
      <c r="C447" s="2" t="s">
        <v>1365</v>
      </c>
      <c r="D447" s="2" t="s">
        <v>299</v>
      </c>
      <c r="E447" s="2" t="s">
        <v>14</v>
      </c>
      <c r="F447" s="2" t="s">
        <v>15</v>
      </c>
      <c r="G447" s="2" t="s">
        <v>998</v>
      </c>
      <c r="H447" s="2" t="s">
        <v>640</v>
      </c>
      <c r="I447" s="2" t="str">
        <f>IFERROR(__xludf.DUMMYFUNCTION("GOOGLETRANSLATE(C447,""fr"",""en"")"),"Loading...")</f>
        <v>Loading...</v>
      </c>
    </row>
    <row r="448" ht="15.75" customHeight="1">
      <c r="A448" s="2">
        <v>1.0</v>
      </c>
      <c r="B448" s="2" t="s">
        <v>1366</v>
      </c>
      <c r="C448" s="2" t="s">
        <v>1367</v>
      </c>
      <c r="D448" s="2" t="s">
        <v>70</v>
      </c>
      <c r="E448" s="2" t="s">
        <v>21</v>
      </c>
      <c r="F448" s="2" t="s">
        <v>15</v>
      </c>
      <c r="G448" s="2" t="s">
        <v>1368</v>
      </c>
      <c r="H448" s="2" t="s">
        <v>512</v>
      </c>
      <c r="I448" s="2" t="str">
        <f>IFERROR(__xludf.DUMMYFUNCTION("GOOGLETRANSLATE(C448,""fr"",""en"")"),"Hello
very unhappy with this insurance I would not recommend it in no way
I phone every day following a claim I have been walking from service to service for 12 days now.
I obviously subscribed to the tranquility pack but since it is a fire and well I "&amp;"am not entitled to a loan vehicle
We walk on the head is aberrant
pay but why in the end
a mediocre service
I Menfoutiste Royal
very disapointed
High -flying false advertising
Deput Direct Insurance does not lend any vehicles. These are the garages"&amp;" according to the availability")</f>
        <v>Hello
very unhappy with this insurance I would not recommend it in no way
I phone every day following a claim I have been walking from service to service for 12 days now.
I obviously subscribed to the tranquility pack but since it is a fire and well I am not entitled to a loan vehicle
We walk on the head is aberrant
pay but why in the end
a mediocre service
I Menfoutiste Royal
very disapointed
High -flying false advertising
Deput Direct Insurance does not lend any vehicles. These are the garages according to the availability</v>
      </c>
    </row>
    <row r="449" ht="15.75" customHeight="1">
      <c r="A449" s="2">
        <v>3.0</v>
      </c>
      <c r="B449" s="2" t="s">
        <v>1369</v>
      </c>
      <c r="C449" s="2" t="s">
        <v>1370</v>
      </c>
      <c r="D449" s="2" t="s">
        <v>32</v>
      </c>
      <c r="E449" s="2" t="s">
        <v>81</v>
      </c>
      <c r="F449" s="2" t="s">
        <v>15</v>
      </c>
      <c r="G449" s="2" t="s">
        <v>1371</v>
      </c>
      <c r="H449" s="2" t="s">
        <v>154</v>
      </c>
      <c r="I449" s="2" t="str">
        <f>IFERROR(__xludf.DUMMYFUNCTION("GOOGLETRANSLATE(C449,""fr"",""en"")"),"Society Filia Maif for 28 years, with many contracts, a responsible accident 25 years ago I believe, and a small burglary in a T1 at the same date. Since, never, just paying ruby ​​on the nail my contributions Various (3 cars, 2bust, and a death contract)"&amp;". J estimates that it is a ""good"" member. not be annoyed during a claim !!!
What a mistake ... far the militant insurer is.
Attempted break -in on my gateway (new casie) at the end of August.ma door is aluminum, monobloc, tailor -made, lock 5points an"&amp;"d I have about 8 and a half warranty. Thermolaccasted caning.
The maif refuses to change the frame of the door on the grounds that it is ""repairable"", we straighten the aluminum, a stroke of paint and it seems that all this is perfect ... to that my do"&amp;"or is no longer Guaranteed by the manufacturer and that they only guarantee repair 5 years !!! It is not at all ""identical"". In addition, an expert who assures you that the manufacturer's initial guarantee will work, while it is False, it is written in "&amp;"complete letters in the manufacturer's contract and the MAIF had a copy of the manufacturer's conditions.
How to talk about confidence ??????????
After several sterile complaints, no longer want to fight, I am disgusted, I will of course, leave the maif"&amp;"!")</f>
        <v>Society Filia Maif for 28 years, with many contracts, a responsible accident 25 years ago I believe, and a small burglary in a T1 at the same date. Since, never, just paying ruby ​​on the nail my contributions Various (3 cars, 2bust, and a death contract). J estimates that it is a "good" member. not be annoyed during a claim !!!
What a mistake ... far the militant insurer is.
Attempted break -in on my gateway (new casie) at the end of August.ma door is aluminum, monobloc, tailor -made, lock 5points and I have about 8 and a half warranty. Thermolaccasted caning.
The maif refuses to change the frame of the door on the grounds that it is "repairable", we straighten the aluminum, a stroke of paint and it seems that all this is perfect ... to that my door is no longer Guaranteed by the manufacturer and that they only guarantee repair 5 years !!! It is not at all "identical". In addition, an expert who assures you that the manufacturer's initial guarantee will work, while it is False, it is written in complete letters in the manufacturer's contract and the MAIF had a copy of the manufacturer's conditions.
How to talk about confidence ??????????
After several sterile complaints, no longer want to fight, I am disgusted, I will of course, leave the maif!</v>
      </c>
    </row>
    <row r="450" ht="15.75" customHeight="1">
      <c r="A450" s="2">
        <v>5.0</v>
      </c>
      <c r="B450" s="2" t="s">
        <v>1372</v>
      </c>
      <c r="C450" s="2" t="s">
        <v>1373</v>
      </c>
      <c r="D450" s="2" t="s">
        <v>13</v>
      </c>
      <c r="E450" s="2" t="s">
        <v>14</v>
      </c>
      <c r="F450" s="2" t="s">
        <v>15</v>
      </c>
      <c r="G450" s="2" t="s">
        <v>1374</v>
      </c>
      <c r="H450" s="2" t="s">
        <v>186</v>
      </c>
      <c r="I450" s="2" t="str">
        <f>IFERROR(__xludf.DUMMYFUNCTION("GOOGLETRANSLATE(C450,""fr"",""en"")"),"Loading...")</f>
        <v>Loading...</v>
      </c>
    </row>
    <row r="451" ht="15.75" customHeight="1">
      <c r="A451" s="2">
        <v>3.0</v>
      </c>
      <c r="B451" s="2" t="s">
        <v>1375</v>
      </c>
      <c r="C451" s="2" t="s">
        <v>1376</v>
      </c>
      <c r="D451" s="2" t="s">
        <v>103</v>
      </c>
      <c r="E451" s="2" t="s">
        <v>98</v>
      </c>
      <c r="F451" s="2" t="s">
        <v>15</v>
      </c>
      <c r="G451" s="2" t="s">
        <v>1377</v>
      </c>
      <c r="H451" s="2" t="s">
        <v>67</v>
      </c>
      <c r="I451" s="2" t="str">
        <f>IFERROR(__xludf.DUMMYFUNCTION("GOOGLETRANSLATE(C451,""fr"",""en"")"),"Satisfied rapid quote and reasonable price even if it remains expensive for a scooter of 50 cm2.
Membership as fast as the quote, remains more than the green card to receive")</f>
        <v>Satisfied rapid quote and reasonable price even if it remains expensive for a scooter of 50 cm2.
Membership as fast as the quote, remains more than the green card to receive</v>
      </c>
    </row>
    <row r="452" ht="15.75" customHeight="1">
      <c r="A452" s="2">
        <v>2.0</v>
      </c>
      <c r="B452" s="2" t="s">
        <v>1378</v>
      </c>
      <c r="C452" s="2" t="s">
        <v>1379</v>
      </c>
      <c r="D452" s="2" t="s">
        <v>70</v>
      </c>
      <c r="E452" s="2" t="s">
        <v>21</v>
      </c>
      <c r="F452" s="2" t="s">
        <v>15</v>
      </c>
      <c r="G452" s="2" t="s">
        <v>1380</v>
      </c>
      <c r="H452" s="2" t="s">
        <v>39</v>
      </c>
      <c r="I452" s="2" t="str">
        <f>IFERROR(__xludf.DUMMYFUNCTION("GOOGLETRANSLATE(C452,""fr"",""en"")"),"Loading...")</f>
        <v>Loading...</v>
      </c>
    </row>
    <row r="453" ht="15.75" customHeight="1">
      <c r="A453" s="2">
        <v>5.0</v>
      </c>
      <c r="B453" s="2" t="s">
        <v>1381</v>
      </c>
      <c r="C453" s="2" t="s">
        <v>1382</v>
      </c>
      <c r="D453" s="2" t="s">
        <v>213</v>
      </c>
      <c r="E453" s="2" t="s">
        <v>214</v>
      </c>
      <c r="F453" s="2" t="s">
        <v>15</v>
      </c>
      <c r="G453" s="2" t="s">
        <v>628</v>
      </c>
      <c r="H453" s="2" t="s">
        <v>175</v>
      </c>
      <c r="I453" s="2" t="str">
        <f>IFERROR(__xludf.DUMMYFUNCTION("GOOGLETRANSLATE(C453,""fr"",""en"")"),"Listening and very pleasant advisor. I recommend 100%, I am better guaranteed and for less, with a advisor to listen to my fears and very available.")</f>
        <v>Listening and very pleasant advisor. I recommend 100%, I am better guaranteed and for less, with a advisor to listen to my fears and very available.</v>
      </c>
    </row>
    <row r="454" ht="15.75" customHeight="1">
      <c r="A454" s="2">
        <v>1.0</v>
      </c>
      <c r="B454" s="2" t="s">
        <v>1383</v>
      </c>
      <c r="C454" s="2" t="s">
        <v>1384</v>
      </c>
      <c r="D454" s="2" t="s">
        <v>134</v>
      </c>
      <c r="E454" s="2" t="s">
        <v>21</v>
      </c>
      <c r="F454" s="2" t="s">
        <v>15</v>
      </c>
      <c r="G454" s="2" t="s">
        <v>1385</v>
      </c>
      <c r="H454" s="2" t="s">
        <v>305</v>
      </c>
      <c r="I454" s="2" t="str">
        <f>IFERROR(__xludf.DUMMYFUNCTION("GOOGLETRANSLATE(C454,""fr"",""en"")"),"To flee
Execlable assistance unpleasant people at the limit of malice on the phone
As they have no vision of the file during each call they prefer to reject their responsibilities on the customer since of course the conversation is not registered
Unlik"&amp;"e customer service that respects you a minimum, it is therefore the jam of employees to assistance who must undergo the pressure of internal disorganization
The sinister service has been unreachable for more than a week and GMF customer service does not "&amp;"even manage to contact them themselves
We have been customers for decades always paying our contributions, however, a small simple disaster of all kinds and fast is all a test that lasts weeks
This experience has been recurring for over a year
At the m"&amp;"oment we are experiencing the same experiences as JUE's comments on July 15, 2019 Jeandu31 July 12, 2019 Rourou on July 10, 2019 Ctephan on July 07, 2019
In short, a company at the mercy of a group whose activity is no longer insurance but financial prof"&amp;"itability not justified both on the backs of customers and employees
 A copy paste what we find sadly in many other professional areas whose articles can be read regularly in the newspapers")</f>
        <v>To flee
Execlable assistance unpleasant people at the limit of malice on the phone
As they have no vision of the file during each call they prefer to reject their responsibilities on the customer since of course the conversation is not registered
Unlike customer service that respects you a minimum, it is therefore the jam of employees to assistance who must undergo the pressure of internal disorganization
The sinister service has been unreachable for more than a week and GMF customer service does not even manage to contact them themselves
We have been customers for decades always paying our contributions, however, a small simple disaster of all kinds and fast is all a test that lasts weeks
This experience has been recurring for over a year
At the moment we are experiencing the same experiences as JUE's comments on July 15, 2019 Jeandu31 July 12, 2019 Rourou on July 10, 2019 Ctephan on July 07, 2019
In short, a company at the mercy of a group whose activity is no longer insurance but financial profitability not justified both on the backs of customers and employees
 A copy paste what we find sadly in many other professional areas whose articles can be read regularly in the newspapers</v>
      </c>
    </row>
    <row r="455" ht="15.75" customHeight="1">
      <c r="A455" s="2">
        <v>3.0</v>
      </c>
      <c r="B455" s="2" t="s">
        <v>1386</v>
      </c>
      <c r="C455" s="2" t="s">
        <v>1387</v>
      </c>
      <c r="D455" s="2" t="s">
        <v>134</v>
      </c>
      <c r="E455" s="2" t="s">
        <v>81</v>
      </c>
      <c r="F455" s="2" t="s">
        <v>15</v>
      </c>
      <c r="G455" s="2" t="s">
        <v>67</v>
      </c>
      <c r="H455" s="2" t="s">
        <v>67</v>
      </c>
      <c r="I455" s="2" t="str">
        <f>IFERROR(__xludf.DUMMYFUNCTION("GOOGLETRANSLATE(C455,""fr"",""en"")"),"Until today I was satisfied with this insurance. But after having declared a disaster at mid June, the expert spent 15 days later! And for more news ... My Narbonne agency tells me that I do not have access to the sinister service but for my part this cla"&amp;"ims service has been unreachable for 3 weeks! I always wait for news for the repair of my entry door which was vandalized! ????
Frankly it's not serious !!")</f>
        <v>Until today I was satisfied with this insurance. But after having declared a disaster at mid June, the expert spent 15 days later! And for more news ... My Narbonne agency tells me that I do not have access to the sinister service but for my part this claims service has been unreachable for 3 weeks! I always wait for news for the repair of my entry door which was vandalized! ????
Frankly it's not serious !!</v>
      </c>
    </row>
    <row r="456" ht="15.75" customHeight="1">
      <c r="A456" s="2">
        <v>4.0</v>
      </c>
      <c r="B456" s="2" t="s">
        <v>1388</v>
      </c>
      <c r="C456" s="2" t="s">
        <v>1389</v>
      </c>
      <c r="D456" s="2" t="s">
        <v>20</v>
      </c>
      <c r="E456" s="2" t="s">
        <v>21</v>
      </c>
      <c r="F456" s="2" t="s">
        <v>15</v>
      </c>
      <c r="G456" s="2" t="s">
        <v>729</v>
      </c>
      <c r="H456" s="2" t="s">
        <v>175</v>
      </c>
      <c r="I456" s="2" t="str">
        <f>IFERROR(__xludf.DUMMYFUNCTION("GOOGLETRANSLATE(C456,""fr"",""en"")"),"I am satisfied with the quality of the service with regard to the subscription. Customer service manager are very kind and welcoming")</f>
        <v>I am satisfied with the quality of the service with regard to the subscription. Customer service manager are very kind and welcoming</v>
      </c>
    </row>
    <row r="457" ht="15.75" customHeight="1">
      <c r="A457" s="2">
        <v>1.0</v>
      </c>
      <c r="B457" s="2" t="s">
        <v>1390</v>
      </c>
      <c r="C457" s="2" t="s">
        <v>1391</v>
      </c>
      <c r="D457" s="2" t="s">
        <v>46</v>
      </c>
      <c r="E457" s="2" t="s">
        <v>21</v>
      </c>
      <c r="F457" s="2" t="s">
        <v>15</v>
      </c>
      <c r="G457" s="2" t="s">
        <v>633</v>
      </c>
      <c r="H457" s="2" t="s">
        <v>77</v>
      </c>
      <c r="I457" s="2" t="str">
        <f>IFERROR(__xludf.DUMMYFUNCTION("GOOGLETRANSLATE(C457,""fr"",""en"")"),"Motorcycle accident on September 20, 1996. Twenty two years of legal proceedings to be compensated in part. This day I am obliged to initiate legal proceedings to be able to perceive the settlement of interests. After having offered me 650 euros Allianz t"&amp;"hen offered me 4010 euros in 2018 and still 4010 euros in 2021 (in 4 years it's always the same sum ... (?) ...) ... Knowing that In 2018 the amount of interest calculated in accordance with what the laws provide were 38,000. ... The procedures will have "&amp;"cost me in the 70,000 euros. Allianz will regulate a guarantee ceiling of the devalued driver of 30 %, and will have received financial profits on this guaranteed ceiling which appears to the liabilities of its balance sheets. Conclusion: In the worst cas"&amp;"e for the insurer, the procedure and time, impoverish the victim and enrich the insurer.")</f>
        <v>Motorcycle accident on September 20, 1996. Twenty two years of legal proceedings to be compensated in part. This day I am obliged to initiate legal proceedings to be able to perceive the settlement of interests. After having offered me 650 euros Allianz then offered me 4010 euros in 2018 and still 4010 euros in 2021 (in 4 years it's always the same sum ... (?) ...) ... Knowing that In 2018 the amount of interest calculated in accordance with what the laws provide were 38,000. ... The procedures will have cost me in the 70,000 euros. Allianz will regulate a guarantee ceiling of the devalued driver of 30 %, and will have received financial profits on this guaranteed ceiling which appears to the liabilities of its balance sheets. Conclusion: In the worst case for the insurer, the procedure and time, impoverish the victim and enrich the insurer.</v>
      </c>
    </row>
    <row r="458" ht="15.75" customHeight="1">
      <c r="A458" s="2">
        <v>4.0</v>
      </c>
      <c r="B458" s="2" t="s">
        <v>1392</v>
      </c>
      <c r="C458" s="2" t="s">
        <v>1393</v>
      </c>
      <c r="D458" s="2" t="s">
        <v>13</v>
      </c>
      <c r="E458" s="2" t="s">
        <v>14</v>
      </c>
      <c r="F458" s="2" t="s">
        <v>15</v>
      </c>
      <c r="G458" s="2" t="s">
        <v>1394</v>
      </c>
      <c r="H458" s="2" t="s">
        <v>52</v>
      </c>
      <c r="I458" s="2" t="str">
        <f>IFERROR(__xludf.DUMMYFUNCTION("GOOGLETRANSLATE(C458,""fr"",""en"")"),"Online this day with Mariama to create my member space: perfect communication, very well managed exchange and friendly welcome. My problem was solved quickly.
Thank you madam for your kindness!")</f>
        <v>Online this day with Mariama to create my member space: perfect communication, very well managed exchange and friendly welcome. My problem was solved quickly.
Thank you madam for your kindness!</v>
      </c>
    </row>
    <row r="459" ht="15.75" customHeight="1">
      <c r="A459" s="2">
        <v>4.0</v>
      </c>
      <c r="B459" s="2" t="s">
        <v>1395</v>
      </c>
      <c r="C459" s="2" t="s">
        <v>1396</v>
      </c>
      <c r="D459" s="2" t="s">
        <v>70</v>
      </c>
      <c r="E459" s="2" t="s">
        <v>21</v>
      </c>
      <c r="F459" s="2" t="s">
        <v>15</v>
      </c>
      <c r="G459" s="2" t="s">
        <v>210</v>
      </c>
      <c r="H459" s="2" t="s">
        <v>210</v>
      </c>
      <c r="I459" s="2" t="str">
        <f>IFERROR(__xludf.DUMMYFUNCTION("GOOGLETRANSLATE(C459,""fr"",""en"")"),"I have no particular opinion to give except that the subscription procedure is relatively easy. So, great start, I'm waiting for the rest so as not to be disappointed.")</f>
        <v>I have no particular opinion to give except that the subscription procedure is relatively easy. So, great start, I'm waiting for the rest so as not to be disappointed.</v>
      </c>
    </row>
    <row r="460" ht="15.75" customHeight="1">
      <c r="A460" s="2">
        <v>4.0</v>
      </c>
      <c r="B460" s="2" t="s">
        <v>1397</v>
      </c>
      <c r="C460" s="2" t="s">
        <v>1398</v>
      </c>
      <c r="D460" s="2" t="s">
        <v>70</v>
      </c>
      <c r="E460" s="2" t="s">
        <v>21</v>
      </c>
      <c r="F460" s="2" t="s">
        <v>15</v>
      </c>
      <c r="G460" s="2" t="s">
        <v>1399</v>
      </c>
      <c r="H460" s="2" t="s">
        <v>210</v>
      </c>
      <c r="I460" s="2" t="str">
        <f>IFERROR(__xludf.DUMMYFUNCTION("GOOGLETRANSLATE(C460,""fr"",""en"")"),"Loading...")</f>
        <v>Loading...</v>
      </c>
    </row>
    <row r="461" ht="15.75" customHeight="1">
      <c r="A461" s="2">
        <v>4.0</v>
      </c>
      <c r="B461" s="2" t="s">
        <v>1400</v>
      </c>
      <c r="C461" s="2" t="s">
        <v>1401</v>
      </c>
      <c r="D461" s="2" t="s">
        <v>103</v>
      </c>
      <c r="E461" s="2" t="s">
        <v>98</v>
      </c>
      <c r="F461" s="2" t="s">
        <v>15</v>
      </c>
      <c r="G461" s="2" t="s">
        <v>1020</v>
      </c>
      <c r="H461" s="2" t="s">
        <v>43</v>
      </c>
      <c r="I461" s="2" t="str">
        <f>IFERROR(__xludf.DUMMYFUNCTION("GOOGLETRANSLATE(C461,""fr"",""en"")"),"Very good price to advise taken hope is great because it is the 1st time that we register with you thank you cordially Mr. Lucas awaiting a response from you")</f>
        <v>Very good price to advise taken hope is great because it is the 1st time that we register with you thank you cordially Mr. Lucas awaiting a response from you</v>
      </c>
    </row>
    <row r="462" ht="15.75" customHeight="1">
      <c r="A462" s="2">
        <v>3.0</v>
      </c>
      <c r="B462" s="2" t="s">
        <v>1402</v>
      </c>
      <c r="C462" s="2" t="s">
        <v>1403</v>
      </c>
      <c r="D462" s="2" t="s">
        <v>37</v>
      </c>
      <c r="E462" s="2" t="s">
        <v>14</v>
      </c>
      <c r="F462" s="2" t="s">
        <v>15</v>
      </c>
      <c r="G462" s="2" t="s">
        <v>628</v>
      </c>
      <c r="H462" s="2" t="s">
        <v>175</v>
      </c>
      <c r="I462" s="2" t="str">
        <f>IFERROR(__xludf.DUMMYFUNCTION("GOOGLETRANSLATE(C462,""fr"",""en"")"),"I thank Émeline for guided me by phone, to send proof pieces to Neoliane Santé. His help and patience were very useful to me.")</f>
        <v>I thank Émeline for guided me by phone, to send proof pieces to Neoliane Santé. His help and patience were very useful to me.</v>
      </c>
    </row>
    <row r="463" ht="15.75" customHeight="1">
      <c r="A463" s="2">
        <v>1.0</v>
      </c>
      <c r="B463" s="2" t="s">
        <v>1404</v>
      </c>
      <c r="C463" s="2" t="s">
        <v>1405</v>
      </c>
      <c r="D463" s="2" t="s">
        <v>20</v>
      </c>
      <c r="E463" s="2" t="s">
        <v>21</v>
      </c>
      <c r="F463" s="2" t="s">
        <v>15</v>
      </c>
      <c r="G463" s="2" t="s">
        <v>163</v>
      </c>
      <c r="H463" s="2" t="s">
        <v>95</v>
      </c>
      <c r="I463" s="2" t="str">
        <f>IFERROR(__xludf.DUMMYFUNCTION("GOOGLETRANSLATE(C463,""fr"",""en"")"),"Loading...")</f>
        <v>Loading...</v>
      </c>
    </row>
    <row r="464" ht="15.75" customHeight="1">
      <c r="A464" s="2">
        <v>2.0</v>
      </c>
      <c r="B464" s="2" t="s">
        <v>1406</v>
      </c>
      <c r="C464" s="2" t="s">
        <v>1407</v>
      </c>
      <c r="D464" s="2" t="s">
        <v>70</v>
      </c>
      <c r="E464" s="2" t="s">
        <v>21</v>
      </c>
      <c r="F464" s="2" t="s">
        <v>15</v>
      </c>
      <c r="G464" s="2" t="s">
        <v>1408</v>
      </c>
      <c r="H464" s="2" t="s">
        <v>417</v>
      </c>
      <c r="I464" s="2" t="str">
        <f>IFERROR(__xludf.DUMMYFUNCTION("GOOGLETRANSLATE(C464,""fr"",""en"")"),"I subscribed online by internet on November 05 my car insurance and chose the monthly direct debit
I specify online and had no advisor on the phone
Two days later and again tonight on November 08 I call them to ask them to make a change so that I can pa"&amp;"y the annual totality which makes me save more than € 300
Advisor's response not impossible too late
Really unpleasant advise that speaks to you in a pissed tone
I ask him if I can retract since I am in the 14 days and he answers me again not impossibl"&amp;"e for 14 days do not work
Fortunately for me that the purchase of the car could not be done due to the unavailability of the seller and that it is postponed
I will be able to send them a recommended to cancel the contract and when the purchase of the ca"&amp;"r is done I will especially not go to them even if it means paying more to competition")</f>
        <v>I subscribed online by internet on November 05 my car insurance and chose the monthly direct debit
I specify online and had no advisor on the phone
Two days later and again tonight on November 08 I call them to ask them to make a change so that I can pay the annual totality which makes me save more than € 300
Advisor's response not impossible too late
Really unpleasant advise that speaks to you in a pissed tone
I ask him if I can retract since I am in the 14 days and he answers me again not impossible for 14 days do not work
Fortunately for me that the purchase of the car could not be done due to the unavailability of the seller and that it is postponed
I will be able to send them a recommended to cancel the contract and when the purchase of the car is done I will especially not go to them even if it means paying more to competition</v>
      </c>
    </row>
    <row r="465" ht="15.75" customHeight="1">
      <c r="A465" s="2">
        <v>3.0</v>
      </c>
      <c r="B465" s="2" t="s">
        <v>1409</v>
      </c>
      <c r="C465" s="2" t="s">
        <v>1410</v>
      </c>
      <c r="D465" s="2" t="s">
        <v>13</v>
      </c>
      <c r="E465" s="2" t="s">
        <v>14</v>
      </c>
      <c r="F465" s="2" t="s">
        <v>15</v>
      </c>
      <c r="G465" s="2" t="s">
        <v>1411</v>
      </c>
      <c r="H465" s="2" t="s">
        <v>615</v>
      </c>
      <c r="I465" s="2" t="str">
        <f>IFERROR(__xludf.DUMMYFUNCTION("GOOGLETRANSLATE(C465,""fr"",""en"")"),"My de mande and my conversation with Sabrina went very well today, which has not always been the case with other advisers. I waited until 15 days before having a response on a dental care quote which seems to me to be inactable, especially when you are gi"&amp;"ven as an answer ... Be patient. I hope that in the future everything will be settled faster and especially with a little more onset.")</f>
        <v>My de mande and my conversation with Sabrina went very well today, which has not always been the case with other advisers. I waited until 15 days before having a response on a dental care quote which seems to me to be inactable, especially when you are given as an answer ... Be patient. I hope that in the future everything will be settled faster and especially with a little more onset.</v>
      </c>
    </row>
    <row r="466" ht="15.75" customHeight="1">
      <c r="A466" s="2">
        <v>1.0</v>
      </c>
      <c r="B466" s="2" t="s">
        <v>1412</v>
      </c>
      <c r="C466" s="2" t="s">
        <v>1413</v>
      </c>
      <c r="D466" s="2" t="s">
        <v>70</v>
      </c>
      <c r="E466" s="2" t="s">
        <v>21</v>
      </c>
      <c r="F466" s="2" t="s">
        <v>15</v>
      </c>
      <c r="G466" s="2" t="s">
        <v>1414</v>
      </c>
      <c r="H466" s="2" t="s">
        <v>206</v>
      </c>
      <c r="I466" s="2" t="str">
        <f>IFERROR(__xludf.DUMMYFUNCTION("GOOGLETRANSLATE(C466,""fr"",""en"")"),"Loading...")</f>
        <v>Loading...</v>
      </c>
    </row>
    <row r="467" ht="15.75" customHeight="1">
      <c r="A467" s="2">
        <v>1.0</v>
      </c>
      <c r="B467" s="2" t="s">
        <v>1415</v>
      </c>
      <c r="C467" s="2" t="s">
        <v>1416</v>
      </c>
      <c r="D467" s="2" t="s">
        <v>1042</v>
      </c>
      <c r="E467" s="2" t="s">
        <v>75</v>
      </c>
      <c r="F467" s="2" t="s">
        <v>15</v>
      </c>
      <c r="G467" s="2" t="s">
        <v>66</v>
      </c>
      <c r="H467" s="2" t="s">
        <v>67</v>
      </c>
      <c r="I467" s="2" t="str">
        <f>IFERROR(__xludf.DUMMYFUNCTION("GOOGLETRANSLATE(C467,""fr"",""en"")"),"Loading...")</f>
        <v>Loading...</v>
      </c>
    </row>
    <row r="468" ht="15.75" customHeight="1">
      <c r="A468" s="2">
        <v>1.0</v>
      </c>
      <c r="B468" s="2" t="s">
        <v>1417</v>
      </c>
      <c r="C468" s="2" t="s">
        <v>1418</v>
      </c>
      <c r="D468" s="2" t="s">
        <v>20</v>
      </c>
      <c r="E468" s="2" t="s">
        <v>21</v>
      </c>
      <c r="F468" s="2" t="s">
        <v>15</v>
      </c>
      <c r="G468" s="2" t="s">
        <v>1419</v>
      </c>
      <c r="H468" s="2" t="s">
        <v>43</v>
      </c>
      <c r="I468" s="2" t="str">
        <f>IFERROR(__xludf.DUMMYFUNCTION("GOOGLETRANSLATE(C468,""fr"",""en"")"),"Insurance to flee absolutely! It is cheap and I quickly understood why.
Processing time for hyper long files and the termination of my contract they managed to reimburse me for the balance of my bonus on a bad account. Their answer: ""See directly with t"&amp;"he bank is not our problem"". To date I still haven't recovered my money ...")</f>
        <v>Insurance to flee absolutely! It is cheap and I quickly understood why.
Processing time for hyper long files and the termination of my contract they managed to reimburse me for the balance of my bonus on a bad account. Their answer: "See directly with the bank is not our problem". To date I still haven't recovered my money ...</v>
      </c>
    </row>
    <row r="469" ht="15.75" customHeight="1">
      <c r="A469" s="2">
        <v>5.0</v>
      </c>
      <c r="B469" s="2" t="s">
        <v>1420</v>
      </c>
      <c r="C469" s="2" t="s">
        <v>1421</v>
      </c>
      <c r="D469" s="2" t="s">
        <v>70</v>
      </c>
      <c r="E469" s="2" t="s">
        <v>21</v>
      </c>
      <c r="F469" s="2" t="s">
        <v>15</v>
      </c>
      <c r="G469" s="2" t="s">
        <v>1025</v>
      </c>
      <c r="H469" s="2" t="s">
        <v>52</v>
      </c>
      <c r="I469" s="2" t="str">
        <f>IFERROR(__xludf.DUMMYFUNCTION("GOOGLETRANSLATE(C469,""fr"",""en"")"),"Loading...")</f>
        <v>Loading...</v>
      </c>
    </row>
    <row r="470" ht="15.75" customHeight="1">
      <c r="A470" s="2">
        <v>4.0</v>
      </c>
      <c r="B470" s="2" t="s">
        <v>1422</v>
      </c>
      <c r="C470" s="2" t="s">
        <v>1423</v>
      </c>
      <c r="D470" s="2" t="s">
        <v>70</v>
      </c>
      <c r="E470" s="2" t="s">
        <v>21</v>
      </c>
      <c r="F470" s="2" t="s">
        <v>15</v>
      </c>
      <c r="G470" s="2" t="s">
        <v>1424</v>
      </c>
      <c r="H470" s="2" t="s">
        <v>104</v>
      </c>
      <c r="I470" s="2" t="str">
        <f>IFERROR(__xludf.DUMMYFUNCTION("GOOGLETRANSLATE(C470,""fr"",""en"")"),"Very satisfied with the advisers to the phone, price and staff reactivity;
The steps are simple and quick and the site is simple to access and easy to use")</f>
        <v>Very satisfied with the advisers to the phone, price and staff reactivity;
The steps are simple and quick and the site is simple to access and easy to use</v>
      </c>
    </row>
    <row r="471" ht="15.75" customHeight="1">
      <c r="A471" s="2">
        <v>4.0</v>
      </c>
      <c r="B471" s="2" t="s">
        <v>1425</v>
      </c>
      <c r="C471" s="2" t="s">
        <v>1426</v>
      </c>
      <c r="D471" s="2" t="s">
        <v>363</v>
      </c>
      <c r="E471" s="2" t="s">
        <v>98</v>
      </c>
      <c r="F471" s="2" t="s">
        <v>15</v>
      </c>
      <c r="G471" s="2" t="s">
        <v>825</v>
      </c>
      <c r="H471" s="2" t="s">
        <v>52</v>
      </c>
      <c r="I471" s="2" t="str">
        <f>IFERROR(__xludf.DUMMYFUNCTION("GOOGLETRANSLATE(C471,""fr"",""en"")"),"The details of the guarantees would benefit from being clearer and readable on a 14 -inch screen.
The price is very satisfactory in relation to the guarantees offered.")</f>
        <v>The details of the guarantees would benefit from being clearer and readable on a 14 -inch screen.
The price is very satisfactory in relation to the guarantees offered.</v>
      </c>
    </row>
    <row r="472" ht="15.75" customHeight="1">
      <c r="A472" s="2">
        <v>1.0</v>
      </c>
      <c r="B472" s="2" t="s">
        <v>1427</v>
      </c>
      <c r="C472" s="2" t="s">
        <v>1428</v>
      </c>
      <c r="D472" s="2" t="s">
        <v>152</v>
      </c>
      <c r="E472" s="2" t="s">
        <v>56</v>
      </c>
      <c r="F472" s="2" t="s">
        <v>15</v>
      </c>
      <c r="G472" s="2" t="s">
        <v>1429</v>
      </c>
      <c r="H472" s="2" t="s">
        <v>305</v>
      </c>
      <c r="I472" s="2" t="str">
        <f>IFERROR(__xludf.DUMMYFUNCTION("GOOGLETRANSLATE(C472,""fr"",""en"")")," I prepared the letter to terminate the contract ... Your advisers are super unpleasant, incorrect and takes us for fools! I point out to you that I can read a contract and the same for the phone listening I hear very well what I am told !! You have a way"&amp;" of manipulating words on the other hand to debit on our account no problem !!! I will advertise your partner AG2R !!!")</f>
        <v> I prepared the letter to terminate the contract ... Your advisers are super unpleasant, incorrect and takes us for fools! I point out to you that I can read a contract and the same for the phone listening I hear very well what I am told !! You have a way of manipulating words on the other hand to debit on our account no problem !!! I will advertise your partner AG2R !!!</v>
      </c>
    </row>
    <row r="473" ht="15.75" customHeight="1">
      <c r="A473" s="2">
        <v>4.0</v>
      </c>
      <c r="B473" s="2" t="s">
        <v>1430</v>
      </c>
      <c r="C473" s="2" t="s">
        <v>1431</v>
      </c>
      <c r="D473" s="2" t="s">
        <v>32</v>
      </c>
      <c r="E473" s="2" t="s">
        <v>81</v>
      </c>
      <c r="F473" s="2" t="s">
        <v>15</v>
      </c>
      <c r="G473" s="2" t="s">
        <v>1432</v>
      </c>
      <c r="H473" s="2" t="s">
        <v>918</v>
      </c>
      <c r="I473" s="2" t="str">
        <f>IFERROR(__xludf.DUMMYFUNCTION("GOOGLETRANSLATE(C473,""fr"",""en"")"),"Loading...")</f>
        <v>Loading...</v>
      </c>
    </row>
    <row r="474" ht="15.75" customHeight="1">
      <c r="A474" s="2">
        <v>1.0</v>
      </c>
      <c r="B474" s="2" t="s">
        <v>1433</v>
      </c>
      <c r="C474" s="2" t="s">
        <v>1434</v>
      </c>
      <c r="D474" s="2" t="s">
        <v>1193</v>
      </c>
      <c r="E474" s="2" t="s">
        <v>75</v>
      </c>
      <c r="F474" s="2" t="s">
        <v>15</v>
      </c>
      <c r="G474" s="2" t="s">
        <v>1435</v>
      </c>
      <c r="H474" s="2" t="s">
        <v>206</v>
      </c>
      <c r="I474" s="2" t="str">
        <f>IFERROR(__xludf.DUMMYFUNCTION("GOOGLETRANSLATE(C474,""fr"",""en"")"),"Hello, the Carac is to be avoided. Very fast to accumulate the funds, but after death it is lamentable. A real obstacle course ... Our areies fought for France, today it is we who fight against the Carac.")</f>
        <v>Hello, the Carac is to be avoided. Very fast to accumulate the funds, but after death it is lamentable. A real obstacle course ... Our areies fought for France, today it is we who fight against the Carac.</v>
      </c>
    </row>
    <row r="475" ht="15.75" customHeight="1">
      <c r="A475" s="2">
        <v>5.0</v>
      </c>
      <c r="B475" s="2" t="s">
        <v>1436</v>
      </c>
      <c r="C475" s="2" t="s">
        <v>1437</v>
      </c>
      <c r="D475" s="2" t="s">
        <v>129</v>
      </c>
      <c r="E475" s="2" t="s">
        <v>14</v>
      </c>
      <c r="F475" s="2" t="s">
        <v>15</v>
      </c>
      <c r="G475" s="2" t="s">
        <v>1438</v>
      </c>
      <c r="H475" s="2" t="s">
        <v>590</v>
      </c>
      <c r="I475" s="2" t="str">
        <f>IFERROR(__xludf.DUMMYFUNCTION("GOOGLETRANSLATE(C475,""fr"",""en"")"),"Always in response times and available and very pleasant staff for years.
Continue so and above all do not change anything.
Thank you all.
Virginie Decoop")</f>
        <v>Always in response times and available and very pleasant staff for years.
Continue so and above all do not change anything.
Thank you all.
Virginie Decoop</v>
      </c>
    </row>
    <row r="476" ht="15.75" customHeight="1">
      <c r="A476" s="2">
        <v>1.0</v>
      </c>
      <c r="B476" s="2" t="s">
        <v>1439</v>
      </c>
      <c r="C476" s="2" t="s">
        <v>1440</v>
      </c>
      <c r="D476" s="2" t="s">
        <v>218</v>
      </c>
      <c r="E476" s="2" t="s">
        <v>81</v>
      </c>
      <c r="F476" s="2" t="s">
        <v>15</v>
      </c>
      <c r="G476" s="2" t="s">
        <v>972</v>
      </c>
      <c r="H476" s="2" t="s">
        <v>742</v>
      </c>
      <c r="I476" s="2" t="str">
        <f>IFERROR(__xludf.DUMMYFUNCTION("GOOGLETRANSLATE(C476,""fr"",""en"")"),"Insured for 20 years actually until it happened to me tiles everything was going well since they are containing themselves to collect the contributions. Following a burglary 1) very difficult to reach to declare disaster and have coordinates of a sworn lo"&amp;"cksmith
2) The slightest problem will be good to avoid compensating you
3) Continuation to Ves HICS no commercial gesture despite the fidelity of 20 years dixit the agency manager ""We preferred to have no gesture for lack rather than making it a deriso"&amp;"ry in view of the amount of losses""
3) Following a complaint of invoices for constitution of a damages file with SARVI; Mal kind firm of expertise and which made us waste a lot of time for ultimately we swung that the invoices were returned to the Macif"&amp;" to be stamped !!!
4) After more than a month following the request still received nothing and the hearing has obviously passed but that they don't care !!!
Conclusion do not wait for any support on the part of the Macif in the event of a glitch or even"&amp;" a consideration for your case what interests them is to take and then avoid by all means of compensating the members.
")</f>
        <v>Insured for 20 years actually until it happened to me tiles everything was going well since they are containing themselves to collect the contributions. Following a burglary 1) very difficult to reach to declare disaster and have coordinates of a sworn locksmith
2) The slightest problem will be good to avoid compensating you
3) Continuation to Ves HICS no commercial gesture despite the fidelity of 20 years dixit the agency manager "We preferred to have no gesture for lack rather than making it a derisory in view of the amount of losses"
3) Following a complaint of invoices for constitution of a damages file with SARVI; Mal kind firm of expertise and which made us waste a lot of time for ultimately we swung that the invoices were returned to the Macif to be stamped !!!
4) After more than a month following the request still received nothing and the hearing has obviously passed but that they don't care !!!
Conclusion do not wait for any support on the part of the Macif in the event of a glitch or even a consideration for your case what interests them is to take and then avoid by all means of compensating the members.
</v>
      </c>
    </row>
    <row r="477" ht="15.75" customHeight="1">
      <c r="A477" s="2">
        <v>5.0</v>
      </c>
      <c r="B477" s="2" t="s">
        <v>1441</v>
      </c>
      <c r="C477" s="2" t="s">
        <v>1442</v>
      </c>
      <c r="D477" s="2" t="s">
        <v>327</v>
      </c>
      <c r="E477" s="2" t="s">
        <v>98</v>
      </c>
      <c r="F477" s="2" t="s">
        <v>15</v>
      </c>
      <c r="G477" s="2" t="s">
        <v>1443</v>
      </c>
      <c r="H477" s="2" t="s">
        <v>186</v>
      </c>
      <c r="I477" s="2" t="str">
        <f>IFERROR(__xludf.DUMMYFUNCTION("GOOGLETRANSLATE(C477,""fr"",""en"")"),"Thank you very much for your help during my disaster. I was very sad to have damaged my baby on 2 wheels and the manager was very attentive and made a patience. I recommend this insurer.")</f>
        <v>Thank you very much for your help during my disaster. I was very sad to have damaged my baby on 2 wheels and the manager was very attentive and made a patience. I recommend this insurer.</v>
      </c>
    </row>
    <row r="478" ht="15.75" customHeight="1">
      <c r="A478" s="2">
        <v>1.0</v>
      </c>
      <c r="B478" s="2" t="s">
        <v>1444</v>
      </c>
      <c r="C478" s="2" t="s">
        <v>1445</v>
      </c>
      <c r="D478" s="2" t="s">
        <v>352</v>
      </c>
      <c r="E478" s="2" t="s">
        <v>27</v>
      </c>
      <c r="F478" s="2" t="s">
        <v>15</v>
      </c>
      <c r="G478" s="2" t="s">
        <v>1446</v>
      </c>
      <c r="H478" s="2" t="s">
        <v>34</v>
      </c>
      <c r="I478" s="2" t="str">
        <f>IFERROR(__xludf.DUMMYFUNCTION("GOOGLETRANSLATE(C478,""fr"",""en"")"),"Loading...")</f>
        <v>Loading...</v>
      </c>
    </row>
    <row r="479" ht="15.75" customHeight="1">
      <c r="A479" s="2">
        <v>4.0</v>
      </c>
      <c r="B479" s="2" t="s">
        <v>1447</v>
      </c>
      <c r="C479" s="2" t="s">
        <v>1448</v>
      </c>
      <c r="D479" s="2" t="s">
        <v>13</v>
      </c>
      <c r="E479" s="2" t="s">
        <v>14</v>
      </c>
      <c r="F479" s="2" t="s">
        <v>15</v>
      </c>
      <c r="G479" s="2" t="s">
        <v>1449</v>
      </c>
      <c r="H479" s="2" t="s">
        <v>29</v>
      </c>
      <c r="I479" s="2" t="str">
        <f>IFERROR(__xludf.DUMMYFUNCTION("GOOGLETRANSLATE(C479,""fr"",""en"")"),"Very good telephone interview with youness. well who responded perfectly to the little white that I remained to know, very nice and very pro commercial thank you very much")</f>
        <v>Very good telephone interview with youness. well who responded perfectly to the little white that I remained to know, very nice and very pro commercial thank you very much</v>
      </c>
    </row>
    <row r="480" ht="15.75" customHeight="1">
      <c r="A480" s="2">
        <v>5.0</v>
      </c>
      <c r="B480" s="2" t="s">
        <v>1450</v>
      </c>
      <c r="C480" s="2" t="s">
        <v>1451</v>
      </c>
      <c r="D480" s="2" t="s">
        <v>80</v>
      </c>
      <c r="E480" s="2" t="s">
        <v>21</v>
      </c>
      <c r="F480" s="2" t="s">
        <v>15</v>
      </c>
      <c r="G480" s="2" t="s">
        <v>29</v>
      </c>
      <c r="H480" s="2" t="s">
        <v>29</v>
      </c>
      <c r="I480" s="2" t="str">
        <f>IFERROR(__xludf.DUMMYFUNCTION("GOOGLETRANSLATE(C480,""fr"",""en"")"),"We have been customers at the Matmut de Dreux for a few years and we are very satisfied, beings of the price, the quality of customer service and guarantees. As far as we are concerned, our advisor is sympathetic, professional and welcoming. We highly rec"&amp;"ommend the Matmut of Dreux.")</f>
        <v>We have been customers at the Matmut de Dreux for a few years and we are very satisfied, beings of the price, the quality of customer service and guarantees. As far as we are concerned, our advisor is sympathetic, professional and welcoming. We highly recommend the Matmut of Dreux.</v>
      </c>
    </row>
    <row r="481" ht="15.75" customHeight="1">
      <c r="A481" s="2">
        <v>1.0</v>
      </c>
      <c r="B481" s="2" t="s">
        <v>1452</v>
      </c>
      <c r="C481" s="2" t="s">
        <v>1453</v>
      </c>
      <c r="D481" s="2" t="s">
        <v>1454</v>
      </c>
      <c r="E481" s="2" t="s">
        <v>56</v>
      </c>
      <c r="F481" s="2" t="s">
        <v>15</v>
      </c>
      <c r="G481" s="2" t="s">
        <v>1455</v>
      </c>
      <c r="H481" s="2" t="s">
        <v>48</v>
      </c>
      <c r="I481" s="2" t="str">
        <f>IFERROR(__xludf.DUMMYFUNCTION("GOOGLETRANSLATE(C481,""fr"",""en"")"),"Quadrup'aide / Solly Azar / Serenis Assurances: To flee !!!")</f>
        <v>Quadrup'aide / Solly Azar / Serenis Assurances: To flee !!!</v>
      </c>
    </row>
    <row r="482" ht="15.75" customHeight="1">
      <c r="A482" s="2">
        <v>3.0</v>
      </c>
      <c r="B482" s="2" t="s">
        <v>1456</v>
      </c>
      <c r="C482" s="2" t="s">
        <v>1457</v>
      </c>
      <c r="D482" s="2" t="s">
        <v>134</v>
      </c>
      <c r="E482" s="2" t="s">
        <v>21</v>
      </c>
      <c r="F482" s="2" t="s">
        <v>15</v>
      </c>
      <c r="G482" s="2" t="s">
        <v>66</v>
      </c>
      <c r="H482" s="2" t="s">
        <v>67</v>
      </c>
      <c r="I482" s="2" t="str">
        <f>IFERROR(__xludf.DUMMYFUNCTION("GOOGLETRANSLATE(C482,""fr"",""en"")"),"Good service
But no discount on the various contracts during this crisis.
Which is a pity.
The reflection is to change provider.")</f>
        <v>Good service
But no discount on the various contracts during this crisis.
Which is a pity.
The reflection is to change provider.</v>
      </c>
    </row>
    <row r="483" ht="15.75" customHeight="1">
      <c r="A483" s="2">
        <v>5.0</v>
      </c>
      <c r="B483" s="2" t="s">
        <v>1458</v>
      </c>
      <c r="C483" s="2" t="s">
        <v>1459</v>
      </c>
      <c r="D483" s="2" t="s">
        <v>20</v>
      </c>
      <c r="E483" s="2" t="s">
        <v>21</v>
      </c>
      <c r="F483" s="2" t="s">
        <v>15</v>
      </c>
      <c r="G483" s="2" t="s">
        <v>1460</v>
      </c>
      <c r="H483" s="2" t="s">
        <v>67</v>
      </c>
      <c r="I483" s="2" t="str">
        <f>IFERROR(__xludf.DUMMYFUNCTION("GOOGLETRANSLATE(C483,""fr"",""en"")"),"Loading...")</f>
        <v>Loading...</v>
      </c>
    </row>
    <row r="484" ht="15.75" customHeight="1">
      <c r="A484" s="2">
        <v>2.0</v>
      </c>
      <c r="B484" s="2" t="s">
        <v>1461</v>
      </c>
      <c r="C484" s="2" t="s">
        <v>1462</v>
      </c>
      <c r="D484" s="2" t="s">
        <v>70</v>
      </c>
      <c r="E484" s="2" t="s">
        <v>21</v>
      </c>
      <c r="F484" s="2" t="s">
        <v>15</v>
      </c>
      <c r="G484" s="2" t="s">
        <v>1463</v>
      </c>
      <c r="H484" s="2" t="s">
        <v>210</v>
      </c>
      <c r="I484" s="2" t="str">
        <f>IFERROR(__xludf.DUMMYFUNCTION("GOOGLETRANSLATE(C484,""fr"",""en"")"),"Loading...")</f>
        <v>Loading...</v>
      </c>
    </row>
    <row r="485" ht="15.75" customHeight="1">
      <c r="A485" s="2">
        <v>4.0</v>
      </c>
      <c r="B485" s="2" t="s">
        <v>1464</v>
      </c>
      <c r="C485" s="2" t="s">
        <v>1465</v>
      </c>
      <c r="D485" s="2" t="s">
        <v>70</v>
      </c>
      <c r="E485" s="2" t="s">
        <v>21</v>
      </c>
      <c r="F485" s="2" t="s">
        <v>15</v>
      </c>
      <c r="G485" s="2" t="s">
        <v>729</v>
      </c>
      <c r="H485" s="2" t="s">
        <v>175</v>
      </c>
      <c r="I485" s="2" t="str">
        <f>IFERROR(__xludf.DUMMYFUNCTION("GOOGLETRANSLATE(C485,""fr"",""en"")"),"Very satisfied with the service The prices are correct the client service can be easily reached and carefully meets our expectations
online service and easily accessible
")</f>
        <v>Very satisfied with the service The prices are correct the client service can be easily reached and carefully meets our expectations
online service and easily accessible
</v>
      </c>
    </row>
    <row r="486" ht="15.75" customHeight="1">
      <c r="A486" s="2">
        <v>4.0</v>
      </c>
      <c r="B486" s="2" t="s">
        <v>1466</v>
      </c>
      <c r="C486" s="2" t="s">
        <v>1467</v>
      </c>
      <c r="D486" s="2" t="s">
        <v>70</v>
      </c>
      <c r="E486" s="2" t="s">
        <v>21</v>
      </c>
      <c r="F486" s="2" t="s">
        <v>15</v>
      </c>
      <c r="G486" s="2" t="s">
        <v>1268</v>
      </c>
      <c r="H486" s="2" t="s">
        <v>77</v>
      </c>
      <c r="I486" s="2" t="str">
        <f>IFERROR(__xludf.DUMMYFUNCTION("GOOGLETRANSLATE(C486,""fr"",""en"")"),"Loading...")</f>
        <v>Loading...</v>
      </c>
    </row>
    <row r="487" ht="15.75" customHeight="1">
      <c r="A487" s="2">
        <v>2.0</v>
      </c>
      <c r="B487" s="2" t="s">
        <v>1468</v>
      </c>
      <c r="C487" s="2" t="s">
        <v>1469</v>
      </c>
      <c r="D487" s="2" t="s">
        <v>218</v>
      </c>
      <c r="E487" s="2" t="s">
        <v>21</v>
      </c>
      <c r="F487" s="2" t="s">
        <v>15</v>
      </c>
      <c r="G487" s="2" t="s">
        <v>1470</v>
      </c>
      <c r="H487" s="2" t="s">
        <v>171</v>
      </c>
      <c r="I487" s="2" t="str">
        <f>IFERROR(__xludf.DUMMYFUNCTION("GOOGLETRANSLATE(C487,""fr"",""en"")"),"Bad faith!")</f>
        <v>Bad faith!</v>
      </c>
    </row>
    <row r="488" ht="15.75" customHeight="1">
      <c r="A488" s="2">
        <v>1.0</v>
      </c>
      <c r="B488" s="2" t="s">
        <v>1471</v>
      </c>
      <c r="C488" s="2" t="s">
        <v>1472</v>
      </c>
      <c r="D488" s="2" t="s">
        <v>70</v>
      </c>
      <c r="E488" s="2" t="s">
        <v>21</v>
      </c>
      <c r="F488" s="2" t="s">
        <v>15</v>
      </c>
      <c r="G488" s="2" t="s">
        <v>1473</v>
      </c>
      <c r="H488" s="2" t="s">
        <v>582</v>
      </c>
      <c r="I488" s="2" t="str">
        <f>IFERROR(__xludf.DUMMYFUNCTION("GOOGLETRANSLATE(C488,""fr"",""en"")"),"When you take the trouble to write to this company in order to inform them of the death of their client, taking care to join the right certificate and mentioning your own contact details for follow -up .... And well, they respond directly At the deceased "&amp;"himself, and in addition, to ask to send them the same documents sent previously !!! A total lack of discernment has obviously invaded the back office of this insurer. In short, I had already had a hard time terminating home insurance, I imagine the worst"&amp;" now for car insurance!")</f>
        <v>When you take the trouble to write to this company in order to inform them of the death of their client, taking care to join the right certificate and mentioning your own contact details for follow -up .... And well, they respond directly At the deceased himself, and in addition, to ask to send them the same documents sent previously !!! A total lack of discernment has obviously invaded the back office of this insurer. In short, I had already had a hard time terminating home insurance, I imagine the worst now for car insurance!</v>
      </c>
    </row>
    <row r="489" ht="15.75" customHeight="1">
      <c r="A489" s="2">
        <v>3.0</v>
      </c>
      <c r="B489" s="2" t="s">
        <v>1474</v>
      </c>
      <c r="C489" s="2" t="s">
        <v>1475</v>
      </c>
      <c r="D489" s="2" t="s">
        <v>70</v>
      </c>
      <c r="E489" s="2" t="s">
        <v>21</v>
      </c>
      <c r="F489" s="2" t="s">
        <v>15</v>
      </c>
      <c r="G489" s="2" t="s">
        <v>1476</v>
      </c>
      <c r="H489" s="2" t="s">
        <v>48</v>
      </c>
      <c r="I489" s="2" t="str">
        <f>IFERROR(__xludf.DUMMYFUNCTION("GOOGLETRANSLATE(C489,""fr"",""en"")"),"My only experience with Direct, which certainly offers the best prices on the market, and their collection service. Indeed I do not know the effectiveness of their sinister service, but in all cases they are very strong, after termination, to charge you a"&amp;"nd to ask you for contributions which no one, but they are capable of justifying.
The recovery service continued me for a year, holding me to pay me a sum that did not come out of nowhere, and never direct could produce justification of the amount, and y"&amp;"et these did not drop me .
After inquiring, it's a bit like SFR, their model business wishes to make people pay (even what they should not) rather than wasting time trying to have a healthy relationship with its customers .
To avoid ...
PS: something"&amp;" else, Direct uses another tip to attract customers by offering more competitive prices than they normally offer and some are with that. A person even created a site on it, Direct had made it closed, several years of trial, but yet the information which w"&amp;"as/is indicated on the site is right ... The truth. To avoid.")</f>
        <v>My only experience with Direct, which certainly offers the best prices on the market, and their collection service. Indeed I do not know the effectiveness of their sinister service, but in all cases they are very strong, after termination, to charge you and to ask you for contributions which no one, but they are capable of justifying.
The recovery service continued me for a year, holding me to pay me a sum that did not come out of nowhere, and never direct could produce justification of the amount, and yet these did not drop me .
After inquiring, it's a bit like SFR, their model business wishes to make people pay (even what they should not) rather than wasting time trying to have a healthy relationship with its customers .
To avoid ...
PS: something else, Direct uses another tip to attract customers by offering more competitive prices than they normally offer and some are with that. A person even created a site on it, Direct had made it closed, several years of trial, but yet the information which was/is indicated on the site is right ... The truth. To avoid.</v>
      </c>
    </row>
    <row r="490" ht="15.75" customHeight="1">
      <c r="A490" s="2">
        <v>4.0</v>
      </c>
      <c r="B490" s="2" t="s">
        <v>1477</v>
      </c>
      <c r="C490" s="2" t="s">
        <v>1478</v>
      </c>
      <c r="D490" s="2" t="s">
        <v>103</v>
      </c>
      <c r="E490" s="2" t="s">
        <v>98</v>
      </c>
      <c r="F490" s="2" t="s">
        <v>15</v>
      </c>
      <c r="G490" s="2" t="s">
        <v>248</v>
      </c>
      <c r="H490" s="2" t="s">
        <v>95</v>
      </c>
      <c r="I490" s="2" t="str">
        <f>IFERROR(__xludf.DUMMYFUNCTION("GOOGLETRANSLATE(C490,""fr"",""en"")"),"I am satisfied with the speed of the subscription and the prices offered by April Moto. I intend to ensure other vehicles thereafter very soon.")</f>
        <v>I am satisfied with the speed of the subscription and the prices offered by April Moto. I intend to ensure other vehicles thereafter very soon.</v>
      </c>
    </row>
    <row r="491" ht="15.75" customHeight="1">
      <c r="A491" s="2">
        <v>2.0</v>
      </c>
      <c r="B491" s="2" t="s">
        <v>1479</v>
      </c>
      <c r="C491" s="2" t="s">
        <v>1480</v>
      </c>
      <c r="D491" s="2" t="s">
        <v>20</v>
      </c>
      <c r="E491" s="2" t="s">
        <v>21</v>
      </c>
      <c r="F491" s="2" t="s">
        <v>15</v>
      </c>
      <c r="G491" s="2" t="s">
        <v>1481</v>
      </c>
      <c r="H491" s="2" t="s">
        <v>210</v>
      </c>
      <c r="I491" s="2" t="str">
        <f>IFERROR(__xludf.DUMMYFUNCTION("GOOGLETRANSLATE(C491,""fr"",""en"")"),"Prize differently between the first quote and the second.
Difference of more than 20 % without any possibility of doing otherwise.
The contract is therefore as expensive as a traditional insurer.")</f>
        <v>Prize differently between the first quote and the second.
Difference of more than 20 % without any possibility of doing otherwise.
The contract is therefore as expensive as a traditional insurer.</v>
      </c>
    </row>
    <row r="492" ht="15.75" customHeight="1">
      <c r="A492" s="2">
        <v>4.0</v>
      </c>
      <c r="B492" s="2" t="s">
        <v>1482</v>
      </c>
      <c r="C492" s="2" t="s">
        <v>1483</v>
      </c>
      <c r="D492" s="2" t="s">
        <v>20</v>
      </c>
      <c r="E492" s="2" t="s">
        <v>21</v>
      </c>
      <c r="F492" s="2" t="s">
        <v>15</v>
      </c>
      <c r="G492" s="2" t="s">
        <v>458</v>
      </c>
      <c r="H492" s="2" t="s">
        <v>104</v>
      </c>
      <c r="I492" s="2" t="str">
        <f>IFERROR(__xludf.DUMMYFUNCTION("GOOGLETRANSLATE(C492,""fr"",""en"")"),"Good customer relationship. The advisers are attentive and carefully explain the various points of the contract and the options available without forcing.")</f>
        <v>Good customer relationship. The advisers are attentive and carefully explain the various points of the contract and the options available without forcing.</v>
      </c>
    </row>
    <row r="493" ht="15.75" customHeight="1">
      <c r="A493" s="2">
        <v>1.0</v>
      </c>
      <c r="B493" s="2" t="s">
        <v>1484</v>
      </c>
      <c r="C493" s="2" t="s">
        <v>1485</v>
      </c>
      <c r="D493" s="2" t="s">
        <v>32</v>
      </c>
      <c r="E493" s="2" t="s">
        <v>81</v>
      </c>
      <c r="F493" s="2" t="s">
        <v>15</v>
      </c>
      <c r="G493" s="2" t="s">
        <v>1486</v>
      </c>
      <c r="H493" s="2" t="s">
        <v>17</v>
      </c>
      <c r="I493" s="2" t="str">
        <f>IFERROR(__xludf.DUMMYFUNCTION("GOOGLETRANSLATE(C493,""fr"",""en"")"),"MAIF is over, this company has nothing to do with what it was. Member for many years, having very little damage to my credit (I cross my fingers), I today receive a missive from the ""sinister management"" service (missive, by the way, totally incomprehen"&amp;"sible and full of faults) which Suspens me directly from false statement before I even studied my file! Incredible. The icing on the cake, I am asked to explain errors of dates or amount on craftsmen's invoices. But what are they paid to do at Maif? To cu"&amp;"re your nose? To play the ping-pong? They can't call them themselves, craftsmen?
In short, lamentable. My father, a teacher, remained loyal to this company more than 30 years. For my part, I will not stay there 2 more months. Ciao the losers !!!")</f>
        <v>MAIF is over, this company has nothing to do with what it was. Member for many years, having very little damage to my credit (I cross my fingers), I today receive a missive from the "sinister management" service (missive, by the way, totally incomprehensible and full of faults) which Suspens me directly from false statement before I even studied my file! Incredible. The icing on the cake, I am asked to explain errors of dates or amount on craftsmen's invoices. But what are they paid to do at Maif? To cure your nose? To play the ping-pong? They can't call them themselves, craftsmen?
In short, lamentable. My father, a teacher, remained loyal to this company more than 30 years. For my part, I will not stay there 2 more months. Ciao the losers !!!</v>
      </c>
    </row>
    <row r="494" ht="15.75" customHeight="1">
      <c r="A494" s="2">
        <v>4.0</v>
      </c>
      <c r="B494" s="2" t="s">
        <v>1487</v>
      </c>
      <c r="C494" s="2" t="s">
        <v>1488</v>
      </c>
      <c r="D494" s="2" t="s">
        <v>32</v>
      </c>
      <c r="E494" s="2" t="s">
        <v>81</v>
      </c>
      <c r="F494" s="2" t="s">
        <v>15</v>
      </c>
      <c r="G494" s="2" t="s">
        <v>1489</v>
      </c>
      <c r="H494" s="2" t="s">
        <v>552</v>
      </c>
      <c r="I494" s="2" t="str">
        <f>IFERROR(__xludf.DUMMYFUNCTION("GOOGLETRANSLATE(C494,""fr"",""en"")"),"Very good monitoring of my loss over time following a large bicycle fall with physical and material damage.")</f>
        <v>Very good monitoring of my loss over time following a large bicycle fall with physical and material damage.</v>
      </c>
    </row>
    <row r="495" ht="15.75" customHeight="1">
      <c r="A495" s="2">
        <v>5.0</v>
      </c>
      <c r="B495" s="2" t="s">
        <v>1490</v>
      </c>
      <c r="C495" s="2" t="s">
        <v>1491</v>
      </c>
      <c r="D495" s="2" t="s">
        <v>70</v>
      </c>
      <c r="E495" s="2" t="s">
        <v>21</v>
      </c>
      <c r="F495" s="2" t="s">
        <v>15</v>
      </c>
      <c r="G495" s="2" t="s">
        <v>1492</v>
      </c>
      <c r="H495" s="2" t="s">
        <v>95</v>
      </c>
      <c r="I495" s="2" t="str">
        <f>IFERROR(__xludf.DUMMYFUNCTION("GOOGLETRANSLATE(C495,""fr"",""en"")"),"I am very satisfied with your services, your prices and your Amabilite.
I really liked your professionalism in the face of customer data when another insurance wants to have an information statement.
You appreciate having the customer on the phone and y"&amp;"ou do not communicate data without the presence of the holder.
I appreciate your professionalism and confidentiality.
Cordially .
   Very satisfied with your company!
    Thank you also for the young drivers prices !!")</f>
        <v>I am very satisfied with your services, your prices and your Amabilite.
I really liked your professionalism in the face of customer data when another insurance wants to have an information statement.
You appreciate having the customer on the phone and you do not communicate data without the presence of the holder.
I appreciate your professionalism and confidentiality.
Cordially .
   Very satisfied with your company!
    Thank you also for the young drivers prices !!</v>
      </c>
    </row>
    <row r="496" ht="15.75" customHeight="1">
      <c r="A496" s="2">
        <v>5.0</v>
      </c>
      <c r="B496" s="2" t="s">
        <v>1493</v>
      </c>
      <c r="C496" s="2" t="s">
        <v>1494</v>
      </c>
      <c r="D496" s="2" t="s">
        <v>70</v>
      </c>
      <c r="E496" s="2" t="s">
        <v>21</v>
      </c>
      <c r="F496" s="2" t="s">
        <v>15</v>
      </c>
      <c r="G496" s="2" t="s">
        <v>988</v>
      </c>
      <c r="H496" s="2" t="s">
        <v>175</v>
      </c>
      <c r="I496" s="2" t="str">
        <f>IFERROR(__xludf.DUMMYFUNCTION("GOOGLETRANSLATE(C496,""fr"",""en"")"),"I am satisfied with the service, the prices suit me, I would have liked a dialogue service for deaf, via mourner or others. Thank you very much, soon I would come back to you for my home insurance.")</f>
        <v>I am satisfied with the service, the prices suit me, I would have liked a dialogue service for deaf, via mourner or others. Thank you very much, soon I would come back to you for my home insurance.</v>
      </c>
    </row>
    <row r="497" ht="15.75" customHeight="1">
      <c r="A497" s="2">
        <v>5.0</v>
      </c>
      <c r="B497" s="2" t="s">
        <v>1495</v>
      </c>
      <c r="C497" s="2" t="s">
        <v>1496</v>
      </c>
      <c r="D497" s="2" t="s">
        <v>20</v>
      </c>
      <c r="E497" s="2" t="s">
        <v>21</v>
      </c>
      <c r="F497" s="2" t="s">
        <v>15</v>
      </c>
      <c r="G497" s="2" t="s">
        <v>431</v>
      </c>
      <c r="H497" s="2" t="s">
        <v>210</v>
      </c>
      <c r="I497" s="2" t="str">
        <f>IFERROR(__xludf.DUMMYFUNCTION("GOOGLETRANSLATE(C497,""fr"",""en"")"),"Satisfied with my very nice interlocutor and listened with very clear questions and answers everything was easy and very simple still bravo")</f>
        <v>Satisfied with my very nice interlocutor and listened with very clear questions and answers everything was easy and very simple still bravo</v>
      </c>
    </row>
    <row r="498" ht="15.75" customHeight="1">
      <c r="A498" s="2">
        <v>3.0</v>
      </c>
      <c r="B498" s="2" t="s">
        <v>1497</v>
      </c>
      <c r="C498" s="2" t="s">
        <v>1498</v>
      </c>
      <c r="D498" s="2" t="s">
        <v>37</v>
      </c>
      <c r="E498" s="2" t="s">
        <v>14</v>
      </c>
      <c r="F498" s="2" t="s">
        <v>15</v>
      </c>
      <c r="G498" s="2" t="s">
        <v>1499</v>
      </c>
      <c r="H498" s="2" t="s">
        <v>512</v>
      </c>
      <c r="I498" s="2" t="str">
        <f>IFERROR(__xludf.DUMMYFUNCTION("GOOGLETRANSLATE(C498,""fr"",""en"")"),"Thanks to Louise and Zackary for the very good contact.")</f>
        <v>Thanks to Louise and Zackary for the very good contact.</v>
      </c>
    </row>
    <row r="499" ht="15.75" customHeight="1">
      <c r="A499" s="2">
        <v>4.0</v>
      </c>
      <c r="B499" s="2" t="s">
        <v>1500</v>
      </c>
      <c r="C499" s="2" t="s">
        <v>1501</v>
      </c>
      <c r="D499" s="2" t="s">
        <v>282</v>
      </c>
      <c r="E499" s="2" t="s">
        <v>14</v>
      </c>
      <c r="F499" s="2" t="s">
        <v>15</v>
      </c>
      <c r="G499" s="2" t="s">
        <v>504</v>
      </c>
      <c r="H499" s="2" t="s">
        <v>259</v>
      </c>
      <c r="I499" s="2" t="str">
        <f>IFERROR(__xludf.DUMMYFUNCTION("GOOGLETRANSLATE(C499,""fr"",""en"")"),"Always pleasant and competent interlocutors.
An increase in the annual package for alternative medicines would be welcome. Indeed, 3x20 € when for my part I never found an osteopath below 70 € per session, I find it light.")</f>
        <v>Always pleasant and competent interlocutors.
An increase in the annual package for alternative medicines would be welcome. Indeed, 3x20 € when for my part I never found an osteopath below 70 € per session, I find it light.</v>
      </c>
    </row>
    <row r="500" ht="15.75" customHeight="1">
      <c r="A500" s="2">
        <v>2.0</v>
      </c>
      <c r="B500" s="2" t="s">
        <v>1502</v>
      </c>
      <c r="C500" s="2" t="s">
        <v>1503</v>
      </c>
      <c r="D500" s="2" t="s">
        <v>991</v>
      </c>
      <c r="E500" s="2" t="s">
        <v>27</v>
      </c>
      <c r="F500" s="2" t="s">
        <v>15</v>
      </c>
      <c r="G500" s="2" t="s">
        <v>893</v>
      </c>
      <c r="H500" s="2" t="s">
        <v>48</v>
      </c>
      <c r="I500" s="2" t="str">
        <f>IFERROR(__xludf.DUMMYFUNCTION("GOOGLETRANSLATE(C500,""fr"",""en"")"),"Almost 4 months after the death of my mother and several documents requested in the spot, I did not receive capital, as a beneficiary. Impossible to know the amount! This association is in decrepitude at the level of customer service and in particular the"&amp;" succession service and the relational with the members is lamentable! Despite the vehement complaints, I was told that I should not be taken into account what is said on the Internet, ""it's anything""!")</f>
        <v>Almost 4 months after the death of my mother and several documents requested in the spot, I did not receive capital, as a beneficiary. Impossible to know the amount! This association is in decrepitude at the level of customer service and in particular the succession service and the relational with the members is lamentable! Despite the vehement complaints, I was told that I should not be taken into account what is said on the Internet, "it's anything"!</v>
      </c>
    </row>
    <row r="501" ht="15.75" customHeight="1">
      <c r="A501" s="2">
        <v>5.0</v>
      </c>
      <c r="B501" s="2" t="s">
        <v>1504</v>
      </c>
      <c r="C501" s="2" t="s">
        <v>1505</v>
      </c>
      <c r="D501" s="2" t="s">
        <v>70</v>
      </c>
      <c r="E501" s="2" t="s">
        <v>21</v>
      </c>
      <c r="F501" s="2" t="s">
        <v>15</v>
      </c>
      <c r="G501" s="2" t="s">
        <v>1506</v>
      </c>
      <c r="H501" s="2" t="s">
        <v>104</v>
      </c>
      <c r="I501" s="2" t="str">
        <f>IFERROR(__xludf.DUMMYFUNCTION("GOOGLETRANSLATE(C501,""fr"",""en"")"),"I am satisfied with the price and your responsiveness a very good insurance, I highly recommend! Besides, I do an insurance house for a motorcycle.")</f>
        <v>I am satisfied with the price and your responsiveness a very good insurance, I highly recommend! Besides, I do an insurance house for a motorcycle.</v>
      </c>
    </row>
    <row r="502" ht="15.75" customHeight="1">
      <c r="A502" s="2">
        <v>3.0</v>
      </c>
      <c r="B502" s="2" t="s">
        <v>1507</v>
      </c>
      <c r="C502" s="2" t="s">
        <v>1508</v>
      </c>
      <c r="D502" s="2" t="s">
        <v>254</v>
      </c>
      <c r="E502" s="2" t="s">
        <v>214</v>
      </c>
      <c r="F502" s="2" t="s">
        <v>15</v>
      </c>
      <c r="G502" s="2" t="s">
        <v>112</v>
      </c>
      <c r="H502" s="2" t="s">
        <v>113</v>
      </c>
      <c r="I502" s="2" t="str">
        <f>IFERROR(__xludf.DUMMYFUNCTION("GOOGLETRANSLATE(C502,""fr"",""en"")"),"They had to contact to set up a monthly payment - they did not do it -
They have struck me off during the covid. I have aprosed it after sending the check for the current year saying that I had so much trouble doing it so much to pay everything so as not"&amp;" to have to start again at the end of May.
I did well after they had struck me off in April. Game did not have any mail or anything. In March I tried to have them by such. No response or possibility of leaving a message. By looking high their site high a"&amp;"nd on my customer area - no info either.
By cons at the reception of the check they inform me that I have been radied since April. I asked the mediator's address on the site - no response to date. Bravo April.")</f>
        <v>They had to contact to set up a monthly payment - they did not do it -
They have struck me off during the covid. I have aprosed it after sending the check for the current year saying that I had so much trouble doing it so much to pay everything so as not to have to start again at the end of May.
I did well after they had struck me off in April. Game did not have any mail or anything. In March I tried to have them by such. No response or possibility of leaving a message. By looking high their site high and on my customer area - no info either.
By cons at the reception of the check they inform me that I have been radied since April. I asked the mediator's address on the site - no response to date. Bravo April.</v>
      </c>
    </row>
    <row r="503" ht="15.75" customHeight="1">
      <c r="A503" s="2">
        <v>2.0</v>
      </c>
      <c r="B503" s="2" t="s">
        <v>1509</v>
      </c>
      <c r="C503" s="2" t="s">
        <v>1510</v>
      </c>
      <c r="D503" s="2" t="s">
        <v>20</v>
      </c>
      <c r="E503" s="2" t="s">
        <v>21</v>
      </c>
      <c r="F503" s="2" t="s">
        <v>15</v>
      </c>
      <c r="G503" s="2" t="s">
        <v>1511</v>
      </c>
      <c r="H503" s="2" t="s">
        <v>91</v>
      </c>
      <c r="I503" s="2" t="str">
        <f>IFERROR(__xludf.DUMMYFUNCTION("GOOGLETRANSLATE(C503,""fr"",""en"")"),"Loading...")</f>
        <v>Loading...</v>
      </c>
    </row>
    <row r="504" ht="15.75" customHeight="1">
      <c r="A504" s="2">
        <v>2.0</v>
      </c>
      <c r="B504" s="2" t="s">
        <v>1512</v>
      </c>
      <c r="C504" s="2" t="s">
        <v>1513</v>
      </c>
      <c r="D504" s="2" t="s">
        <v>218</v>
      </c>
      <c r="E504" s="2" t="s">
        <v>21</v>
      </c>
      <c r="F504" s="2" t="s">
        <v>15</v>
      </c>
      <c r="G504" s="2" t="s">
        <v>99</v>
      </c>
      <c r="H504" s="2" t="s">
        <v>100</v>
      </c>
      <c r="I504" s="2" t="str">
        <f>IFERROR(__xludf.DUMMYFUNCTION("GOOGLETRANSLATE(C504,""fr"",""en"")"),"Insured at home for 11 years for all my contracts today I change the vehicle I am refused insurance for this one (it is almost new!) Under the pretext that I have 3 claims one in 2016 and in 2018 an ice cream (pebbles In my lighthouse on the highway that "&amp;"cracked it) and a hanging in a parking lot!
I find that a little ashamed he does not even try to know a little more. I have all my points on my license I am a mother of 2nders I am not a public danger! Finally, with a very decis of this insurance, which "&amp;"was however for me of confidence before me. I would have preferred to continue my collaboration with them rather than being obliged to change auto insurance is a shame.")</f>
        <v>Insured at home for 11 years for all my contracts today I change the vehicle I am refused insurance for this one (it is almost new!) Under the pretext that I have 3 claims one in 2016 and in 2018 an ice cream (pebbles In my lighthouse on the highway that cracked it) and a hanging in a parking lot!
I find that a little ashamed he does not even try to know a little more. I have all my points on my license I am a mother of 2nders I am not a public danger! Finally, with a very decis of this insurance, which was however for me of confidence before me. I would have preferred to continue my collaboration with them rather than being obliged to change auto insurance is a shame.</v>
      </c>
    </row>
    <row r="505" ht="15.75" customHeight="1">
      <c r="A505" s="2">
        <v>5.0</v>
      </c>
      <c r="B505" s="2" t="s">
        <v>1514</v>
      </c>
      <c r="C505" s="2" t="s">
        <v>1515</v>
      </c>
      <c r="D505" s="2" t="s">
        <v>70</v>
      </c>
      <c r="E505" s="2" t="s">
        <v>21</v>
      </c>
      <c r="F505" s="2" t="s">
        <v>15</v>
      </c>
      <c r="G505" s="2" t="s">
        <v>1516</v>
      </c>
      <c r="H505" s="2" t="s">
        <v>52</v>
      </c>
      <c r="I505" s="2" t="str">
        <f>IFERROR(__xludf.DUMMYFUNCTION("GOOGLETRANSLATE(C505,""fr"",""en"")"),"Simple, fast and effective
The price of this all risk insurance is very interesting if we compare market prices
I am very satisfied with the service
")</f>
        <v>Simple, fast and effective
The price of this all risk insurance is very interesting if we compare market prices
I am very satisfied with the service
</v>
      </c>
    </row>
    <row r="506" ht="15.75" customHeight="1">
      <c r="A506" s="2">
        <v>1.0</v>
      </c>
      <c r="B506" s="2" t="s">
        <v>1517</v>
      </c>
      <c r="C506" s="2" t="s">
        <v>1518</v>
      </c>
      <c r="D506" s="2" t="s">
        <v>218</v>
      </c>
      <c r="E506" s="2" t="s">
        <v>21</v>
      </c>
      <c r="F506" s="2" t="s">
        <v>15</v>
      </c>
      <c r="G506" s="2" t="s">
        <v>1519</v>
      </c>
      <c r="H506" s="2" t="s">
        <v>918</v>
      </c>
      <c r="I506" s="2" t="str">
        <f>IFERROR(__xludf.DUMMYFUNCTION("GOOGLETRANSLATE(C506,""fr"",""en"")"),"If after a car breakdown on the highway, you want to meet at 2 am in front of a closed station and in grip with an amateurism borrowing service. Subscribe to the Macif.")</f>
        <v>If after a car breakdown on the highway, you want to meet at 2 am in front of a closed station and in grip with an amateurism borrowing service. Subscribe to the Macif.</v>
      </c>
    </row>
    <row r="507" ht="15.75" customHeight="1">
      <c r="A507" s="2">
        <v>5.0</v>
      </c>
      <c r="B507" s="2" t="s">
        <v>1520</v>
      </c>
      <c r="C507" s="2" t="s">
        <v>1521</v>
      </c>
      <c r="D507" s="2" t="s">
        <v>20</v>
      </c>
      <c r="E507" s="2" t="s">
        <v>21</v>
      </c>
      <c r="F507" s="2" t="s">
        <v>15</v>
      </c>
      <c r="G507" s="2" t="s">
        <v>718</v>
      </c>
      <c r="H507" s="2" t="s">
        <v>77</v>
      </c>
      <c r="I507" s="2" t="str">
        <f>IFERROR(__xludf.DUMMYFUNCTION("GOOGLETRANSLATE(C507,""fr"",""en"")"),"Attractive price, simple and fast subscription. Good guarantees at competitive prices. Discovered on TV and following comparison with other insurers, my choice was quickly made.")</f>
        <v>Attractive price, simple and fast subscription. Good guarantees at competitive prices. Discovered on TV and following comparison with other insurers, my choice was quickly made.</v>
      </c>
    </row>
    <row r="508" ht="15.75" customHeight="1">
      <c r="A508" s="2">
        <v>2.0</v>
      </c>
      <c r="B508" s="2" t="s">
        <v>1522</v>
      </c>
      <c r="C508" s="2" t="s">
        <v>1523</v>
      </c>
      <c r="D508" s="2" t="s">
        <v>192</v>
      </c>
      <c r="E508" s="2" t="s">
        <v>21</v>
      </c>
      <c r="F508" s="2" t="s">
        <v>15</v>
      </c>
      <c r="G508" s="2" t="s">
        <v>822</v>
      </c>
      <c r="H508" s="2" t="s">
        <v>640</v>
      </c>
      <c r="I508" s="2" t="str">
        <f>IFERROR(__xludf.DUMMYFUNCTION("GOOGLETRANSLATE(C508,""fr"",""en"")"),"Loading...")</f>
        <v>Loading...</v>
      </c>
    </row>
    <row r="509" ht="15.75" customHeight="1">
      <c r="A509" s="2">
        <v>3.0</v>
      </c>
      <c r="B509" s="2" t="s">
        <v>1524</v>
      </c>
      <c r="C509" s="2" t="s">
        <v>1525</v>
      </c>
      <c r="D509" s="2" t="s">
        <v>20</v>
      </c>
      <c r="E509" s="2" t="s">
        <v>21</v>
      </c>
      <c r="F509" s="2" t="s">
        <v>15</v>
      </c>
      <c r="G509" s="2" t="s">
        <v>1526</v>
      </c>
      <c r="H509" s="2" t="s">
        <v>43</v>
      </c>
      <c r="I509" s="2" t="str">
        <f>IFERROR(__xludf.DUMMYFUNCTION("GOOGLETRANSLATE(C509,""fr"",""en"")"),"Despite the slightly high prices I am still satisfied with your services ...
Good customer relationship too ...
Thank you for your professionalism...")</f>
        <v>Despite the slightly high prices I am still satisfied with your services ...
Good customer relationship too ...
Thank you for your professionalism...</v>
      </c>
    </row>
    <row r="510" ht="15.75" customHeight="1">
      <c r="A510" s="2">
        <v>1.0</v>
      </c>
      <c r="B510" s="2" t="s">
        <v>1527</v>
      </c>
      <c r="C510" s="2" t="s">
        <v>1528</v>
      </c>
      <c r="D510" s="2" t="s">
        <v>46</v>
      </c>
      <c r="E510" s="2" t="s">
        <v>1529</v>
      </c>
      <c r="F510" s="2" t="s">
        <v>15</v>
      </c>
      <c r="G510" s="2" t="s">
        <v>1530</v>
      </c>
      <c r="H510" s="2" t="s">
        <v>95</v>
      </c>
      <c r="I510" s="2" t="str">
        <f>IFERROR(__xludf.DUMMYFUNCTION("GOOGLETRANSLATE(C510,""fr"",""en"")"),"Please note, I strongly recommend Allianz insurance.
After 20 years insured as a professional pro, we have our first statement as a claim.
Now 3 years on this file, Allianz refuses to reimburse, despite an amicable first expertise, going in our direct"&amp;"ion.
We were forced to initiate legal proceedings: Allianz disputes legal expertise and still refuses to reimburse the damage.
The legal procedure continues, the judge was seized.")</f>
        <v>Please note, I strongly recommend Allianz insurance.
After 20 years insured as a professional pro, we have our first statement as a claim.
Now 3 years on this file, Allianz refuses to reimburse, despite an amicable first expertise, going in our direction.
We were forced to initiate legal proceedings: Allianz disputes legal expertise and still refuses to reimburse the damage.
The legal procedure continues, the judge was seized.</v>
      </c>
    </row>
    <row r="511" ht="15.75" customHeight="1">
      <c r="A511" s="2">
        <v>1.0</v>
      </c>
      <c r="B511" s="2" t="s">
        <v>1531</v>
      </c>
      <c r="C511" s="2" t="s">
        <v>1532</v>
      </c>
      <c r="D511" s="2" t="s">
        <v>70</v>
      </c>
      <c r="E511" s="2" t="s">
        <v>21</v>
      </c>
      <c r="F511" s="2" t="s">
        <v>15</v>
      </c>
      <c r="G511" s="2" t="s">
        <v>498</v>
      </c>
      <c r="H511" s="2" t="s">
        <v>210</v>
      </c>
      <c r="I511" s="2" t="str">
        <f>IFERROR(__xludf.DUMMYFUNCTION("GOOGLETRANSLATE(C511,""fr"",""en"")"),"Loading...")</f>
        <v>Loading...</v>
      </c>
    </row>
    <row r="512" ht="15.75" customHeight="1">
      <c r="A512" s="2">
        <v>4.0</v>
      </c>
      <c r="B512" s="2" t="s">
        <v>1533</v>
      </c>
      <c r="C512" s="2" t="s">
        <v>1534</v>
      </c>
      <c r="D512" s="2" t="s">
        <v>20</v>
      </c>
      <c r="E512" s="2" t="s">
        <v>21</v>
      </c>
      <c r="F512" s="2" t="s">
        <v>15</v>
      </c>
      <c r="G512" s="2" t="s">
        <v>1535</v>
      </c>
      <c r="H512" s="2" t="s">
        <v>608</v>
      </c>
      <c r="I512" s="2" t="str">
        <f>IFERROR(__xludf.DUMMYFUNCTION("GOOGLETRANSLATE(C512,""fr"",""en"")"),"Loading...")</f>
        <v>Loading...</v>
      </c>
    </row>
    <row r="513" ht="15.75" customHeight="1">
      <c r="A513" s="2">
        <v>4.0</v>
      </c>
      <c r="B513" s="2" t="s">
        <v>1536</v>
      </c>
      <c r="C513" s="2" t="s">
        <v>1537</v>
      </c>
      <c r="D513" s="2" t="s">
        <v>61</v>
      </c>
      <c r="E513" s="2" t="s">
        <v>14</v>
      </c>
      <c r="F513" s="2" t="s">
        <v>15</v>
      </c>
      <c r="G513" s="2" t="s">
        <v>1538</v>
      </c>
      <c r="H513" s="2" t="s">
        <v>104</v>
      </c>
      <c r="I513" s="2" t="str">
        <f>IFERROR(__xludf.DUMMYFUNCTION("GOOGLETRANSLATE(C513,""fr"",""en"")"),"Hello
In 3 weeks, my contract repurchase of contract was carried out.
Very serious agent and attentive to requests for information.
thank you for your availability")</f>
        <v>Hello
In 3 weeks, my contract repurchase of contract was carried out.
Very serious agent and attentive to requests for information.
thank you for your availability</v>
      </c>
    </row>
    <row r="514" ht="15.75" customHeight="1">
      <c r="A514" s="2">
        <v>1.0</v>
      </c>
      <c r="B514" s="2" t="s">
        <v>1539</v>
      </c>
      <c r="C514" s="2" t="s">
        <v>1540</v>
      </c>
      <c r="D514" s="2" t="s">
        <v>89</v>
      </c>
      <c r="E514" s="2" t="s">
        <v>81</v>
      </c>
      <c r="F514" s="2" t="s">
        <v>15</v>
      </c>
      <c r="G514" s="2" t="s">
        <v>729</v>
      </c>
      <c r="H514" s="2" t="s">
        <v>175</v>
      </c>
      <c r="I514" s="2" t="str">
        <f>IFERROR(__xludf.DUMMYFUNCTION("GOOGLETRANSLATE(C514,""fr"",""en"")"),"Satec group
Hello my 88 -year -old mom had a watershed on Sunday, May 31, the assistance tells us to call a plumber C is what we did and he refuses to repay the invoice
intervention of firefighters because the pipe dropped
The apartment has been floode"&amp;"d all the walls walls have taken the water to date it delays the passage of the expert how can we leave an 88 -year -old person who pays are insurance with his small retirement in an uninhabitable accommodation to flee")</f>
        <v>Satec group
Hello my 88 -year -old mom had a watershed on Sunday, May 31, the assistance tells us to call a plumber C is what we did and he refuses to repay the invoice
intervention of firefighters because the pipe dropped
The apartment has been flooded all the walls walls have taken the water to date it delays the passage of the expert how can we leave an 88 -year -old person who pays are insurance with his small retirement in an uninhabitable accommodation to flee</v>
      </c>
    </row>
    <row r="515" ht="15.75" customHeight="1">
      <c r="A515" s="2">
        <v>1.0</v>
      </c>
      <c r="B515" s="2" t="s">
        <v>1541</v>
      </c>
      <c r="C515" s="2" t="s">
        <v>1542</v>
      </c>
      <c r="D515" s="2" t="s">
        <v>46</v>
      </c>
      <c r="E515" s="2" t="s">
        <v>81</v>
      </c>
      <c r="F515" s="2" t="s">
        <v>15</v>
      </c>
      <c r="G515" s="2" t="s">
        <v>1543</v>
      </c>
      <c r="H515" s="2" t="s">
        <v>780</v>
      </c>
      <c r="I515" s="2" t="str">
        <f>IFERROR(__xludf.DUMMYFUNCTION("GOOGLETRANSLATE(C515,""fr"",""en"")"),"An entrance door fractured by an act of maliciousness, this is what happened to me last July. After contacting Allianz, I was advised to take their craftsmen so that the work is carried out faster! Above all, never do that !!!! A first craftsman was appoi"&amp;"nted by Allianz: he made me look at 1 1/2 month and after he went on vacation without doing the work! A 2nd craftsman passed 3 times to take the measures! Not only did I wait 4 months to see my door repaired, but in addition the company uses only ""branqu"&amp;"ignoles"". It was necessary to recall the craftsman 4 times before he decided to settle the closure system .... 3 out of 4 security points did not start. ""It's normal, now the doors are made like that !!!!"" he said. I had to threaten him to pass an expe"&amp;"rt so that he deigns to make the adjustment. In short, a huge time when you wait for a door (hello security, I stayed 4 months with a plywood plate as a door!)")</f>
        <v>An entrance door fractured by an act of maliciousness, this is what happened to me last July. After contacting Allianz, I was advised to take their craftsmen so that the work is carried out faster! Above all, never do that !!!! A first craftsman was appointed by Allianz: he made me look at 1 1/2 month and after he went on vacation without doing the work! A 2nd craftsman passed 3 times to take the measures! Not only did I wait 4 months to see my door repaired, but in addition the company uses only "branquignoles". It was necessary to recall the craftsman 4 times before he decided to settle the closure system .... 3 out of 4 security points did not start. "It's normal, now the doors are made like that !!!!" he said. I had to threaten him to pass an expert so that he deigns to make the adjustment. In short, a huge time when you wait for a door (hello security, I stayed 4 months with a plywood plate as a door!)</v>
      </c>
    </row>
    <row r="516" ht="15.75" customHeight="1">
      <c r="A516" s="2">
        <v>4.0</v>
      </c>
      <c r="B516" s="2" t="s">
        <v>1544</v>
      </c>
      <c r="C516" s="2" t="s">
        <v>1545</v>
      </c>
      <c r="D516" s="2" t="s">
        <v>103</v>
      </c>
      <c r="E516" s="2" t="s">
        <v>98</v>
      </c>
      <c r="F516" s="2" t="s">
        <v>15</v>
      </c>
      <c r="G516" s="2" t="s">
        <v>119</v>
      </c>
      <c r="H516" s="2" t="s">
        <v>67</v>
      </c>
      <c r="I516" s="2" t="str">
        <f>IFERROR(__xludf.DUMMYFUNCTION("GOOGLETRANSLATE(C516,""fr"",""en"")"),"Very well and good quality quality price thank you to you hoping that I receive the green card today because I would need today")</f>
        <v>Very well and good quality quality price thank you to you hoping that I receive the green card today because I would need today</v>
      </c>
    </row>
    <row r="517" ht="15.75" customHeight="1">
      <c r="A517" s="2">
        <v>3.0</v>
      </c>
      <c r="B517" s="2" t="s">
        <v>1546</v>
      </c>
      <c r="C517" s="2" t="s">
        <v>1547</v>
      </c>
      <c r="D517" s="2" t="s">
        <v>192</v>
      </c>
      <c r="E517" s="2" t="s">
        <v>21</v>
      </c>
      <c r="F517" s="2" t="s">
        <v>15</v>
      </c>
      <c r="G517" s="2" t="s">
        <v>193</v>
      </c>
      <c r="H517" s="2" t="s">
        <v>194</v>
      </c>
      <c r="I517" s="2" t="str">
        <f>IFERROR(__xludf.DUMMYFUNCTION("GOOGLETRANSLATE(C517,""fr"",""en"")")," We think we are well abused that I am very risk I had no problem for 10 years my insurer is not by my side to insure as it should despite all my vehicles thus the dwelling thus the mutual and everything in the maaf we does not consider a real customer")</f>
        <v> We think we are well abused that I am very risk I had no problem for 10 years my insurer is not by my side to insure as it should despite all my vehicles thus the dwelling thus the mutual and everything in the maaf we does not consider a real customer</v>
      </c>
    </row>
    <row r="518" ht="15.75" customHeight="1">
      <c r="A518" s="2">
        <v>1.0</v>
      </c>
      <c r="B518" s="2" t="s">
        <v>1548</v>
      </c>
      <c r="C518" s="2" t="s">
        <v>1549</v>
      </c>
      <c r="D518" s="2" t="s">
        <v>197</v>
      </c>
      <c r="E518" s="2" t="s">
        <v>21</v>
      </c>
      <c r="F518" s="2" t="s">
        <v>15</v>
      </c>
      <c r="G518" s="2" t="s">
        <v>1550</v>
      </c>
      <c r="H518" s="2" t="s">
        <v>640</v>
      </c>
      <c r="I518" s="2" t="str">
        <f>IFERROR(__xludf.DUMMYFUNCTION("GOOGLETRANSLATE(C518,""fr"",""en"")"),"Loading...")</f>
        <v>Loading...</v>
      </c>
    </row>
    <row r="519" ht="15.75" customHeight="1">
      <c r="A519" s="2">
        <v>4.0</v>
      </c>
      <c r="B519" s="2" t="s">
        <v>1551</v>
      </c>
      <c r="C519" s="2" t="s">
        <v>1552</v>
      </c>
      <c r="D519" s="2" t="s">
        <v>20</v>
      </c>
      <c r="E519" s="2" t="s">
        <v>21</v>
      </c>
      <c r="F519" s="2" t="s">
        <v>15</v>
      </c>
      <c r="G519" s="2" t="s">
        <v>1553</v>
      </c>
      <c r="H519" s="2" t="s">
        <v>175</v>
      </c>
      <c r="I519" s="2" t="str">
        <f>IFERROR(__xludf.DUMMYFUNCTION("GOOGLETRANSLATE(C519,""fr"",""en"")"),"I am satisfied with the price and the details that I had by my interlocutor. I highly recommend this insurance for a young license because other insurances are far too expensive.")</f>
        <v>I am satisfied with the price and the details that I had by my interlocutor. I highly recommend this insurance for a young license because other insurances are far too expensive.</v>
      </c>
    </row>
    <row r="520" ht="15.75" customHeight="1">
      <c r="A520" s="2">
        <v>2.0</v>
      </c>
      <c r="B520" s="2" t="s">
        <v>1554</v>
      </c>
      <c r="C520" s="2" t="s">
        <v>1555</v>
      </c>
      <c r="D520" s="2" t="s">
        <v>363</v>
      </c>
      <c r="E520" s="2" t="s">
        <v>98</v>
      </c>
      <c r="F520" s="2" t="s">
        <v>15</v>
      </c>
      <c r="G520" s="2" t="s">
        <v>1556</v>
      </c>
      <c r="H520" s="2" t="s">
        <v>301</v>
      </c>
      <c r="I520" s="2" t="str">
        <f>IFERROR(__xludf.DUMMYFUNCTION("GOOGLETRANSLATE(C520,""fr"",""en"")"),"Very unsatisfied !
Deplorable customer service.
Do not cover anything!
I got into the back and after AMV I am wrong!
Insurance to flee!")</f>
        <v>Very unsatisfied !
Deplorable customer service.
Do not cover anything!
I got into the back and after AMV I am wrong!
Insurance to flee!</v>
      </c>
    </row>
    <row r="521" ht="15.75" customHeight="1">
      <c r="A521" s="2">
        <v>2.0</v>
      </c>
      <c r="B521" s="2" t="s">
        <v>1557</v>
      </c>
      <c r="C521" s="2" t="s">
        <v>1558</v>
      </c>
      <c r="D521" s="2" t="s">
        <v>218</v>
      </c>
      <c r="E521" s="2" t="s">
        <v>21</v>
      </c>
      <c r="F521" s="2" t="s">
        <v>15</v>
      </c>
      <c r="G521" s="2" t="s">
        <v>175</v>
      </c>
      <c r="H521" s="2" t="s">
        <v>175</v>
      </c>
      <c r="I521" s="2" t="str">
        <f>IFERROR(__xludf.DUMMYFUNCTION("GOOGLETRANSLATE(C521,""fr"",""en"")"),"Loading...")</f>
        <v>Loading...</v>
      </c>
    </row>
    <row r="522" ht="15.75" customHeight="1">
      <c r="A522" s="2">
        <v>4.0</v>
      </c>
      <c r="B522" s="2" t="s">
        <v>1559</v>
      </c>
      <c r="C522" s="2" t="s">
        <v>1560</v>
      </c>
      <c r="D522" s="2" t="s">
        <v>70</v>
      </c>
      <c r="E522" s="2" t="s">
        <v>21</v>
      </c>
      <c r="F522" s="2" t="s">
        <v>15</v>
      </c>
      <c r="G522" s="2" t="s">
        <v>956</v>
      </c>
      <c r="H522" s="2" t="s">
        <v>175</v>
      </c>
      <c r="I522" s="2" t="str">
        <f>IFERROR(__xludf.DUMMYFUNCTION("GOOGLETRANSLATE(C522,""fr"",""en"")"),"Simple and quick, claims dates from 04/22/2021.
A horse strikes me, and I'm waiting
We are approaching 2 months and not yet a solution.
I can repair my vehicle but I have to advance the deductible, it's not normal
By cons I receive sponsorship off"&amp;"ers every 4 mornings. Why sponsor people if the company does not do its job")</f>
        <v>Simple and quick, claims dates from 04/22/2021.
A horse strikes me, and I'm waiting
We are approaching 2 months and not yet a solution.
I can repair my vehicle but I have to advance the deductible, it's not normal
By cons I receive sponsorship offers every 4 mornings. Why sponsor people if the company does not do its job</v>
      </c>
    </row>
    <row r="523" ht="15.75" customHeight="1">
      <c r="A523" s="2">
        <v>5.0</v>
      </c>
      <c r="B523" s="2" t="s">
        <v>1561</v>
      </c>
      <c r="C523" s="2" t="s">
        <v>1562</v>
      </c>
      <c r="D523" s="2" t="s">
        <v>20</v>
      </c>
      <c r="E523" s="2" t="s">
        <v>21</v>
      </c>
      <c r="F523" s="2" t="s">
        <v>15</v>
      </c>
      <c r="G523" s="2" t="s">
        <v>1563</v>
      </c>
      <c r="H523" s="2" t="s">
        <v>95</v>
      </c>
      <c r="I523" s="2" t="str">
        <f>IFERROR(__xludf.DUMMYFUNCTION("GOOGLETRANSLATE(C523,""fr"",""en"")"),"Satisfied with the service as well telephone, price, and everything else.
I wait a few months to better know the olive tree and I would see later")</f>
        <v>Satisfied with the service as well telephone, price, and everything else.
I wait a few months to better know the olive tree and I would see later</v>
      </c>
    </row>
    <row r="524" ht="15.75" customHeight="1">
      <c r="A524" s="2">
        <v>1.0</v>
      </c>
      <c r="B524" s="2" t="s">
        <v>1564</v>
      </c>
      <c r="C524" s="2" t="s">
        <v>1565</v>
      </c>
      <c r="D524" s="2" t="s">
        <v>70</v>
      </c>
      <c r="E524" s="2" t="s">
        <v>21</v>
      </c>
      <c r="F524" s="2" t="s">
        <v>15</v>
      </c>
      <c r="G524" s="2" t="s">
        <v>650</v>
      </c>
      <c r="H524" s="2" t="s">
        <v>171</v>
      </c>
      <c r="I524" s="2" t="str">
        <f>IFERROR(__xludf.DUMMYFUNCTION("GOOGLETRANSLATE(C524,""fr"",""en"")"),"When you take the contract it is a story but when you have a problem it's another story! The worst insurers!")</f>
        <v>When you take the contract it is a story but when you have a problem it's another story! The worst insurers!</v>
      </c>
    </row>
    <row r="525" ht="15.75" customHeight="1">
      <c r="A525" s="2">
        <v>5.0</v>
      </c>
      <c r="B525" s="2" t="s">
        <v>1566</v>
      </c>
      <c r="C525" s="2" t="s">
        <v>1567</v>
      </c>
      <c r="D525" s="2" t="s">
        <v>282</v>
      </c>
      <c r="E525" s="2" t="s">
        <v>75</v>
      </c>
      <c r="F525" s="2" t="s">
        <v>15</v>
      </c>
      <c r="G525" s="2" t="s">
        <v>1568</v>
      </c>
      <c r="H525" s="2" t="s">
        <v>43</v>
      </c>
      <c r="I525" s="2" t="str">
        <f>IFERROR(__xludf.DUMMYFUNCTION("GOOGLETRANSLATE(C525,""fr"",""en"")"),"A professional offered me a hearing aid at a price representing mutual reimbursement twice. I inquired at the MGP by phone, and the reception was remarkably loved and efficient: I learned that the professional has the obligation to offer at least one devi"&amp;"ce whose cost allows 100%coverage, And the Mutual communicated to me the address of an audio prosthetist near my home which meets these conditions.
My satisfaction is complete, thank you again.
Daniel Martinet")</f>
        <v>A professional offered me a hearing aid at a price representing mutual reimbursement twice. I inquired at the MGP by phone, and the reception was remarkably loved and efficient: I learned that the professional has the obligation to offer at least one device whose cost allows 100%coverage, And the Mutual communicated to me the address of an audio prosthetist near my home which meets these conditions.
My satisfaction is complete, thank you again.
Daniel Martinet</v>
      </c>
    </row>
    <row r="526" ht="15.75" customHeight="1">
      <c r="A526" s="2">
        <v>4.0</v>
      </c>
      <c r="B526" s="2" t="s">
        <v>1569</v>
      </c>
      <c r="C526" s="2" t="s">
        <v>1570</v>
      </c>
      <c r="D526" s="2" t="s">
        <v>13</v>
      </c>
      <c r="E526" s="2" t="s">
        <v>14</v>
      </c>
      <c r="F526" s="2" t="s">
        <v>15</v>
      </c>
      <c r="G526" s="2" t="s">
        <v>1571</v>
      </c>
      <c r="H526" s="2" t="s">
        <v>206</v>
      </c>
      <c r="I526" s="2" t="str">
        <f>IFERROR(__xludf.DUMMYFUNCTION("GOOGLETRANSLATE(C526,""fr"",""en"")"),"I am a Satifaite of the Efficacity Santiah service and clear explanations good follow -up of the file rapid sending of documents and total management of the change of mutual I recommend it ....")</f>
        <v>I am a Satifaite of the Efficacity Santiah service and clear explanations good follow -up of the file rapid sending of documents and total management of the change of mutual I recommend it ....</v>
      </c>
    </row>
    <row r="527" ht="15.75" customHeight="1">
      <c r="A527" s="2">
        <v>3.0</v>
      </c>
      <c r="B527" s="2" t="s">
        <v>1572</v>
      </c>
      <c r="C527" s="2" t="s">
        <v>1573</v>
      </c>
      <c r="D527" s="2" t="s">
        <v>192</v>
      </c>
      <c r="E527" s="2" t="s">
        <v>21</v>
      </c>
      <c r="F527" s="2" t="s">
        <v>15</v>
      </c>
      <c r="G527" s="2" t="s">
        <v>1574</v>
      </c>
      <c r="H527" s="2" t="s">
        <v>113</v>
      </c>
      <c r="I527" s="2" t="str">
        <f>IFERROR(__xludf.DUMMYFUNCTION("GOOGLETRANSLATE(C527,""fr"",""en"")"),"Effective, in the rules of the art on intervention and treatment of claims. I say yes !
Relaunching the Nego regularly is as for any insurance the good way not to fall asleep and to let your annual subscription fly
Habitat ditto side.
The clauses tend "&amp;"to always more option ...!
To remain vigilant...!
Overall I recommend yes ??
Confusion on life bonus!
What real impact on the subscription?
PK never drops on any risk even after 10 years of the vehicle ... !!!
Bonus to the vehicle or the driver ...?"&amp;"
It's not clear
SLTS.
")</f>
        <v>Effective, in the rules of the art on intervention and treatment of claims. I say yes !
Relaunching the Nego regularly is as for any insurance the good way not to fall asleep and to let your annual subscription fly
Habitat ditto side.
The clauses tend to always more option ...!
To remain vigilant...!
Overall I recommend yes ??
Confusion on life bonus!
What real impact on the subscription?
PK never drops on any risk even after 10 years of the vehicle ... !!!
Bonus to the vehicle or the driver ...?
It's not clear
SLTS.
</v>
      </c>
    </row>
    <row r="528" ht="15.75" customHeight="1">
      <c r="A528" s="2">
        <v>3.0</v>
      </c>
      <c r="B528" s="2" t="s">
        <v>1575</v>
      </c>
      <c r="C528" s="2" t="s">
        <v>1576</v>
      </c>
      <c r="D528" s="2" t="s">
        <v>20</v>
      </c>
      <c r="E528" s="2" t="s">
        <v>21</v>
      </c>
      <c r="F528" s="2" t="s">
        <v>15</v>
      </c>
      <c r="G528" s="2" t="s">
        <v>1394</v>
      </c>
      <c r="H528" s="2" t="s">
        <v>52</v>
      </c>
      <c r="I528" s="2" t="str">
        <f>IFERROR(__xludf.DUMMYFUNCTION("GOOGLETRANSLATE(C528,""fr"",""en"")"),"The costs are expensive 118 euros and each year it increases suddenly I would remain that a year if it increases because I do not understand that the contract increases without sinister")</f>
        <v>The costs are expensive 118 euros and each year it increases suddenly I would remain that a year if it increases because I do not understand that the contract increases without sinister</v>
      </c>
    </row>
    <row r="529" ht="15.75" customHeight="1">
      <c r="A529" s="2">
        <v>1.0</v>
      </c>
      <c r="B529" s="2" t="s">
        <v>1577</v>
      </c>
      <c r="C529" s="2" t="s">
        <v>1578</v>
      </c>
      <c r="D529" s="2" t="s">
        <v>55</v>
      </c>
      <c r="E529" s="2" t="s">
        <v>56</v>
      </c>
      <c r="F529" s="2" t="s">
        <v>15</v>
      </c>
      <c r="G529" s="2" t="s">
        <v>1579</v>
      </c>
      <c r="H529" s="2" t="s">
        <v>381</v>
      </c>
      <c r="I529" s="2" t="str">
        <f>IFERROR(__xludf.DUMMYFUNCTION("GOOGLETRANSLATE(C529,""fr"",""en"")"),"I have joined my dog ​​for 6 years. At the start contribution at 35 €, then at 55, then at 85 € without notice. After negotiation, I went back to € 66 for a few months then without warning € 75 last month. And I receive an email this week indicating that "&amp;"with the COVVID, the staff remained very available and that we pass the subscription to 135 € !! Ashamed ! The truth is that my dog ​​has just been 10 years last month. And as it is now that he risks having health problems, we increase in unacceptable pro"&amp;"portions for me to give up. It is better to save every month given the amount of the annual reimbursement ceiling! Assuropoil writes his own reviews of course with glowing comments. TO FLEE !!")</f>
        <v>I have joined my dog ​​for 6 years. At the start contribution at 35 €, then at 55, then at 85 € without notice. After negotiation, I went back to € 66 for a few months then without warning € 75 last month. And I receive an email this week indicating that with the COVVID, the staff remained very available and that we pass the subscription to 135 € !! Ashamed ! The truth is that my dog ​​has just been 10 years last month. And as it is now that he risks having health problems, we increase in unacceptable proportions for me to give up. It is better to save every month given the amount of the annual reimbursement ceiling! Assuropoil writes his own reviews of course with glowing comments. TO FLEE !!</v>
      </c>
    </row>
    <row r="530" ht="15.75" customHeight="1">
      <c r="A530" s="2">
        <v>4.0</v>
      </c>
      <c r="B530" s="2" t="s">
        <v>1580</v>
      </c>
      <c r="C530" s="2" t="s">
        <v>1581</v>
      </c>
      <c r="D530" s="2" t="s">
        <v>213</v>
      </c>
      <c r="E530" s="2" t="s">
        <v>214</v>
      </c>
      <c r="F530" s="2" t="s">
        <v>15</v>
      </c>
      <c r="G530" s="2" t="s">
        <v>786</v>
      </c>
      <c r="H530" s="2" t="s">
        <v>52</v>
      </c>
      <c r="I530" s="2" t="str">
        <f>IFERROR(__xludf.DUMMYFUNCTION("GOOGLETRANSLATE(C530,""fr"",""en"")"),"Very expensive but quick I look forward to the loan to be able to launch the operation on my project thank you very much for everything I am listening to")</f>
        <v>Very expensive but quick I look forward to the loan to be able to launch the operation on my project thank you very much for everything I am listening to</v>
      </c>
    </row>
    <row r="531" ht="15.75" customHeight="1">
      <c r="A531" s="2">
        <v>1.0</v>
      </c>
      <c r="B531" s="2" t="s">
        <v>1582</v>
      </c>
      <c r="C531" s="2" t="s">
        <v>1583</v>
      </c>
      <c r="D531" s="2" t="s">
        <v>20</v>
      </c>
      <c r="E531" s="2" t="s">
        <v>21</v>
      </c>
      <c r="F531" s="2" t="s">
        <v>15</v>
      </c>
      <c r="G531" s="2" t="s">
        <v>969</v>
      </c>
      <c r="H531" s="2" t="s">
        <v>259</v>
      </c>
      <c r="I531" s="2" t="str">
        <f>IFERROR(__xludf.DUMMYFUNCTION("GOOGLETRANSLATE(C531,""fr"",""en"")"),"Insurer to avoid except those who love:
- slow responsiveness
- centralized care to help us get lost in the process
- Support of claims not responsible by the penalty even after counter-expertise in favor of the insured. I thought that doubt had to ben"&amp;"efit the insured, here in a very clear situation, a doubt is put not to take care of and even establish penalty
- Insurance premiums that increase each year without reason and without information.
In short, I do not recommend anyone to secure at home.")</f>
        <v>Insurer to avoid except those who love:
- slow responsiveness
- centralized care to help us get lost in the process
- Support of claims not responsible by the penalty even after counter-expertise in favor of the insured. I thought that doubt had to benefit the insured, here in a very clear situation, a doubt is put not to take care of and even establish penalty
- Insurance premiums that increase each year without reason and without information.
In short, I do not recommend anyone to secure at home.</v>
      </c>
    </row>
    <row r="532" ht="15.75" customHeight="1">
      <c r="A532" s="2">
        <v>1.0</v>
      </c>
      <c r="B532" s="2" t="s">
        <v>1584</v>
      </c>
      <c r="C532" s="2" t="s">
        <v>1585</v>
      </c>
      <c r="D532" s="2" t="s">
        <v>924</v>
      </c>
      <c r="E532" s="2" t="s">
        <v>75</v>
      </c>
      <c r="F532" s="2" t="s">
        <v>15</v>
      </c>
      <c r="G532" s="2" t="s">
        <v>1586</v>
      </c>
      <c r="H532" s="2" t="s">
        <v>552</v>
      </c>
      <c r="I532" s="2" t="str">
        <f>IFERROR(__xludf.DUMMYFUNCTION("GOOGLETRANSLATE(C532,""fr"",""en"")"),"An insurer who does not provide! Complete File of Compensation Hospitalization at Gan for 5 months, still no news despite many reminders, I thought that foresight was used to protect the contractors, Gan is the opposite. to flee.")</f>
        <v>An insurer who does not provide! Complete File of Compensation Hospitalization at Gan for 5 months, still no news despite many reminders, I thought that foresight was used to protect the contractors, Gan is the opposite. to flee.</v>
      </c>
    </row>
    <row r="533" ht="15.75" customHeight="1">
      <c r="A533" s="2">
        <v>3.0</v>
      </c>
      <c r="B533" s="2" t="s">
        <v>1587</v>
      </c>
      <c r="C533" s="2" t="s">
        <v>1588</v>
      </c>
      <c r="D533" s="2" t="s">
        <v>20</v>
      </c>
      <c r="E533" s="2" t="s">
        <v>21</v>
      </c>
      <c r="F533" s="2" t="s">
        <v>15</v>
      </c>
      <c r="G533" s="2" t="s">
        <v>1589</v>
      </c>
      <c r="H533" s="2" t="s">
        <v>780</v>
      </c>
      <c r="I533" s="2" t="str">
        <f>IFERROR(__xludf.DUMMYFUNCTION("GOOGLETRANSLATE(C533,""fr"",""en"")"),"Loading...")</f>
        <v>Loading...</v>
      </c>
    </row>
    <row r="534" ht="15.75" customHeight="1">
      <c r="A534" s="2">
        <v>2.0</v>
      </c>
      <c r="B534" s="2" t="s">
        <v>1590</v>
      </c>
      <c r="C534" s="2" t="s">
        <v>1591</v>
      </c>
      <c r="D534" s="2" t="s">
        <v>192</v>
      </c>
      <c r="E534" s="2" t="s">
        <v>21</v>
      </c>
      <c r="F534" s="2" t="s">
        <v>15</v>
      </c>
      <c r="G534" s="2" t="s">
        <v>227</v>
      </c>
      <c r="H534" s="2" t="s">
        <v>227</v>
      </c>
      <c r="I534" s="2" t="str">
        <f>IFERROR(__xludf.DUMMYFUNCTION("GOOGLETRANSLATE(C534,""fr"",""en"")"),"It's been 40 years since I have a car insured at the MAAF, first on behalf of my parents and I for at least 30 years. Without notable accident for at - 20 years, except may be 1 or 2 breeze. I am delighted to see that a potential customer (internet test) "&amp;"pays less than me ...! This is called the reward for fidelity, but it will change ......")</f>
        <v>It's been 40 years since I have a car insured at the MAAF, first on behalf of my parents and I for at least 30 years. Without notable accident for at - 20 years, except may be 1 or 2 breeze. I am delighted to see that a potential customer (internet test) pays less than me ...! This is called the reward for fidelity, but it will change ......</v>
      </c>
    </row>
    <row r="535" ht="15.75" customHeight="1">
      <c r="A535" s="2">
        <v>4.0</v>
      </c>
      <c r="B535" s="2" t="s">
        <v>1592</v>
      </c>
      <c r="C535" s="2" t="s">
        <v>1593</v>
      </c>
      <c r="D535" s="2" t="s">
        <v>20</v>
      </c>
      <c r="E535" s="2" t="s">
        <v>21</v>
      </c>
      <c r="F535" s="2" t="s">
        <v>15</v>
      </c>
      <c r="G535" s="2" t="s">
        <v>1594</v>
      </c>
      <c r="H535" s="2" t="s">
        <v>95</v>
      </c>
      <c r="I535" s="2" t="str">
        <f>IFERROR(__xludf.DUMMYFUNCTION("GOOGLETRANSLATE(C535,""fr"",""en"")"),"I am satisfied with the service they explain how it works with them insurance on the other hand for me for the price I do not find it very interesting because I have an old car but thank you like even")</f>
        <v>I am satisfied with the service they explain how it works with them insurance on the other hand for me for the price I do not find it very interesting because I have an old car but thank you like even</v>
      </c>
    </row>
    <row r="536" ht="15.75" customHeight="1">
      <c r="A536" s="2">
        <v>1.0</v>
      </c>
      <c r="B536" s="2" t="s">
        <v>1595</v>
      </c>
      <c r="C536" s="2" t="s">
        <v>1596</v>
      </c>
      <c r="D536" s="2" t="s">
        <v>37</v>
      </c>
      <c r="E536" s="2" t="s">
        <v>14</v>
      </c>
      <c r="F536" s="2" t="s">
        <v>15</v>
      </c>
      <c r="G536" s="2" t="s">
        <v>921</v>
      </c>
      <c r="H536" s="2" t="s">
        <v>175</v>
      </c>
      <c r="I536" s="2" t="str">
        <f>IFERROR(__xludf.DUMMYFUNCTION("GOOGLETRANSLATE(C536,""fr"",""en"")"),"Loading...")</f>
        <v>Loading...</v>
      </c>
    </row>
    <row r="537" ht="15.75" customHeight="1">
      <c r="A537" s="2">
        <v>4.0</v>
      </c>
      <c r="B537" s="2" t="s">
        <v>1597</v>
      </c>
      <c r="C537" s="2" t="s">
        <v>1598</v>
      </c>
      <c r="D537" s="2" t="s">
        <v>213</v>
      </c>
      <c r="E537" s="2" t="s">
        <v>214</v>
      </c>
      <c r="F537" s="2" t="s">
        <v>15</v>
      </c>
      <c r="G537" s="2" t="s">
        <v>479</v>
      </c>
      <c r="H537" s="2" t="s">
        <v>95</v>
      </c>
      <c r="I537" s="2" t="str">
        <f>IFERROR(__xludf.DUMMYFUNCTION("GOOGLETRANSLATE(C537,""fr"",""en"")"),"Loading...")</f>
        <v>Loading...</v>
      </c>
    </row>
    <row r="538" ht="15.75" customHeight="1">
      <c r="A538" s="2">
        <v>4.0</v>
      </c>
      <c r="B538" s="2" t="s">
        <v>1599</v>
      </c>
      <c r="C538" s="2" t="s">
        <v>1600</v>
      </c>
      <c r="D538" s="2" t="s">
        <v>70</v>
      </c>
      <c r="E538" s="2" t="s">
        <v>21</v>
      </c>
      <c r="F538" s="2" t="s">
        <v>15</v>
      </c>
      <c r="G538" s="2" t="s">
        <v>1601</v>
      </c>
      <c r="H538" s="2" t="s">
        <v>175</v>
      </c>
      <c r="I538" s="2" t="str">
        <f>IFERROR(__xludf.DUMMYFUNCTION("GOOGLETRANSLATE(C538,""fr"",""en"")"),"I'm satisfied
I have been a customer since the start of direct insurance
I have all my contracts at home
fast efficient and attractive price
very correct service
")</f>
        <v>I'm satisfied
I have been a customer since the start of direct insurance
I have all my contracts at home
fast efficient and attractive price
very correct service
</v>
      </c>
    </row>
    <row r="539" ht="15.75" customHeight="1">
      <c r="A539" s="2">
        <v>1.0</v>
      </c>
      <c r="B539" s="2" t="s">
        <v>1602</v>
      </c>
      <c r="C539" s="2" t="s">
        <v>1603</v>
      </c>
      <c r="D539" s="2" t="s">
        <v>192</v>
      </c>
      <c r="E539" s="2" t="s">
        <v>21</v>
      </c>
      <c r="F539" s="2" t="s">
        <v>15</v>
      </c>
      <c r="G539" s="2" t="s">
        <v>1604</v>
      </c>
      <c r="H539" s="2" t="s">
        <v>167</v>
      </c>
      <c r="I539" s="2" t="str">
        <f>IFERROR(__xludf.DUMMYFUNCTION("GOOGLETRANSLATE(C539,""fr"",""en"")"),"I am now at 0.50 bonuses and yet my increase and faramineous 629.91 in thirds of course we are taken for idiots I had warned them now the golden egg hen will leave")</f>
        <v>I am now at 0.50 bonuses and yet my increase and faramineous 629.91 in thirds of course we are taken for idiots I had warned them now the golden egg hen will leave</v>
      </c>
    </row>
    <row r="540" ht="15.75" customHeight="1">
      <c r="A540" s="2">
        <v>1.0</v>
      </c>
      <c r="B540" s="2" t="s">
        <v>1605</v>
      </c>
      <c r="C540" s="2" t="s">
        <v>1606</v>
      </c>
      <c r="D540" s="2" t="s">
        <v>1607</v>
      </c>
      <c r="E540" s="2" t="s">
        <v>98</v>
      </c>
      <c r="F540" s="2" t="s">
        <v>15</v>
      </c>
      <c r="G540" s="2" t="s">
        <v>452</v>
      </c>
      <c r="H540" s="2" t="s">
        <v>210</v>
      </c>
      <c r="I540" s="2" t="str">
        <f>IFERROR(__xludf.DUMMYFUNCTION("GOOGLETRANSLATE(C540,""fr"",""en"")"),"Loading...")</f>
        <v>Loading...</v>
      </c>
    </row>
    <row r="541" ht="15.75" customHeight="1">
      <c r="A541" s="2">
        <v>5.0</v>
      </c>
      <c r="B541" s="2" t="s">
        <v>1608</v>
      </c>
      <c r="C541" s="2" t="s">
        <v>1609</v>
      </c>
      <c r="D541" s="2" t="s">
        <v>20</v>
      </c>
      <c r="E541" s="2" t="s">
        <v>21</v>
      </c>
      <c r="F541" s="2" t="s">
        <v>15</v>
      </c>
      <c r="G541" s="2" t="s">
        <v>1610</v>
      </c>
      <c r="H541" s="2" t="s">
        <v>199</v>
      </c>
      <c r="I541" s="2" t="str">
        <f>IFERROR(__xludf.DUMMYFUNCTION("GOOGLETRANSLATE(C541,""fr"",""en"")"),"Contacted after choice on ""les ferrets.com"" or this insurance was offered to me in n ° 1, very interesting services/price ratio.
Small request: I am waiting for a parking disc, a safety vest and virgin accident findings. 10")</f>
        <v>Contacted after choice on "les ferrets.com" or this insurance was offered to me in n ° 1, very interesting services/price ratio.
Small request: I am waiting for a parking disc, a safety vest and virgin accident findings. 10</v>
      </c>
    </row>
    <row r="542" ht="15.75" customHeight="1">
      <c r="A542" s="2">
        <v>3.0</v>
      </c>
      <c r="B542" s="2" t="s">
        <v>1611</v>
      </c>
      <c r="C542" s="2" t="s">
        <v>1612</v>
      </c>
      <c r="D542" s="2" t="s">
        <v>80</v>
      </c>
      <c r="E542" s="2" t="s">
        <v>21</v>
      </c>
      <c r="F542" s="2" t="s">
        <v>15</v>
      </c>
      <c r="G542" s="2" t="s">
        <v>1613</v>
      </c>
      <c r="H542" s="2" t="s">
        <v>154</v>
      </c>
      <c r="I542" s="2" t="str">
        <f>IFERROR(__xludf.DUMMYFUNCTION("GOOGLETRANSLATE(C542,""fr"",""en"")"),"I am a new driver. After visiting all auto insurance, I turned to Matmut and honestly I am disappointed. Having my license recently, I had two accidents. My two accidents (different types) were not taken into account by this insurance. How to tell you tha"&amp;"t I am discouraged I think to change insurer. Even the employee who had me on the phone was really unpleasant and really replied in a despicable way. I no longer know what to do for my car and I trust this insurance more.")</f>
        <v>I am a new driver. After visiting all auto insurance, I turned to Matmut and honestly I am disappointed. Having my license recently, I had two accidents. My two accidents (different types) were not taken into account by this insurance. How to tell you that I am discouraged I think to change insurer. Even the employee who had me on the phone was really unpleasant and really replied in a despicable way. I no longer know what to do for my car and I trust this insurance more.</v>
      </c>
    </row>
    <row r="543" ht="15.75" customHeight="1">
      <c r="A543" s="2">
        <v>3.0</v>
      </c>
      <c r="B543" s="2" t="s">
        <v>1614</v>
      </c>
      <c r="C543" s="2" t="s">
        <v>1615</v>
      </c>
      <c r="D543" s="2" t="s">
        <v>218</v>
      </c>
      <c r="E543" s="2" t="s">
        <v>21</v>
      </c>
      <c r="F543" s="2" t="s">
        <v>15</v>
      </c>
      <c r="G543" s="2" t="s">
        <v>1616</v>
      </c>
      <c r="H543" s="2" t="s">
        <v>329</v>
      </c>
      <c r="I543" s="2" t="str">
        <f>IFERROR(__xludf.DUMMYFUNCTION("GOOGLETRANSLATE(C543,""fr"",""en"")"),"Loading...")</f>
        <v>Loading...</v>
      </c>
    </row>
    <row r="544" ht="15.75" customHeight="1">
      <c r="A544" s="2">
        <v>4.0</v>
      </c>
      <c r="B544" s="2" t="s">
        <v>1617</v>
      </c>
      <c r="C544" s="2" t="s">
        <v>1618</v>
      </c>
      <c r="D544" s="2" t="s">
        <v>70</v>
      </c>
      <c r="E544" s="2" t="s">
        <v>21</v>
      </c>
      <c r="F544" s="2" t="s">
        <v>15</v>
      </c>
      <c r="G544" s="2" t="s">
        <v>948</v>
      </c>
      <c r="H544" s="2" t="s">
        <v>67</v>
      </c>
      <c r="I544" s="2" t="str">
        <f>IFERROR(__xludf.DUMMYFUNCTION("GOOGLETRANSLATE(C544,""fr"",""en"")"),"I find the service easy and simple just. When I had a concern when I first connect a person to help me and she was an extreme kindness thank you")</f>
        <v>I find the service easy and simple just. When I had a concern when I first connect a person to help me and she was an extreme kindness thank you</v>
      </c>
    </row>
    <row r="545" ht="15.75" customHeight="1">
      <c r="A545" s="2">
        <v>1.0</v>
      </c>
      <c r="B545" s="2" t="s">
        <v>1619</v>
      </c>
      <c r="C545" s="2" t="s">
        <v>1620</v>
      </c>
      <c r="D545" s="2" t="s">
        <v>363</v>
      </c>
      <c r="E545" s="2" t="s">
        <v>98</v>
      </c>
      <c r="F545" s="2" t="s">
        <v>15</v>
      </c>
      <c r="G545" s="2" t="s">
        <v>1621</v>
      </c>
      <c r="H545" s="2" t="s">
        <v>321</v>
      </c>
      <c r="I545" s="2" t="str">
        <f>IFERROR(__xludf.DUMMYFUNCTION("GOOGLETRANSLATE(C545,""fr"",""en"")"),"Hello ... I start the second year of insurance at AMV..jai declared a claim from Kelke Days, and I have just received a letter telling me that the follow -up of care of the file will only be continued after regulation of the annual maturity because this m"&amp;"easure was implemented following 1 monthly payment which was not respected following a change of professional situation, despite my proposal to regularize the late deadline, each month, paying more than My normal monthly payment ... no arrangement is poss"&amp;"ible when it is the first time that I declare a sinister as well as an incident of pay ...")</f>
        <v>Hello ... I start the second year of insurance at AMV..jai declared a claim from Kelke Days, and I have just received a letter telling me that the follow -up of care of the file will only be continued after regulation of the annual maturity because this measure was implemented following 1 monthly payment which was not respected following a change of professional situation, despite my proposal to regularize the late deadline, each month, paying more than My normal monthly payment ... no arrangement is possible when it is the first time that I declare a sinister as well as an incident of pay ...</v>
      </c>
    </row>
    <row r="546" ht="15.75" customHeight="1">
      <c r="A546" s="2">
        <v>1.0</v>
      </c>
      <c r="B546" s="2" t="s">
        <v>1622</v>
      </c>
      <c r="C546" s="2" t="s">
        <v>1623</v>
      </c>
      <c r="D546" s="2" t="s">
        <v>70</v>
      </c>
      <c r="E546" s="2" t="s">
        <v>81</v>
      </c>
      <c r="F546" s="2" t="s">
        <v>15</v>
      </c>
      <c r="G546" s="2" t="s">
        <v>1624</v>
      </c>
      <c r="H546" s="2" t="s">
        <v>321</v>
      </c>
      <c r="I546" s="2" t="str">
        <f>IFERROR(__xludf.DUMMYFUNCTION("GOOGLETRANSLATE(C546,""fr"",""en"")"),"put their own clients in the wet without any qualifying service deplorable and all this without any dispute and by paying in large insurance to flee
")</f>
        <v>put their own clients in the wet without any qualifying service deplorable and all this without any dispute and by paying in large insurance to flee
</v>
      </c>
    </row>
    <row r="547" ht="15.75" customHeight="1">
      <c r="A547" s="2">
        <v>2.0</v>
      </c>
      <c r="B547" s="2" t="s">
        <v>1625</v>
      </c>
      <c r="C547" s="2" t="s">
        <v>1626</v>
      </c>
      <c r="D547" s="2" t="s">
        <v>218</v>
      </c>
      <c r="E547" s="2" t="s">
        <v>21</v>
      </c>
      <c r="F547" s="2" t="s">
        <v>15</v>
      </c>
      <c r="G547" s="2" t="s">
        <v>1627</v>
      </c>
      <c r="H547" s="2" t="s">
        <v>381</v>
      </c>
      <c r="I547" s="2" t="str">
        <f>IFERROR(__xludf.DUMMYFUNCTION("GOOGLETRANSLATE(C547,""fr"",""en"")"),"Loading...")</f>
        <v>Loading...</v>
      </c>
    </row>
    <row r="548" ht="15.75" customHeight="1">
      <c r="A548" s="2">
        <v>4.0</v>
      </c>
      <c r="B548" s="2" t="s">
        <v>1628</v>
      </c>
      <c r="C548" s="2" t="s">
        <v>1629</v>
      </c>
      <c r="D548" s="2" t="s">
        <v>70</v>
      </c>
      <c r="E548" s="2" t="s">
        <v>21</v>
      </c>
      <c r="F548" s="2" t="s">
        <v>15</v>
      </c>
      <c r="G548" s="2" t="s">
        <v>1374</v>
      </c>
      <c r="H548" s="2" t="s">
        <v>186</v>
      </c>
      <c r="I548" s="2" t="str">
        <f>IFERROR(__xludf.DUMMYFUNCTION("GOOGLETRANSLATE(C548,""fr"",""en"")"),"Interesting price quick quote less expensive than my current insurance.
Second driver supported for free I give myself time to compare all the same")</f>
        <v>Interesting price quick quote less expensive than my current insurance.
Second driver supported for free I give myself time to compare all the same</v>
      </c>
    </row>
    <row r="549" ht="15.75" customHeight="1">
      <c r="A549" s="2">
        <v>1.0</v>
      </c>
      <c r="B549" s="2" t="s">
        <v>1630</v>
      </c>
      <c r="C549" s="2" t="s">
        <v>1631</v>
      </c>
      <c r="D549" s="2" t="s">
        <v>80</v>
      </c>
      <c r="E549" s="2" t="s">
        <v>21</v>
      </c>
      <c r="F549" s="2" t="s">
        <v>15</v>
      </c>
      <c r="G549" s="2" t="s">
        <v>1237</v>
      </c>
      <c r="H549" s="2" t="s">
        <v>43</v>
      </c>
      <c r="I549" s="2" t="str">
        <f>IFERROR(__xludf.DUMMYFUNCTION("GOOGLETRANSLATE(C549,""fr"",""en"")"),"Water leak between the water meter and the house. While the Matmut and the plumber (chosen by Matmut) tear themselves off for stories of non -compliant quotes, each stirring the baby to the other, me, the member, has been waiting for several weeks that my"&amp;" water leak (very precious) be repaired. To each of my calls, I am told that the leak will be repaired, but the acts do not follow the words. Meanwhile, water goes into nature. It's really exhausting ........")</f>
        <v>Water leak between the water meter and the house. While the Matmut and the plumber (chosen by Matmut) tear themselves off for stories of non -compliant quotes, each stirring the baby to the other, me, the member, has been waiting for several weeks that my water leak (very precious) be repaired. To each of my calls, I am told that the leak will be repaired, but the acts do not follow the words. Meanwhile, water goes into nature. It's really exhausting ........</v>
      </c>
    </row>
    <row r="550" ht="15.75" customHeight="1">
      <c r="A550" s="2">
        <v>5.0</v>
      </c>
      <c r="B550" s="2" t="s">
        <v>1632</v>
      </c>
      <c r="C550" s="2" t="s">
        <v>1633</v>
      </c>
      <c r="D550" s="2" t="s">
        <v>70</v>
      </c>
      <c r="E550" s="2" t="s">
        <v>21</v>
      </c>
      <c r="F550" s="2" t="s">
        <v>15</v>
      </c>
      <c r="G550" s="2" t="s">
        <v>1634</v>
      </c>
      <c r="H550" s="2" t="s">
        <v>186</v>
      </c>
      <c r="I550" s="2" t="str">
        <f>IFERROR(__xludf.DUMMYFUNCTION("GOOGLETRANSLATE(C550,""fr"",""en"")"),"Very satisfied with your site and your offers.
I look forward to your quote and especially to know the amount of franchise
With thanks")</f>
        <v>Very satisfied with your site and your offers.
I look forward to your quote and especially to know the amount of franchise
With thanks</v>
      </c>
    </row>
    <row r="551" ht="15.75" customHeight="1">
      <c r="A551" s="2">
        <v>5.0</v>
      </c>
      <c r="B551" s="2" t="s">
        <v>1635</v>
      </c>
      <c r="C551" s="2" t="s">
        <v>1636</v>
      </c>
      <c r="D551" s="2" t="s">
        <v>20</v>
      </c>
      <c r="E551" s="2" t="s">
        <v>21</v>
      </c>
      <c r="F551" s="2" t="s">
        <v>15</v>
      </c>
      <c r="G551" s="2" t="s">
        <v>529</v>
      </c>
      <c r="H551" s="2" t="s">
        <v>43</v>
      </c>
      <c r="I551" s="2" t="str">
        <f>IFERROR(__xludf.DUMMYFUNCTION("GOOGLETRANSLATE(C551,""fr"",""en"")"),"As I write this opinion I have just subscribed to a car contract so I do not yet have an opinion on the services in the event of a claim or what but in terms of price and communication with the person I I had for 1 hour to subscribe + make quote, I am ver"&amp;"y satisfied!")</f>
        <v>As I write this opinion I have just subscribed to a car contract so I do not yet have an opinion on the services in the event of a claim or what but in terms of price and communication with the person I I had for 1 hour to subscribe + make quote, I am very satisfied!</v>
      </c>
    </row>
    <row r="552" ht="15.75" customHeight="1">
      <c r="A552" s="2">
        <v>4.0</v>
      </c>
      <c r="B552" s="2" t="s">
        <v>1637</v>
      </c>
      <c r="C552" s="2" t="s">
        <v>1638</v>
      </c>
      <c r="D552" s="2" t="s">
        <v>20</v>
      </c>
      <c r="E552" s="2" t="s">
        <v>21</v>
      </c>
      <c r="F552" s="2" t="s">
        <v>15</v>
      </c>
      <c r="G552" s="2" t="s">
        <v>202</v>
      </c>
      <c r="H552" s="2" t="s">
        <v>95</v>
      </c>
      <c r="I552" s="2" t="str">
        <f>IFERROR(__xludf.DUMMYFUNCTION("GOOGLETRANSLATE(C552,""fr"",""en"")"),"Very good customer service. I recommend. There is not too much waiting on the phone and the interlocutors know how to answer us to our questions. The prices are very correct.")</f>
        <v>Very good customer service. I recommend. There is not too much waiting on the phone and the interlocutors know how to answer us to our questions. The prices are very correct.</v>
      </c>
    </row>
    <row r="553" ht="15.75" customHeight="1">
      <c r="A553" s="2">
        <v>4.0</v>
      </c>
      <c r="B553" s="2" t="s">
        <v>1639</v>
      </c>
      <c r="C553" s="2" t="s">
        <v>1640</v>
      </c>
      <c r="D553" s="2" t="s">
        <v>20</v>
      </c>
      <c r="E553" s="2" t="s">
        <v>21</v>
      </c>
      <c r="F553" s="2" t="s">
        <v>15</v>
      </c>
      <c r="G553" s="2" t="s">
        <v>1641</v>
      </c>
      <c r="H553" s="2" t="s">
        <v>52</v>
      </c>
      <c r="I553" s="2" t="str">
        <f>IFERROR(__xludf.DUMMYFUNCTION("GOOGLETRANSLATE(C553,""fr"",""en"")"),"Fast and dematerialized The auto olive tree has competent and cordial advisers. The prices are correct and the management of claims completely correct.")</f>
        <v>Fast and dematerialized The auto olive tree has competent and cordial advisers. The prices are correct and the management of claims completely correct.</v>
      </c>
    </row>
    <row r="554" ht="15.75" customHeight="1">
      <c r="A554" s="2">
        <v>3.0</v>
      </c>
      <c r="B554" s="2" t="s">
        <v>1642</v>
      </c>
      <c r="C554" s="2" t="s">
        <v>1643</v>
      </c>
      <c r="D554" s="2" t="s">
        <v>352</v>
      </c>
      <c r="E554" s="2" t="s">
        <v>27</v>
      </c>
      <c r="F554" s="2" t="s">
        <v>15</v>
      </c>
      <c r="G554" s="2" t="s">
        <v>1644</v>
      </c>
      <c r="H554" s="2" t="s">
        <v>780</v>
      </c>
      <c r="I554" s="2" t="str">
        <f>IFERROR(__xludf.DUMMYFUNCTION("GOOGLETRANSLATE(C554,""fr"",""en"")"),"Ouille! My father died 3 weeks ago. He has life insurance in Cardif, and in view of the comments, I am very afraid !! What are the documents to provide?
It would advance me greatly, rather than writing a letter then waiting for the list of documents in a"&amp;"n uncertain period:/")</f>
        <v>Ouille! My father died 3 weeks ago. He has life insurance in Cardif, and in view of the comments, I am very afraid !! What are the documents to provide?
It would advance me greatly, rather than writing a letter then waiting for the list of documents in an uncertain period:/</v>
      </c>
    </row>
    <row r="555" ht="15.75" customHeight="1">
      <c r="A555" s="2">
        <v>1.0</v>
      </c>
      <c r="B555" s="2" t="s">
        <v>1645</v>
      </c>
      <c r="C555" s="2" t="s">
        <v>1646</v>
      </c>
      <c r="D555" s="2" t="s">
        <v>70</v>
      </c>
      <c r="E555" s="2" t="s">
        <v>21</v>
      </c>
      <c r="F555" s="2" t="s">
        <v>15</v>
      </c>
      <c r="G555" s="2" t="s">
        <v>1647</v>
      </c>
      <c r="H555" s="2" t="s">
        <v>400</v>
      </c>
      <c r="I555" s="2" t="str">
        <f>IFERROR(__xludf.DUMMYFUNCTION("GOOGLETRANSLATE(C555,""fr"",""en"")"),"Loading...")</f>
        <v>Loading...</v>
      </c>
    </row>
    <row r="556" ht="15.75" customHeight="1">
      <c r="A556" s="2">
        <v>2.0</v>
      </c>
      <c r="B556" s="2" t="s">
        <v>1648</v>
      </c>
      <c r="C556" s="2" t="s">
        <v>1649</v>
      </c>
      <c r="D556" s="2" t="s">
        <v>991</v>
      </c>
      <c r="E556" s="2" t="s">
        <v>27</v>
      </c>
      <c r="F556" s="2" t="s">
        <v>15</v>
      </c>
      <c r="G556" s="2" t="s">
        <v>131</v>
      </c>
      <c r="H556" s="2" t="s">
        <v>131</v>
      </c>
      <c r="I556" s="2" t="str">
        <f>IFERROR(__xludf.DUMMYFUNCTION("GOOGLETRANSLATE(C556,""fr"",""en"")"),"Loading...")</f>
        <v>Loading...</v>
      </c>
    </row>
    <row r="557" ht="15.75" customHeight="1">
      <c r="A557" s="2">
        <v>4.0</v>
      </c>
      <c r="B557" s="2" t="s">
        <v>1650</v>
      </c>
      <c r="C557" s="2" t="s">
        <v>1651</v>
      </c>
      <c r="D557" s="2" t="s">
        <v>20</v>
      </c>
      <c r="E557" s="2" t="s">
        <v>21</v>
      </c>
      <c r="F557" s="2" t="s">
        <v>15</v>
      </c>
      <c r="G557" s="2" t="s">
        <v>945</v>
      </c>
      <c r="H557" s="2" t="s">
        <v>77</v>
      </c>
      <c r="I557" s="2" t="str">
        <f>IFERROR(__xludf.DUMMYFUNCTION("GOOGLETRANSLATE(C557,""fr"",""en"")"),"Great ! Very good professional! With competitive prices! To have compared, they are the best! I really recommend my eyes closed! Dim. D")</f>
        <v>Great ! Very good professional! With competitive prices! To have compared, they are the best! I really recommend my eyes closed! Dim. D</v>
      </c>
    </row>
    <row r="558" ht="15.75" customHeight="1">
      <c r="A558" s="2">
        <v>4.0</v>
      </c>
      <c r="B558" s="2" t="s">
        <v>1652</v>
      </c>
      <c r="C558" s="2" t="s">
        <v>1653</v>
      </c>
      <c r="D558" s="2" t="s">
        <v>70</v>
      </c>
      <c r="E558" s="2" t="s">
        <v>21</v>
      </c>
      <c r="F558" s="2" t="s">
        <v>15</v>
      </c>
      <c r="G558" s="2" t="s">
        <v>763</v>
      </c>
      <c r="H558" s="2" t="s">
        <v>95</v>
      </c>
      <c r="I558" s="2" t="str">
        <f>IFERROR(__xludf.DUMMYFUNCTION("GOOGLETRANSLATE(C558,""fr"",""en"")"),"I am satisfied with the service The price is resonable and it is very easy to take out a car contract which is pleasant no beug and effective. Thanks")</f>
        <v>I am satisfied with the service The price is resonable and it is very easy to take out a car contract which is pleasant no beug and effective. Thanks</v>
      </c>
    </row>
    <row r="559" ht="15.75" customHeight="1">
      <c r="A559" s="2">
        <v>4.0</v>
      </c>
      <c r="B559" s="2" t="s">
        <v>1654</v>
      </c>
      <c r="C559" s="2" t="s">
        <v>1655</v>
      </c>
      <c r="D559" s="2" t="s">
        <v>13</v>
      </c>
      <c r="E559" s="2" t="s">
        <v>14</v>
      </c>
      <c r="F559" s="2" t="s">
        <v>15</v>
      </c>
      <c r="G559" s="2" t="s">
        <v>175</v>
      </c>
      <c r="H559" s="2" t="s">
        <v>175</v>
      </c>
      <c r="I559" s="2" t="str">
        <f>IFERROR(__xludf.DUMMYFUNCTION("GOOGLETRANSLATE(C559,""fr"",""en"")"),"Loading...")</f>
        <v>Loading...</v>
      </c>
    </row>
    <row r="560" ht="15.75" customHeight="1">
      <c r="A560" s="2">
        <v>3.0</v>
      </c>
      <c r="B560" s="2" t="s">
        <v>1656</v>
      </c>
      <c r="C560" s="2" t="s">
        <v>1657</v>
      </c>
      <c r="D560" s="2" t="s">
        <v>197</v>
      </c>
      <c r="E560" s="2" t="s">
        <v>21</v>
      </c>
      <c r="F560" s="2" t="s">
        <v>15</v>
      </c>
      <c r="G560" s="2" t="s">
        <v>561</v>
      </c>
      <c r="H560" s="2" t="s">
        <v>410</v>
      </c>
      <c r="I560" s="2" t="str">
        <f>IFERROR(__xludf.DUMMYFUNCTION("GOOGLETRANSLATE(C560,""fr"",""en"")"),"Hello, Pacifica Credit Agricole has never had a problem to debit my account (for more than 10 years).
On the other hand, if I go up problems, errors (garage which does not have the equipment for my vehicle it damages the parts, the expert who does not co"&amp;"nsider all the shocking points of the same sinister, ect .. .) On the part of the various speakers he can do nothing for me, it is not their fault. Credit Agricole can do nothing for me because they are not Pacifica.
The mediation service replied after t"&amp;"wo years that they can do nothing for me (no attempted mediation).
I ride my vehicle less from the covid but my subscription increases by 10%. I do not recommend Pacifica Auto.")</f>
        <v>Hello, Pacifica Credit Agricole has never had a problem to debit my account (for more than 10 years).
On the other hand, if I go up problems, errors (garage which does not have the equipment for my vehicle it damages the parts, the expert who does not consider all the shocking points of the same sinister, ect .. .) On the part of the various speakers he can do nothing for me, it is not their fault. Credit Agricole can do nothing for me because they are not Pacifica.
The mediation service replied after two years that they can do nothing for me (no attempted mediation).
I ride my vehicle less from the covid but my subscription increases by 10%. I do not recommend Pacifica Auto.</v>
      </c>
    </row>
    <row r="561" ht="15.75" customHeight="1">
      <c r="A561" s="2">
        <v>5.0</v>
      </c>
      <c r="B561" s="2" t="s">
        <v>1658</v>
      </c>
      <c r="C561" s="2" t="s">
        <v>1659</v>
      </c>
      <c r="D561" s="2" t="s">
        <v>20</v>
      </c>
      <c r="E561" s="2" t="s">
        <v>21</v>
      </c>
      <c r="F561" s="2" t="s">
        <v>15</v>
      </c>
      <c r="G561" s="2" t="s">
        <v>434</v>
      </c>
      <c r="H561" s="2" t="s">
        <v>210</v>
      </c>
      <c r="I561" s="2" t="str">
        <f>IFERROR(__xludf.DUMMYFUNCTION("GOOGLETRANSLATE(C561,""fr"",""en"")"),"Super insurance and it is the cheapest. Very easy to use personal space. Green card quickly sent.
Very interesting average price.")</f>
        <v>Super insurance and it is the cheapest. Very easy to use personal space. Green card quickly sent.
Very interesting average price.</v>
      </c>
    </row>
    <row r="562" ht="15.75" customHeight="1">
      <c r="A562" s="2">
        <v>3.0</v>
      </c>
      <c r="B562" s="2" t="s">
        <v>1660</v>
      </c>
      <c r="C562" s="2" t="s">
        <v>1661</v>
      </c>
      <c r="D562" s="2" t="s">
        <v>20</v>
      </c>
      <c r="E562" s="2" t="s">
        <v>21</v>
      </c>
      <c r="F562" s="2" t="s">
        <v>15</v>
      </c>
      <c r="G562" s="2" t="s">
        <v>732</v>
      </c>
      <c r="H562" s="2" t="s">
        <v>91</v>
      </c>
      <c r="I562" s="2" t="str">
        <f>IFERROR(__xludf.DUMMYFUNCTION("GOOGLETRANSLATE(C562,""fr"",""en"")"),"I let myself be seduced by the prices offered by the Olivier Insurance. After seeing the negative opinions I preferred to retract from it before the beginning of my contract. Customer service told me that I would be fully reimbursed. After having reminded"&amp;" them to be unnassed that I would be taken from 35 e of file fees (so -called free on subscription) and all that for a few days of subscription. It is shameful and I do not regret not having stayed in this insurance.")</f>
        <v>I let myself be seduced by the prices offered by the Olivier Insurance. After seeing the negative opinions I preferred to retract from it before the beginning of my contract. Customer service told me that I would be fully reimbursed. After having reminded them to be unnassed that I would be taken from 35 e of file fees (so -called free on subscription) and all that for a few days of subscription. It is shameful and I do not regret not having stayed in this insurance.</v>
      </c>
    </row>
    <row r="563" ht="15.75" customHeight="1">
      <c r="A563" s="2">
        <v>5.0</v>
      </c>
      <c r="B563" s="2" t="s">
        <v>1662</v>
      </c>
      <c r="C563" s="2" t="s">
        <v>1663</v>
      </c>
      <c r="D563" s="2" t="s">
        <v>20</v>
      </c>
      <c r="E563" s="2" t="s">
        <v>21</v>
      </c>
      <c r="F563" s="2" t="s">
        <v>15</v>
      </c>
      <c r="G563" s="2" t="s">
        <v>1664</v>
      </c>
      <c r="H563" s="2" t="s">
        <v>381</v>
      </c>
      <c r="I563" s="2" t="str">
        <f>IFERROR(__xludf.DUMMYFUNCTION("GOOGLETRANSLATE(C563,""fr"",""en"")"),"Loading...")</f>
        <v>Loading...</v>
      </c>
    </row>
    <row r="564" ht="15.75" customHeight="1">
      <c r="A564" s="2">
        <v>1.0</v>
      </c>
      <c r="B564" s="2" t="s">
        <v>1665</v>
      </c>
      <c r="C564" s="2" t="s">
        <v>1666</v>
      </c>
      <c r="D564" s="2" t="s">
        <v>46</v>
      </c>
      <c r="E564" s="2" t="s">
        <v>21</v>
      </c>
      <c r="F564" s="2" t="s">
        <v>15</v>
      </c>
      <c r="G564" s="2" t="s">
        <v>921</v>
      </c>
      <c r="H564" s="2" t="s">
        <v>175</v>
      </c>
      <c r="I564" s="2" t="str">
        <f>IFERROR(__xludf.DUMMYFUNCTION("GOOGLETRANSLATE(C564,""fr"",""en"")"),"I had an accident with my car and I've been waiting for reimbursement for 1 month. The transfer was validated by Allianz, still having received nothing I contacted them, they tell me that there is a blocking but do not know how to tell me why, just to wai"&amp;"t. It is unacceptable I find myself without a car, I cannot go to work, they do not put themselves in our place. But on the other hand for my monthly samples there has never been any blockage strangely. I am helpless I have no solution, they don't find me"&amp;" either, I don't know what to do anymore or what to say except that I am in the m .... because of them! Already having a non -responsible accident is not joy so if in addition the insurance does not do its job, in which world we live!")</f>
        <v>I had an accident with my car and I've been waiting for reimbursement for 1 month. The transfer was validated by Allianz, still having received nothing I contacted them, they tell me that there is a blocking but do not know how to tell me why, just to wait. It is unacceptable I find myself without a car, I cannot go to work, they do not put themselves in our place. But on the other hand for my monthly samples there has never been any blockage strangely. I am helpless I have no solution, they don't find me either, I don't know what to do anymore or what to say except that I am in the m .... because of them! Already having a non -responsible accident is not joy so if in addition the insurance does not do its job, in which world we live!</v>
      </c>
    </row>
    <row r="565" ht="15.75" customHeight="1">
      <c r="A565" s="2">
        <v>1.0</v>
      </c>
      <c r="B565" s="2" t="s">
        <v>1667</v>
      </c>
      <c r="C565" s="2" t="s">
        <v>1668</v>
      </c>
      <c r="D565" s="2" t="s">
        <v>134</v>
      </c>
      <c r="E565" s="2" t="s">
        <v>21</v>
      </c>
      <c r="F565" s="2" t="s">
        <v>15</v>
      </c>
      <c r="G565" s="2" t="s">
        <v>1669</v>
      </c>
      <c r="H565" s="2" t="s">
        <v>29</v>
      </c>
      <c r="I565" s="2" t="str">
        <f>IFERROR(__xludf.DUMMYFUNCTION("GOOGLETRANSLATE(C565,""fr"",""en"")"),"GMF does not defend its customers during accidents.
The Bizanos mechanic proposed by the GMF is a furious madman.
")</f>
        <v>GMF does not defend its customers during accidents.
The Bizanos mechanic proposed by the GMF is a furious madman.
</v>
      </c>
    </row>
    <row r="566" ht="15.75" customHeight="1">
      <c r="A566" s="2">
        <v>3.0</v>
      </c>
      <c r="B566" s="2" t="s">
        <v>1670</v>
      </c>
      <c r="C566" s="2" t="s">
        <v>1671</v>
      </c>
      <c r="D566" s="2" t="s">
        <v>70</v>
      </c>
      <c r="E566" s="2" t="s">
        <v>21</v>
      </c>
      <c r="F566" s="2" t="s">
        <v>15</v>
      </c>
      <c r="G566" s="2" t="s">
        <v>1312</v>
      </c>
      <c r="H566" s="2" t="s">
        <v>508</v>
      </c>
      <c r="I566" s="2" t="str">
        <f>IFERROR(__xludf.DUMMYFUNCTION("GOOGLETRANSLATE(C566,""fr"",""en"")"),"Yes I am satisfied the prices suit me, I earn € 150 compared to my current insurance, I will certainly change insurance to leave MMA at Direct Insurance. Same guarantee I still have to check the franchises")</f>
        <v>Yes I am satisfied the prices suit me, I earn € 150 compared to my current insurance, I will certainly change insurance to leave MMA at Direct Insurance. Same guarantee I still have to check the franchises</v>
      </c>
    </row>
    <row r="567" ht="15.75" customHeight="1">
      <c r="A567" s="2">
        <v>1.0</v>
      </c>
      <c r="B567" s="2" t="s">
        <v>1672</v>
      </c>
      <c r="C567" s="2" t="s">
        <v>1673</v>
      </c>
      <c r="D567" s="2" t="s">
        <v>70</v>
      </c>
      <c r="E567" s="2" t="s">
        <v>21</v>
      </c>
      <c r="F567" s="2" t="s">
        <v>15</v>
      </c>
      <c r="G567" s="2" t="s">
        <v>1674</v>
      </c>
      <c r="H567" s="2" t="s">
        <v>123</v>
      </c>
      <c r="I567" s="2" t="str">
        <f>IFERROR(__xludf.DUMMYFUNCTION("GOOGLETRANSLATE(C567,""fr"",""en"")"),"Loading...")</f>
        <v>Loading...</v>
      </c>
    </row>
    <row r="568" ht="15.75" customHeight="1">
      <c r="A568" s="2">
        <v>5.0</v>
      </c>
      <c r="B568" s="2" t="s">
        <v>1675</v>
      </c>
      <c r="C568" s="2" t="s">
        <v>1676</v>
      </c>
      <c r="D568" s="2" t="s">
        <v>363</v>
      </c>
      <c r="E568" s="2" t="s">
        <v>98</v>
      </c>
      <c r="F568" s="2" t="s">
        <v>15</v>
      </c>
      <c r="G568" s="2" t="s">
        <v>119</v>
      </c>
      <c r="H568" s="2" t="s">
        <v>67</v>
      </c>
      <c r="I568" s="2" t="str">
        <f>IFERROR(__xludf.DUMMYFUNCTION("GOOGLETRANSLATE(C568,""fr"",""en"")"),"Insure for several years, I advise them as soon as possible. And will not change the world of insurer for nothing. Customer service is at the top. From advice to explanation.")</f>
        <v>Insure for several years, I advise them as soon as possible. And will not change the world of insurer for nothing. Customer service is at the top. From advice to explanation.</v>
      </c>
    </row>
    <row r="569" ht="15.75" customHeight="1">
      <c r="A569" s="2">
        <v>4.0</v>
      </c>
      <c r="B569" s="2" t="s">
        <v>1677</v>
      </c>
      <c r="C569" s="2" t="s">
        <v>1678</v>
      </c>
      <c r="D569" s="2" t="s">
        <v>20</v>
      </c>
      <c r="E569" s="2" t="s">
        <v>21</v>
      </c>
      <c r="F569" s="2" t="s">
        <v>15</v>
      </c>
      <c r="G569" s="2" t="s">
        <v>747</v>
      </c>
      <c r="H569" s="2" t="s">
        <v>43</v>
      </c>
      <c r="I569" s="2" t="str">
        <f>IFERROR(__xludf.DUMMYFUNCTION("GOOGLETRANSLATE(C569,""fr"",""en"")"),"Loading...")</f>
        <v>Loading...</v>
      </c>
    </row>
    <row r="570" ht="15.75" customHeight="1">
      <c r="A570" s="2">
        <v>1.0</v>
      </c>
      <c r="B570" s="2" t="s">
        <v>1679</v>
      </c>
      <c r="C570" s="2" t="s">
        <v>1680</v>
      </c>
      <c r="D570" s="2" t="s">
        <v>70</v>
      </c>
      <c r="E570" s="2" t="s">
        <v>21</v>
      </c>
      <c r="F570" s="2" t="s">
        <v>15</v>
      </c>
      <c r="G570" s="2" t="s">
        <v>1681</v>
      </c>
      <c r="H570" s="2" t="s">
        <v>357</v>
      </c>
      <c r="I570" s="2" t="str">
        <f>IFERROR(__xludf.DUMMYFUNCTION("GOOGLETRANSLATE(C570,""fr"",""en"")"),"Loading...")</f>
        <v>Loading...</v>
      </c>
    </row>
    <row r="571" ht="15.75" customHeight="1">
      <c r="A571" s="2">
        <v>1.0</v>
      </c>
      <c r="B571" s="2" t="s">
        <v>1682</v>
      </c>
      <c r="C571" s="2" t="s">
        <v>1683</v>
      </c>
      <c r="D571" s="2" t="s">
        <v>32</v>
      </c>
      <c r="E571" s="2" t="s">
        <v>21</v>
      </c>
      <c r="F571" s="2" t="s">
        <v>15</v>
      </c>
      <c r="G571" s="2" t="s">
        <v>1684</v>
      </c>
      <c r="H571" s="2" t="s">
        <v>109</v>
      </c>
      <c r="I571" s="2" t="str">
        <f>IFERROR(__xludf.DUMMYFUNCTION("GOOGLETRANSLATE(C571,""fr"",""en"")"),"Hello,
I am assured Maif Auto. I underwent an act of vandalism on my car, I made my declaration to the customer service of MAIF. 1st contact: I am offered to go to a Maif partner garage of my choice. A few minutes later, I receive an email asking me to g"&amp;"o to a very specific garage that I did not choose! I recall customer service that responds to me in a very unpleasant way. Anyway ... I let pass.
So I go to the partner garage which tells me a price. Given the high franchise, I share the maif of my ref"&amp;"usal of repair. Customer service therefore indicates that I was going to receive compensation (value of repairs - the franchise).
Some of them after I receive a letter from the expert who tells me a sum calculated according to the Maif scales: less than "&amp;"50% of the mechanic's prices !!! Result: I cannot have the price of MAIF alone because no garage in France works free (or almost seen the small amount of maif estimates) and I cannot therefore claim any compensation ...
I share my dismay in the Maif comp"&amp;"laint service which makes me morale because I would not have had to use certain words towards them.
I am very disappointed with Maif.")</f>
        <v>Hello,
I am assured Maif Auto. I underwent an act of vandalism on my car, I made my declaration to the customer service of MAIF. 1st contact: I am offered to go to a Maif partner garage of my choice. A few minutes later, I receive an email asking me to go to a very specific garage that I did not choose! I recall customer service that responds to me in a very unpleasant way. Anyway ... I let pass.
So I go to the partner garage which tells me a price. Given the high franchise, I share the maif of my refusal of repair. Customer service therefore indicates that I was going to receive compensation (value of repairs - the franchise).
Some of them after I receive a letter from the expert who tells me a sum calculated according to the Maif scales: less than 50% of the mechanic's prices !!! Result: I cannot have the price of MAIF alone because no garage in France works free (or almost seen the small amount of maif estimates) and I cannot therefore claim any compensation ...
I share my dismay in the Maif complaint service which makes me morale because I would not have had to use certain words towards them.
I am very disappointed with Maif.</v>
      </c>
    </row>
    <row r="572" ht="15.75" customHeight="1">
      <c r="A572" s="2">
        <v>5.0</v>
      </c>
      <c r="B572" s="2" t="s">
        <v>1685</v>
      </c>
      <c r="C572" s="2" t="s">
        <v>1686</v>
      </c>
      <c r="D572" s="2" t="s">
        <v>103</v>
      </c>
      <c r="E572" s="2" t="s">
        <v>98</v>
      </c>
      <c r="F572" s="2" t="s">
        <v>15</v>
      </c>
      <c r="G572" s="2" t="s">
        <v>948</v>
      </c>
      <c r="H572" s="2" t="s">
        <v>67</v>
      </c>
      <c r="I572" s="2" t="str">
        <f>IFERROR(__xludf.DUMMYFUNCTION("GOOGLETRANSLATE(C572,""fr"",""en"")"),"Very good price compared to the service
The management of claims is very good for needing it not that long ago.
Very serious insurance")</f>
        <v>Very good price compared to the service
The management of claims is very good for needing it not that long ago.
Very serious insurance</v>
      </c>
    </row>
    <row r="573" ht="15.75" customHeight="1">
      <c r="A573" s="2">
        <v>1.0</v>
      </c>
      <c r="B573" s="2" t="s">
        <v>1687</v>
      </c>
      <c r="C573" s="2" t="s">
        <v>1688</v>
      </c>
      <c r="D573" s="2" t="s">
        <v>244</v>
      </c>
      <c r="E573" s="2" t="s">
        <v>14</v>
      </c>
      <c r="F573" s="2" t="s">
        <v>15</v>
      </c>
      <c r="G573" s="2" t="s">
        <v>1689</v>
      </c>
      <c r="H573" s="2" t="s">
        <v>259</v>
      </c>
      <c r="I573" s="2" t="str">
        <f>IFERROR(__xludf.DUMMYFUNCTION("GOOGLETRANSLATE(C573,""fr"",""en"")"),"Insured at Cegema for 4 years, I arrived at the end of my patience.
Until now, despite some difficulties in making me pay the costs not reimbursed by the social funds (lenses, osteopath, ...), the services were provided.
Since November, it has been a di"&amp;"saster.
Eat of many reminders by phone, emails, customer area, impossible to be reimbursed for glasses long adjusted by the CCSS.
I sent a request for termination on their mailbox and by registeredment, no answer either ...
To collect contributions, th"&amp;"ere it works.
I just contacted the CCSS to explain the dysfunctions to them.
To flee !")</f>
        <v>Insured at Cegema for 4 years, I arrived at the end of my patience.
Until now, despite some difficulties in making me pay the costs not reimbursed by the social funds (lenses, osteopath, ...), the services were provided.
Since November, it has been a disaster.
Eat of many reminders by phone, emails, customer area, impossible to be reimbursed for glasses long adjusted by the CCSS.
I sent a request for termination on their mailbox and by registeredment, no answer either ...
To collect contributions, there it works.
I just contacted the CCSS to explain the dysfunctions to them.
To flee !</v>
      </c>
    </row>
    <row r="574" ht="15.75" customHeight="1">
      <c r="A574" s="2">
        <v>3.0</v>
      </c>
      <c r="B574" s="2" t="s">
        <v>1690</v>
      </c>
      <c r="C574" s="2" t="s">
        <v>1691</v>
      </c>
      <c r="D574" s="2" t="s">
        <v>74</v>
      </c>
      <c r="E574" s="2" t="s">
        <v>27</v>
      </c>
      <c r="F574" s="2" t="s">
        <v>15</v>
      </c>
      <c r="G574" s="2" t="s">
        <v>1692</v>
      </c>
      <c r="H574" s="2" t="s">
        <v>34</v>
      </c>
      <c r="I574" s="2" t="str">
        <f>IFERROR(__xludf.DUMMYFUNCTION("GOOGLETRANSLATE(C574,""fr"",""en"")"),"Hello we were contacting by Letat concerning. An insurance insurance that our father had taken from Generali in 1978 and decede in 91 we are asked to be avoyer rib documents .... that and have been doing for more months they say that they will validate th"&amp;"e payments we are waiting for weeks pass ... Record today and the icing on the cake is no capital what is all its ???")</f>
        <v>Hello we were contacting by Letat concerning. An insurance insurance that our father had taken from Generali in 1978 and decede in 91 we are asked to be avoyer rib documents .... that and have been doing for more months they say that they will validate the payments we are waiting for weeks pass ... Record today and the icing on the cake is no capital what is all its ???</v>
      </c>
    </row>
    <row r="575" ht="15.75" customHeight="1">
      <c r="A575" s="2">
        <v>5.0</v>
      </c>
      <c r="B575" s="2" t="s">
        <v>1693</v>
      </c>
      <c r="C575" s="2" t="s">
        <v>1694</v>
      </c>
      <c r="D575" s="2" t="s">
        <v>70</v>
      </c>
      <c r="E575" s="2" t="s">
        <v>21</v>
      </c>
      <c r="F575" s="2" t="s">
        <v>15</v>
      </c>
      <c r="G575" s="2" t="s">
        <v>1695</v>
      </c>
      <c r="H575" s="2" t="s">
        <v>95</v>
      </c>
      <c r="I575" s="2" t="str">
        <f>IFERROR(__xludf.DUMMYFUNCTION("GOOGLETRANSLATE(C575,""fr"",""en"")"),"Unbeatable quality! I had left for another insurer to see if it was better but what a mistake on my part. There is no better than directory")</f>
        <v>Unbeatable quality! I had left for another insurer to see if it was better but what a mistake on my part. There is no better than directory</v>
      </c>
    </row>
    <row r="576" ht="15.75" customHeight="1">
      <c r="A576" s="2">
        <v>5.0</v>
      </c>
      <c r="B576" s="2" t="s">
        <v>1696</v>
      </c>
      <c r="C576" s="2" t="s">
        <v>1697</v>
      </c>
      <c r="D576" s="2" t="s">
        <v>70</v>
      </c>
      <c r="E576" s="2" t="s">
        <v>21</v>
      </c>
      <c r="F576" s="2" t="s">
        <v>15</v>
      </c>
      <c r="G576" s="2" t="s">
        <v>1698</v>
      </c>
      <c r="H576" s="2" t="s">
        <v>508</v>
      </c>
      <c r="I576" s="2" t="str">
        <f>IFERROR(__xludf.DUMMYFUNCTION("GOOGLETRANSLATE(C576,""fr"",""en"")"),"Reassures this offer to Trative Plus Case Remember the best possible quote pending the best optional and promotional offer.")</f>
        <v>Reassures this offer to Trative Plus Case Remember the best possible quote pending the best optional and promotional offer.</v>
      </c>
    </row>
    <row r="577" ht="15.75" customHeight="1">
      <c r="A577" s="2">
        <v>3.0</v>
      </c>
      <c r="B577" s="2" t="s">
        <v>1699</v>
      </c>
      <c r="C577" s="2" t="s">
        <v>1700</v>
      </c>
      <c r="D577" s="2" t="s">
        <v>46</v>
      </c>
      <c r="E577" s="2" t="s">
        <v>21</v>
      </c>
      <c r="F577" s="2" t="s">
        <v>15</v>
      </c>
      <c r="G577" s="2" t="s">
        <v>498</v>
      </c>
      <c r="H577" s="2" t="s">
        <v>210</v>
      </c>
      <c r="I577" s="2" t="str">
        <f>IFERROR(__xludf.DUMMYFUNCTION("GOOGLETRANSLATE(C577,""fr"",""en"")"),"Loading...")</f>
        <v>Loading...</v>
      </c>
    </row>
    <row r="578" ht="15.75" customHeight="1">
      <c r="A578" s="2">
        <v>4.0</v>
      </c>
      <c r="B578" s="2" t="s">
        <v>1701</v>
      </c>
      <c r="C578" s="2" t="s">
        <v>1702</v>
      </c>
      <c r="D578" s="2" t="s">
        <v>225</v>
      </c>
      <c r="E578" s="2" t="s">
        <v>21</v>
      </c>
      <c r="F578" s="2" t="s">
        <v>15</v>
      </c>
      <c r="G578" s="2" t="s">
        <v>300</v>
      </c>
      <c r="H578" s="2" t="s">
        <v>301</v>
      </c>
      <c r="I578" s="2" t="str">
        <f>IFERROR(__xludf.DUMMYFUNCTION("GOOGLETRANSLATE(C578,""fr"",""en"")"),"Good evening I just saw that everyone has had problems and I have subscribed 10 months ago very good price but level paper I scanned everything and I had some problem so I moved to the seat Social in Boulogne and one person receipt and my everything in 10"&amp;" mins chrono. I would like to terminate because I will sell my car but I saw that for the letter with AR all the same the money I hope not to have a direct debit problem by termination.
Can you help me terminate
 Thanks in advance")</f>
        <v>Good evening I just saw that everyone has had problems and I have subscribed 10 months ago very good price but level paper I scanned everything and I had some problem so I moved to the seat Social in Boulogne and one person receipt and my everything in 10 mins chrono. I would like to terminate because I will sell my car but I saw that for the letter with AR all the same the money I hope not to have a direct debit problem by termination.
Can you help me terminate
 Thanks in advance</v>
      </c>
    </row>
    <row r="579" ht="15.75" customHeight="1">
      <c r="A579" s="2">
        <v>4.0</v>
      </c>
      <c r="B579" s="2" t="s">
        <v>1703</v>
      </c>
      <c r="C579" s="2" t="s">
        <v>1704</v>
      </c>
      <c r="D579" s="2" t="s">
        <v>103</v>
      </c>
      <c r="E579" s="2" t="s">
        <v>98</v>
      </c>
      <c r="F579" s="2" t="s">
        <v>15</v>
      </c>
      <c r="G579" s="2" t="s">
        <v>965</v>
      </c>
      <c r="H579" s="2" t="s">
        <v>67</v>
      </c>
      <c r="I579" s="2" t="str">
        <f>IFERROR(__xludf.DUMMYFUNCTION("GOOGLETRANSLATE(C579,""fr"",""en"")"),"Loading...")</f>
        <v>Loading...</v>
      </c>
    </row>
    <row r="580" ht="15.75" customHeight="1">
      <c r="A580" s="2">
        <v>5.0</v>
      </c>
      <c r="B580" s="2" t="s">
        <v>1705</v>
      </c>
      <c r="C580" s="2" t="s">
        <v>1706</v>
      </c>
      <c r="D580" s="2" t="s">
        <v>70</v>
      </c>
      <c r="E580" s="2" t="s">
        <v>21</v>
      </c>
      <c r="F580" s="2" t="s">
        <v>15</v>
      </c>
      <c r="G580" s="2" t="s">
        <v>287</v>
      </c>
      <c r="H580" s="2" t="s">
        <v>52</v>
      </c>
      <c r="I580" s="2" t="str">
        <f>IFERROR(__xludf.DUMMYFUNCTION("GOOGLETRANSLATE(C580,""fr"",""en"")"),"Reactive and attractive prices, easy to use and ergonomic site. Also very interesting services offered, I will highly recommend direct insurance")</f>
        <v>Reactive and attractive prices, easy to use and ergonomic site. Also very interesting services offered, I will highly recommend direct insurance</v>
      </c>
    </row>
    <row r="581" ht="15.75" customHeight="1">
      <c r="A581" s="2">
        <v>5.0</v>
      </c>
      <c r="B581" s="2" t="s">
        <v>1707</v>
      </c>
      <c r="C581" s="2" t="s">
        <v>1708</v>
      </c>
      <c r="D581" s="2" t="s">
        <v>70</v>
      </c>
      <c r="E581" s="2" t="s">
        <v>21</v>
      </c>
      <c r="F581" s="2" t="s">
        <v>15</v>
      </c>
      <c r="G581" s="2" t="s">
        <v>786</v>
      </c>
      <c r="H581" s="2" t="s">
        <v>52</v>
      </c>
      <c r="I581" s="2" t="str">
        <f>IFERROR(__xludf.DUMMYFUNCTION("GOOGLETRANSLATE(C581,""fr"",""en"")"),"Loading...")</f>
        <v>Loading...</v>
      </c>
    </row>
    <row r="582" ht="15.75" customHeight="1">
      <c r="A582" s="2">
        <v>5.0</v>
      </c>
      <c r="B582" s="2" t="s">
        <v>1709</v>
      </c>
      <c r="C582" s="2" t="s">
        <v>1710</v>
      </c>
      <c r="D582" s="2" t="s">
        <v>20</v>
      </c>
      <c r="E582" s="2" t="s">
        <v>21</v>
      </c>
      <c r="F582" s="2" t="s">
        <v>15</v>
      </c>
      <c r="G582" s="2" t="s">
        <v>479</v>
      </c>
      <c r="H582" s="2" t="s">
        <v>95</v>
      </c>
      <c r="I582" s="2" t="str">
        <f>IFERROR(__xludf.DUMMYFUNCTION("GOOGLETRANSLATE(C582,""fr"",""en"")"),"I am satisfied with the prices it suits me perfectly thank you very much, I will recommend the olive assurance to relatives good day and thank you again for everything")</f>
        <v>I am satisfied with the prices it suits me perfectly thank you very much, I will recommend the olive assurance to relatives good day and thank you again for everything</v>
      </c>
    </row>
    <row r="583" ht="15.75" customHeight="1">
      <c r="A583" s="2">
        <v>5.0</v>
      </c>
      <c r="B583" s="2" t="s">
        <v>1711</v>
      </c>
      <c r="C583" s="2" t="s">
        <v>1712</v>
      </c>
      <c r="D583" s="2" t="s">
        <v>70</v>
      </c>
      <c r="E583" s="2" t="s">
        <v>21</v>
      </c>
      <c r="F583" s="2" t="s">
        <v>15</v>
      </c>
      <c r="G583" s="2" t="s">
        <v>1492</v>
      </c>
      <c r="H583" s="2" t="s">
        <v>95</v>
      </c>
      <c r="I583" s="2" t="str">
        <f>IFERROR(__xludf.DUMMYFUNCTION("GOOGLETRANSLATE(C583,""fr"",""en"")"),"Loading...")</f>
        <v>Loading...</v>
      </c>
    </row>
    <row r="584" ht="15.75" customHeight="1">
      <c r="A584" s="2">
        <v>4.0</v>
      </c>
      <c r="B584" s="2" t="s">
        <v>1713</v>
      </c>
      <c r="C584" s="2" t="s">
        <v>1714</v>
      </c>
      <c r="D584" s="2" t="s">
        <v>363</v>
      </c>
      <c r="E584" s="2" t="s">
        <v>98</v>
      </c>
      <c r="F584" s="2" t="s">
        <v>15</v>
      </c>
      <c r="G584" s="2" t="s">
        <v>814</v>
      </c>
      <c r="H584" s="2" t="s">
        <v>67</v>
      </c>
      <c r="I584" s="2" t="str">
        <f>IFERROR(__xludf.DUMMYFUNCTION("GOOGLETRANSLATE(C584,""fr"",""en"")"),"Loading...")</f>
        <v>Loading...</v>
      </c>
    </row>
    <row r="585" ht="15.75" customHeight="1">
      <c r="A585" s="2">
        <v>4.0</v>
      </c>
      <c r="B585" s="2" t="s">
        <v>1715</v>
      </c>
      <c r="C585" s="2" t="s">
        <v>1716</v>
      </c>
      <c r="D585" s="2" t="s">
        <v>70</v>
      </c>
      <c r="E585" s="2" t="s">
        <v>21</v>
      </c>
      <c r="F585" s="2" t="s">
        <v>15</v>
      </c>
      <c r="G585" s="2" t="s">
        <v>659</v>
      </c>
      <c r="H585" s="2" t="s">
        <v>210</v>
      </c>
      <c r="I585" s="2" t="str">
        <f>IFERROR(__xludf.DUMMYFUNCTION("GOOGLETRANSLATE(C585,""fr"",""en"")"),"Suitable price, service that targets the formula if the vehicle needs
Very pleasant and responsive customer service
Very practical application even if I met a beug 1 time
")</f>
        <v>Suitable price, service that targets the formula if the vehicle needs
Very pleasant and responsive customer service
Very practical application even if I met a beug 1 time
</v>
      </c>
    </row>
    <row r="586" ht="15.75" customHeight="1">
      <c r="A586" s="2">
        <v>4.0</v>
      </c>
      <c r="B586" s="2" t="s">
        <v>1717</v>
      </c>
      <c r="C586" s="2" t="s">
        <v>1718</v>
      </c>
      <c r="D586" s="2" t="s">
        <v>70</v>
      </c>
      <c r="E586" s="2" t="s">
        <v>21</v>
      </c>
      <c r="F586" s="2" t="s">
        <v>15</v>
      </c>
      <c r="G586" s="2" t="s">
        <v>406</v>
      </c>
      <c r="H586" s="2" t="s">
        <v>52</v>
      </c>
      <c r="I586" s="2" t="str">
        <f>IFERROR(__xludf.DUMMYFUNCTION("GOOGLETRANSLATE(C586,""fr"",""en"")"),"Practical to see for the future.
Fast and simple for the moment.
To see later.
I am waiting to be satisfied with your services.
                    .")</f>
        <v>Practical to see for the future.
Fast and simple for the moment.
To see later.
I am waiting to be satisfied with your services.
                    .</v>
      </c>
    </row>
    <row r="587" ht="15.75" customHeight="1">
      <c r="A587" s="2">
        <v>4.0</v>
      </c>
      <c r="B587" s="2" t="s">
        <v>1719</v>
      </c>
      <c r="C587" s="2" t="s">
        <v>1720</v>
      </c>
      <c r="D587" s="2" t="s">
        <v>20</v>
      </c>
      <c r="E587" s="2" t="s">
        <v>21</v>
      </c>
      <c r="F587" s="2" t="s">
        <v>15</v>
      </c>
      <c r="G587" s="2" t="s">
        <v>1721</v>
      </c>
      <c r="H587" s="2" t="s">
        <v>67</v>
      </c>
      <c r="I587" s="2" t="str">
        <f>IFERROR(__xludf.DUMMYFUNCTION("GOOGLETRANSLATE(C587,""fr"",""en"")")," I am very satisfied with my contract as well as its follow -up I will recommend Olivier Insurance without problem for both the price and for the advice")</f>
        <v> I am very satisfied with my contract as well as its follow -up I will recommend Olivier Insurance without problem for both the price and for the advice</v>
      </c>
    </row>
    <row r="588" ht="15.75" customHeight="1">
      <c r="A588" s="2">
        <v>2.0</v>
      </c>
      <c r="B588" s="2" t="s">
        <v>1722</v>
      </c>
      <c r="C588" s="2" t="s">
        <v>1723</v>
      </c>
      <c r="D588" s="2" t="s">
        <v>70</v>
      </c>
      <c r="E588" s="2" t="s">
        <v>21</v>
      </c>
      <c r="F588" s="2" t="s">
        <v>15</v>
      </c>
      <c r="G588" s="2" t="s">
        <v>175</v>
      </c>
      <c r="H588" s="2" t="s">
        <v>175</v>
      </c>
      <c r="I588" s="2" t="str">
        <f>IFERROR(__xludf.DUMMYFUNCTION("GOOGLETRANSLATE(C588,""fr"",""en"")"),"This year I did not contact you to inform me of the 2021 2022 insurance amounts for my vehicles 306 CAB and ROV 75 ... I wish not to have an increase on my next Dacia vehicle in September 2021. prices increases ....")</f>
        <v>This year I did not contact you to inform me of the 2021 2022 insurance amounts for my vehicles 306 CAB and ROV 75 ... I wish not to have an increase on my next Dacia vehicle in September 2021. prices increases ....</v>
      </c>
    </row>
    <row r="589" ht="15.75" customHeight="1">
      <c r="A589" s="2">
        <v>2.0</v>
      </c>
      <c r="B589" s="2" t="s">
        <v>1724</v>
      </c>
      <c r="C589" s="2" t="s">
        <v>1725</v>
      </c>
      <c r="D589" s="2" t="s">
        <v>70</v>
      </c>
      <c r="E589" s="2" t="s">
        <v>21</v>
      </c>
      <c r="F589" s="2" t="s">
        <v>15</v>
      </c>
      <c r="G589" s="2" t="s">
        <v>1726</v>
      </c>
      <c r="H589" s="2" t="s">
        <v>95</v>
      </c>
      <c r="I589" s="2" t="str">
        <f>IFERROR(__xludf.DUMMYFUNCTION("GOOGLETRANSLATE(C589,""fr"",""en"")"),"Loading...")</f>
        <v>Loading...</v>
      </c>
    </row>
    <row r="590" ht="15.75" customHeight="1">
      <c r="A590" s="2">
        <v>1.0</v>
      </c>
      <c r="B590" s="2" t="s">
        <v>1727</v>
      </c>
      <c r="C590" s="2" t="s">
        <v>1728</v>
      </c>
      <c r="D590" s="2" t="s">
        <v>70</v>
      </c>
      <c r="E590" s="2" t="s">
        <v>21</v>
      </c>
      <c r="F590" s="2" t="s">
        <v>15</v>
      </c>
      <c r="G590" s="2" t="s">
        <v>76</v>
      </c>
      <c r="H590" s="2" t="s">
        <v>77</v>
      </c>
      <c r="I590" s="2" t="str">
        <f>IFERROR(__xludf.DUMMYFUNCTION("GOOGLETRANSLATE(C590,""fr"",""en"")"),"I am not satisfied with the new price, because I do not understand this dazzling increase of more than 15% that you impose on me. Review your policy!")</f>
        <v>I am not satisfied with the new price, because I do not understand this dazzling increase of more than 15% that you impose on me. Review your policy!</v>
      </c>
    </row>
    <row r="591" ht="15.75" customHeight="1">
      <c r="A591" s="2">
        <v>4.0</v>
      </c>
      <c r="B591" s="2" t="s">
        <v>1729</v>
      </c>
      <c r="C591" s="2" t="s">
        <v>1730</v>
      </c>
      <c r="D591" s="2" t="s">
        <v>134</v>
      </c>
      <c r="E591" s="2" t="s">
        <v>21</v>
      </c>
      <c r="F591" s="2" t="s">
        <v>15</v>
      </c>
      <c r="G591" s="2" t="s">
        <v>135</v>
      </c>
      <c r="H591" s="2" t="s">
        <v>95</v>
      </c>
      <c r="I591" s="2" t="str">
        <f>IFERROR(__xludf.DUMMYFUNCTION("GOOGLETRANSLATE(C591,""fr"",""en"")"),"Loading...")</f>
        <v>Loading...</v>
      </c>
    </row>
    <row r="592" ht="15.75" customHeight="1">
      <c r="A592" s="2">
        <v>3.0</v>
      </c>
      <c r="B592" s="2" t="s">
        <v>1731</v>
      </c>
      <c r="C592" s="2" t="s">
        <v>1732</v>
      </c>
      <c r="D592" s="2" t="s">
        <v>282</v>
      </c>
      <c r="E592" s="2" t="s">
        <v>14</v>
      </c>
      <c r="F592" s="2" t="s">
        <v>15</v>
      </c>
      <c r="G592" s="2" t="s">
        <v>1043</v>
      </c>
      <c r="H592" s="2" t="s">
        <v>259</v>
      </c>
      <c r="I592" s="2" t="str">
        <f>IFERROR(__xludf.DUMMYFUNCTION("GOOGLETRANSLATE(C592,""fr"",""en"")"),"At the highest level of the guarantees the contributions are quite expensive, good reimbursements, we can easily reach advisers, these always meet our expectations.")</f>
        <v>At the highest level of the guarantees the contributions are quite expensive, good reimbursements, we can easily reach advisers, these always meet our expectations.</v>
      </c>
    </row>
    <row r="593" ht="15.75" customHeight="1">
      <c r="A593" s="2">
        <v>4.0</v>
      </c>
      <c r="B593" s="2" t="s">
        <v>1733</v>
      </c>
      <c r="C593" s="2" t="s">
        <v>1734</v>
      </c>
      <c r="D593" s="2" t="s">
        <v>363</v>
      </c>
      <c r="E593" s="2" t="s">
        <v>98</v>
      </c>
      <c r="F593" s="2" t="s">
        <v>15</v>
      </c>
      <c r="G593" s="2" t="s">
        <v>909</v>
      </c>
      <c r="H593" s="2" t="s">
        <v>104</v>
      </c>
      <c r="I593" s="2" t="str">
        <f>IFERROR(__xludf.DUMMYFUNCTION("GOOGLETRANSLATE(C593,""fr"",""en"")"),"Loading...")</f>
        <v>Loading...</v>
      </c>
    </row>
    <row r="594" ht="15.75" customHeight="1">
      <c r="A594" s="2">
        <v>1.0</v>
      </c>
      <c r="B594" s="2" t="s">
        <v>1735</v>
      </c>
      <c r="C594" s="2" t="s">
        <v>1736</v>
      </c>
      <c r="D594" s="2" t="s">
        <v>13</v>
      </c>
      <c r="E594" s="2" t="s">
        <v>14</v>
      </c>
      <c r="F594" s="2" t="s">
        <v>15</v>
      </c>
      <c r="G594" s="2" t="s">
        <v>1737</v>
      </c>
      <c r="H594" s="2" t="s">
        <v>316</v>
      </c>
      <c r="I594" s="2" t="str">
        <f>IFERROR(__xludf.DUMMYFUNCTION("GOOGLETRANSLATE(C594,""fr"",""en"")"),"I strongly advise against ... I have been at home for 2 years each time termination problems with mutuals which they should take care of. Indeed, they had told me to take care of this aspect there and it was absolutely false. The two years, I found myself"&amp;" with double samples (previous and current mutual), I relaunched their services an incalculable number of times, they support me that it is always the fault of the mutuals and the so -called delay taken By their management services ... impressive bad fait"&amp;"h, sometimes even their salespeople take you for idiots also by not understanding your hesitation (uh the price for example ???). So it's over, I will never go through them again and I advise you to go your way")</f>
        <v>I strongly advise against ... I have been at home for 2 years each time termination problems with mutuals which they should take care of. Indeed, they had told me to take care of this aspect there and it was absolutely false. The two years, I found myself with double samples (previous and current mutual), I relaunched their services an incalculable number of times, they support me that it is always the fault of the mutuals and the so -called delay taken By their management services ... impressive bad faith, sometimes even their salespeople take you for idiots also by not understanding your hesitation (uh the price for example ???). So it's over, I will never go through them again and I advise you to go your way</v>
      </c>
    </row>
    <row r="595" ht="15.75" customHeight="1">
      <c r="A595" s="2">
        <v>5.0</v>
      </c>
      <c r="B595" s="2" t="s">
        <v>1738</v>
      </c>
      <c r="C595" s="2" t="s">
        <v>1739</v>
      </c>
      <c r="D595" s="2" t="s">
        <v>20</v>
      </c>
      <c r="E595" s="2" t="s">
        <v>21</v>
      </c>
      <c r="F595" s="2" t="s">
        <v>15</v>
      </c>
      <c r="G595" s="2" t="s">
        <v>753</v>
      </c>
      <c r="H595" s="2" t="s">
        <v>95</v>
      </c>
      <c r="I595" s="2" t="str">
        <f>IFERROR(__xludf.DUMMYFUNCTION("GOOGLETRANSLATE(C595,""fr"",""en"")"),"The advisor (Antoine) was perfect. He was patient when I called before closing, he searched in my ex -husband's former files to find documents, in short, I recommend and will sponsor my sister")</f>
        <v>The advisor (Antoine) was perfect. He was patient when I called before closing, he searched in my ex -husband's former files to find documents, in short, I recommend and will sponsor my sister</v>
      </c>
    </row>
    <row r="596" ht="15.75" customHeight="1">
      <c r="A596" s="2">
        <v>4.0</v>
      </c>
      <c r="B596" s="2" t="s">
        <v>1740</v>
      </c>
      <c r="C596" s="2" t="s">
        <v>1741</v>
      </c>
      <c r="D596" s="2" t="s">
        <v>20</v>
      </c>
      <c r="E596" s="2" t="s">
        <v>21</v>
      </c>
      <c r="F596" s="2" t="s">
        <v>15</v>
      </c>
      <c r="G596" s="2" t="s">
        <v>1742</v>
      </c>
      <c r="H596" s="2" t="s">
        <v>104</v>
      </c>
      <c r="I596" s="2" t="str">
        <f>IFERROR(__xludf.DUMMYFUNCTION("GOOGLETRANSLATE(C596,""fr"",""en"")"),"Listening, appreciable price with more sponsorship.
Speed, efficiency, competent and kind staff.
Wait for satisfaction if necessary.")</f>
        <v>Listening, appreciable price with more sponsorship.
Speed, efficiency, competent and kind staff.
Wait for satisfaction if necessary.</v>
      </c>
    </row>
    <row r="597" ht="15.75" customHeight="1">
      <c r="A597" s="2">
        <v>2.0</v>
      </c>
      <c r="B597" s="2" t="s">
        <v>1743</v>
      </c>
      <c r="C597" s="2" t="s">
        <v>1744</v>
      </c>
      <c r="D597" s="2" t="s">
        <v>37</v>
      </c>
      <c r="E597" s="2" t="s">
        <v>14</v>
      </c>
      <c r="F597" s="2" t="s">
        <v>15</v>
      </c>
      <c r="G597" s="2" t="s">
        <v>1745</v>
      </c>
      <c r="H597" s="2" t="s">
        <v>100</v>
      </c>
      <c r="I597" s="2" t="str">
        <f>IFERROR(__xludf.DUMMYFUNCTION("GOOGLETRANSLATE(C597,""fr"",""en"")"),"Loading...")</f>
        <v>Loading...</v>
      </c>
    </row>
    <row r="598" ht="15.75" customHeight="1">
      <c r="A598" s="2">
        <v>1.0</v>
      </c>
      <c r="B598" s="2" t="s">
        <v>1746</v>
      </c>
      <c r="C598" s="2" t="s">
        <v>1747</v>
      </c>
      <c r="D598" s="2" t="s">
        <v>70</v>
      </c>
      <c r="E598" s="2" t="s">
        <v>21</v>
      </c>
      <c r="F598" s="2" t="s">
        <v>15</v>
      </c>
      <c r="G598" s="2" t="s">
        <v>1399</v>
      </c>
      <c r="H598" s="2" t="s">
        <v>210</v>
      </c>
      <c r="I598" s="2" t="str">
        <f>IFERROR(__xludf.DUMMYFUNCTION("GOOGLETRANSLATE(C598,""fr"",""en"")"),"My subscription increased from 397 to 425 euros
Without any explanation, of course without disaster
my other insurance, during this difficult period have not increased their price")</f>
        <v>My subscription increased from 397 to 425 euros
Without any explanation, of course without disaster
my other insurance, during this difficult period have not increased their price</v>
      </c>
    </row>
    <row r="599" ht="15.75" customHeight="1">
      <c r="A599" s="2">
        <v>1.0</v>
      </c>
      <c r="B599" s="2" t="s">
        <v>1078</v>
      </c>
      <c r="C599" s="2" t="s">
        <v>1748</v>
      </c>
      <c r="D599" s="2" t="s">
        <v>968</v>
      </c>
      <c r="E599" s="2" t="s">
        <v>81</v>
      </c>
      <c r="F599" s="2" t="s">
        <v>15</v>
      </c>
      <c r="G599" s="2" t="s">
        <v>1749</v>
      </c>
      <c r="H599" s="2" t="s">
        <v>143</v>
      </c>
      <c r="I599" s="2" t="str">
        <f>IFERROR(__xludf.DUMMYFUNCTION("GOOGLETRANSLATE(C599,""fr"",""en"")"),"Loading...")</f>
        <v>Loading...</v>
      </c>
    </row>
    <row r="600" ht="15.75" customHeight="1">
      <c r="A600" s="2">
        <v>5.0</v>
      </c>
      <c r="B600" s="2" t="s">
        <v>1750</v>
      </c>
      <c r="C600" s="2" t="s">
        <v>1751</v>
      </c>
      <c r="D600" s="2" t="s">
        <v>129</v>
      </c>
      <c r="E600" s="2" t="s">
        <v>14</v>
      </c>
      <c r="F600" s="2" t="s">
        <v>15</v>
      </c>
      <c r="G600" s="2" t="s">
        <v>1752</v>
      </c>
      <c r="H600" s="2" t="s">
        <v>210</v>
      </c>
      <c r="I600" s="2" t="str">
        <f>IFERROR(__xludf.DUMMYFUNCTION("GOOGLETRANSLATE(C600,""fr"",""en"")"),"Excellent service of generation teams with fluid online recording then hyper fast regulations. The sending of supporting documents by photo is really a plus.")</f>
        <v>Excellent service of generation teams with fluid online recording then hyper fast regulations. The sending of supporting documents by photo is really a plus.</v>
      </c>
    </row>
    <row r="601" ht="15.75" customHeight="1">
      <c r="A601" s="2">
        <v>4.0</v>
      </c>
      <c r="B601" s="2" t="s">
        <v>1753</v>
      </c>
      <c r="C601" s="2" t="s">
        <v>1754</v>
      </c>
      <c r="D601" s="2" t="s">
        <v>20</v>
      </c>
      <c r="E601" s="2" t="s">
        <v>21</v>
      </c>
      <c r="F601" s="2" t="s">
        <v>15</v>
      </c>
      <c r="G601" s="2" t="s">
        <v>296</v>
      </c>
      <c r="H601" s="2" t="s">
        <v>43</v>
      </c>
      <c r="I601" s="2" t="str">
        <f>IFERROR(__xludf.DUMMYFUNCTION("GOOGLETRANSLATE(C601,""fr"",""en"")"),"Satisfied with your services. Hostens and telephone information nickels.prix reasonable.vos guaranteed suit me perfectly. Thank you for people who received me by phone")</f>
        <v>Satisfied with your services. Hostens and telephone information nickels.prix reasonable.vos guaranteed suit me perfectly. Thank you for people who received me by phone</v>
      </c>
    </row>
    <row r="602" ht="15.75" customHeight="1">
      <c r="A602" s="2">
        <v>3.0</v>
      </c>
      <c r="B602" s="2" t="s">
        <v>1755</v>
      </c>
      <c r="C602" s="2" t="s">
        <v>1756</v>
      </c>
      <c r="D602" s="2" t="s">
        <v>134</v>
      </c>
      <c r="E602" s="2" t="s">
        <v>81</v>
      </c>
      <c r="F602" s="2" t="s">
        <v>15</v>
      </c>
      <c r="G602" s="2" t="s">
        <v>1757</v>
      </c>
      <c r="H602" s="2" t="s">
        <v>91</v>
      </c>
      <c r="I602" s="2" t="str">
        <f>IFERROR(__xludf.DUMMYFUNCTION("GOOGLETRANSLATE(C602,""fr"",""en"")"),"Loading...")</f>
        <v>Loading...</v>
      </c>
    </row>
    <row r="603" ht="15.75" customHeight="1">
      <c r="A603" s="2">
        <v>1.0</v>
      </c>
      <c r="B603" s="2" t="s">
        <v>1758</v>
      </c>
      <c r="C603" s="2" t="s">
        <v>1759</v>
      </c>
      <c r="D603" s="2" t="s">
        <v>352</v>
      </c>
      <c r="E603" s="2" t="s">
        <v>214</v>
      </c>
      <c r="F603" s="2" t="s">
        <v>15</v>
      </c>
      <c r="G603" s="2" t="s">
        <v>1760</v>
      </c>
      <c r="H603" s="2" t="s">
        <v>63</v>
      </c>
      <c r="I603" s="2" t="str">
        <f>IFERROR(__xludf.DUMMYFUNCTION("GOOGLETRANSLATE(C603,""fr"",""en"")"),"It's been more than three months since I try to have a document in accordance with my bank's request for the insurance of my real estate credit (renegotiation). 3 attempts, 3 failures: each time the cardif document is non -compliant, and I must resume a n"&amp;"ew renegotiation with my bank. This in a context of increased rates, and therefore with a substantial financial impact for me. I quickly pass on unacceptable processing delays, even if I can understand that Cardif has difficulties in sending the current l"&amp;"evel of demand.
At first, it was indicated to me by phone that the teams do not have the ""calculator"" allowing them to process my file.
But even by re -read by email (in addition to the emails of my bank) the necessary elements with people of Delivery"&amp;" Management (whose name I will not mention here but whose exchanges I keep by email), elements that they necessarily know at Less to being incompetent in their field, it is always impossible to have a document that has been consistent since October 14. Th"&amp;"e deputy director general is informed, but this is still not resolved.
I add an anomaly of take -off in 2014, still not rectified.
There are limits to what can be accepted in terms of mediocrity. Here they are widely exceeded.
Indamissible. To flee.")</f>
        <v>It's been more than three months since I try to have a document in accordance with my bank's request for the insurance of my real estate credit (renegotiation). 3 attempts, 3 failures: each time the cardif document is non -compliant, and I must resume a new renegotiation with my bank. This in a context of increased rates, and therefore with a substantial financial impact for me. I quickly pass on unacceptable processing delays, even if I can understand that Cardif has difficulties in sending the current level of demand.
At first, it was indicated to me by phone that the teams do not have the "calculator" allowing them to process my file.
But even by re -read by email (in addition to the emails of my bank) the necessary elements with people of Delivery Management (whose name I will not mention here but whose exchanges I keep by email), elements that they necessarily know at Less to being incompetent in their field, it is always impossible to have a document that has been consistent since October 14. The deputy director general is informed, but this is still not resolved.
I add an anomaly of take -off in 2014, still not rectified.
There are limits to what can be accepted in terms of mediocrity. Here they are widely exceeded.
Indamissible. To flee.</v>
      </c>
    </row>
    <row r="604" ht="15.75" customHeight="1">
      <c r="A604" s="2">
        <v>5.0</v>
      </c>
      <c r="B604" s="2" t="s">
        <v>1761</v>
      </c>
      <c r="C604" s="2" t="s">
        <v>1762</v>
      </c>
      <c r="D604" s="2" t="s">
        <v>134</v>
      </c>
      <c r="E604" s="2" t="s">
        <v>21</v>
      </c>
      <c r="F604" s="2" t="s">
        <v>15</v>
      </c>
      <c r="G604" s="2" t="s">
        <v>995</v>
      </c>
      <c r="H604" s="2" t="s">
        <v>175</v>
      </c>
      <c r="I604" s="2" t="str">
        <f>IFERROR(__xludf.DUMMYFUNCTION("GOOGLETRANSLATE(C604,""fr"",""en"")"),"We are very happy with the GMF services. Top telephone reception. Legal protection is superb. VERY PROFESSIONAL. We have been at GMF for over 20 years and we are very happy with the services offered.")</f>
        <v>We are very happy with the GMF services. Top telephone reception. Legal protection is superb. VERY PROFESSIONAL. We have been at GMF for over 20 years and we are very happy with the services offered.</v>
      </c>
    </row>
    <row r="605" ht="15.75" customHeight="1">
      <c r="A605" s="2">
        <v>2.0</v>
      </c>
      <c r="B605" s="2" t="s">
        <v>1763</v>
      </c>
      <c r="C605" s="2" t="s">
        <v>1764</v>
      </c>
      <c r="D605" s="2" t="s">
        <v>20</v>
      </c>
      <c r="E605" s="2" t="s">
        <v>21</v>
      </c>
      <c r="F605" s="2" t="s">
        <v>15</v>
      </c>
      <c r="G605" s="2" t="s">
        <v>1765</v>
      </c>
      <c r="H605" s="2" t="s">
        <v>48</v>
      </c>
      <c r="I605" s="2" t="str">
        <f>IFERROR(__xludf.DUMMYFUNCTION("GOOGLETRANSLATE(C605,""fr"",""en"")"),"REGRET")</f>
        <v>REGRET</v>
      </c>
    </row>
    <row r="606" ht="15.75" customHeight="1">
      <c r="A606" s="2">
        <v>1.0</v>
      </c>
      <c r="B606" s="2" t="s">
        <v>1766</v>
      </c>
      <c r="C606" s="2" t="s">
        <v>1767</v>
      </c>
      <c r="D606" s="2" t="s">
        <v>20</v>
      </c>
      <c r="E606" s="2" t="s">
        <v>21</v>
      </c>
      <c r="F606" s="2" t="s">
        <v>15</v>
      </c>
      <c r="G606" s="2" t="s">
        <v>222</v>
      </c>
      <c r="H606" s="2" t="s">
        <v>175</v>
      </c>
      <c r="I606" s="2" t="str">
        <f>IFERROR(__xludf.DUMMYFUNCTION("GOOGLETRANSLATE(C606,""fr"",""en"")"),"Loading...")</f>
        <v>Loading...</v>
      </c>
    </row>
    <row r="607" ht="15.75" customHeight="1">
      <c r="A607" s="2">
        <v>2.0</v>
      </c>
      <c r="B607" s="2" t="s">
        <v>1768</v>
      </c>
      <c r="C607" s="2" t="s">
        <v>1769</v>
      </c>
      <c r="D607" s="2" t="s">
        <v>134</v>
      </c>
      <c r="E607" s="2" t="s">
        <v>21</v>
      </c>
      <c r="F607" s="2" t="s">
        <v>15</v>
      </c>
      <c r="G607" s="2" t="s">
        <v>123</v>
      </c>
      <c r="H607" s="2" t="s">
        <v>123</v>
      </c>
      <c r="I607" s="2" t="str">
        <f>IFERROR(__xludf.DUMMYFUNCTION("GOOGLETRANSLATE(C607,""fr"",""en"")"),"Very bad experience. Interminable wait to get repaired and get paid.
Not at all at the height of the image given by this mutual.
They should make fewer ads on TV and better take care of their customers")</f>
        <v>Very bad experience. Interminable wait to get repaired and get paid.
Not at all at the height of the image given by this mutual.
They should make fewer ads on TV and better take care of their customers</v>
      </c>
    </row>
    <row r="608" ht="15.75" customHeight="1">
      <c r="A608" s="2">
        <v>5.0</v>
      </c>
      <c r="B608" s="2" t="s">
        <v>1770</v>
      </c>
      <c r="C608" s="2" t="s">
        <v>1771</v>
      </c>
      <c r="D608" s="2" t="s">
        <v>20</v>
      </c>
      <c r="E608" s="2" t="s">
        <v>21</v>
      </c>
      <c r="F608" s="2" t="s">
        <v>15</v>
      </c>
      <c r="G608" s="2" t="s">
        <v>1772</v>
      </c>
      <c r="H608" s="2" t="s">
        <v>590</v>
      </c>
      <c r="I608" s="2" t="str">
        <f>IFERROR(__xludf.DUMMYFUNCTION("GOOGLETRANSLATE(C608,""fr"",""en"")"),"I am very satisfied with the Olivier Insurance, because I was quickly put in contact with customer service. Everything was perfect for coverage and the price.")</f>
        <v>I am very satisfied with the Olivier Insurance, because I was quickly put in contact with customer service. Everything was perfect for coverage and the price.</v>
      </c>
    </row>
    <row r="609" ht="15.75" customHeight="1">
      <c r="A609" s="2">
        <v>4.0</v>
      </c>
      <c r="B609" s="2" t="s">
        <v>1773</v>
      </c>
      <c r="C609" s="2" t="s">
        <v>1774</v>
      </c>
      <c r="D609" s="2" t="s">
        <v>103</v>
      </c>
      <c r="E609" s="2" t="s">
        <v>98</v>
      </c>
      <c r="F609" s="2" t="s">
        <v>15</v>
      </c>
      <c r="G609" s="2" t="s">
        <v>202</v>
      </c>
      <c r="H609" s="2" t="s">
        <v>95</v>
      </c>
      <c r="I609" s="2" t="str">
        <f>IFERROR(__xludf.DUMMYFUNCTION("GOOGLETRANSLATE(C609,""fr"",""en"")"),"We are only at the beginning
And badly fortunately I had a very bad experience because you have not reimbursed me one by breeze or I advanced l. argent despite that I am insured for that ... it was April bay mahaut with the gap of Ms. Lubin Mandy")</f>
        <v>We are only at the beginning
And badly fortunately I had a very bad experience because you have not reimbursed me one by breeze or I advanced l. argent despite that I am insured for that ... it was April bay mahaut with the gap of Ms. Lubin Mandy</v>
      </c>
    </row>
    <row r="610" ht="15.75" customHeight="1">
      <c r="A610" s="2">
        <v>3.0</v>
      </c>
      <c r="B610" s="2" t="s">
        <v>1775</v>
      </c>
      <c r="C610" s="2" t="s">
        <v>1776</v>
      </c>
      <c r="D610" s="2" t="s">
        <v>37</v>
      </c>
      <c r="E610" s="2" t="s">
        <v>14</v>
      </c>
      <c r="F610" s="2" t="s">
        <v>15</v>
      </c>
      <c r="G610" s="2" t="s">
        <v>1777</v>
      </c>
      <c r="H610" s="2" t="s">
        <v>194</v>
      </c>
      <c r="I610" s="2" t="str">
        <f>IFERROR(__xludf.DUMMYFUNCTION("GOOGLETRANSLATE(C610,""fr"",""en"")"),"Reread the Santiane Neoliane contracts well before signing!
Telephone advisers are cheated on the guarantees and I was signed for a health + provident pack then sure I only wanted a mutual health insurance. I terminated the contract within 10 days but Sa"&amp;"ntiane considers that the provident contract is not part of the termination !!! Never contact this comparator whose telephone advisers appear completely under pressure and incompetent but well trained for fraudulent sale!")</f>
        <v>Reread the Santiane Neoliane contracts well before signing!
Telephone advisers are cheated on the guarantees and I was signed for a health + provident pack then sure I only wanted a mutual health insurance. I terminated the contract within 10 days but Santiane considers that the provident contract is not part of the termination !!! Never contact this comparator whose telephone advisers appear completely under pressure and incompetent but well trained for fraudulent sale!</v>
      </c>
    </row>
    <row r="611" ht="15.75" customHeight="1">
      <c r="A611" s="2">
        <v>1.0</v>
      </c>
      <c r="B611" s="2" t="s">
        <v>1778</v>
      </c>
      <c r="C611" s="2" t="s">
        <v>1779</v>
      </c>
      <c r="D611" s="2" t="s">
        <v>225</v>
      </c>
      <c r="E611" s="2" t="s">
        <v>21</v>
      </c>
      <c r="F611" s="2" t="s">
        <v>15</v>
      </c>
      <c r="G611" s="2" t="s">
        <v>1780</v>
      </c>
      <c r="H611" s="2" t="s">
        <v>410</v>
      </c>
      <c r="I611" s="2" t="str">
        <f>IFERROR(__xludf.DUMMYFUNCTION("GOOGLETRANSLATE(C611,""fr"",""en"")"),"Attention assurance to flee!
I put a star to complete but they deserve a huge 0!
Absolutely run away from this insurance! They scam their customers. They refuse to take into account the terminations, add costs as much as possible! Their technique is to "&amp;"claim to have lost the termination letter so as not to accept the termination. They are liars! Customer service is deplorable, customers are treated with contempt! I sent complaint letters, they oblige me to seize the insurance mediator! I exhaust myself "&amp;"in administrative procedures for a simple contract termination! It's the right world upside down!")</f>
        <v>Attention assurance to flee!
I put a star to complete but they deserve a huge 0!
Absolutely run away from this insurance! They scam their customers. They refuse to take into account the terminations, add costs as much as possible! Their technique is to claim to have lost the termination letter so as not to accept the termination. They are liars! Customer service is deplorable, customers are treated with contempt! I sent complaint letters, they oblige me to seize the insurance mediator! I exhaust myself in administrative procedures for a simple contract termination! It's the right world upside down!</v>
      </c>
    </row>
    <row r="612" ht="15.75" customHeight="1">
      <c r="A612" s="2">
        <v>3.0</v>
      </c>
      <c r="B612" s="2" t="s">
        <v>1781</v>
      </c>
      <c r="C612" s="2" t="s">
        <v>1782</v>
      </c>
      <c r="D612" s="2" t="s">
        <v>70</v>
      </c>
      <c r="E612" s="2" t="s">
        <v>21</v>
      </c>
      <c r="F612" s="2" t="s">
        <v>15</v>
      </c>
      <c r="G612" s="2" t="s">
        <v>1783</v>
      </c>
      <c r="H612" s="2" t="s">
        <v>52</v>
      </c>
      <c r="I612" s="2" t="str">
        <f>IFERROR(__xludf.DUMMYFUNCTION("GOOGLETRANSLATE(C612,""fr"",""en"")"),"Simple and practical. To see if one day there is a concern how the services provided by Direct Insurance will be. It is often in this type of situation that we see the true face of insurers ...")</f>
        <v>Simple and practical. To see if one day there is a concern how the services provided by Direct Insurance will be. It is often in this type of situation that we see the true face of insurers ...</v>
      </c>
    </row>
    <row r="613" ht="15.75" customHeight="1">
      <c r="A613" s="2">
        <v>5.0</v>
      </c>
      <c r="B613" s="2" t="s">
        <v>1784</v>
      </c>
      <c r="C613" s="2" t="s">
        <v>1785</v>
      </c>
      <c r="D613" s="2" t="s">
        <v>363</v>
      </c>
      <c r="E613" s="2" t="s">
        <v>98</v>
      </c>
      <c r="F613" s="2" t="s">
        <v>15</v>
      </c>
      <c r="G613" s="2" t="s">
        <v>479</v>
      </c>
      <c r="H613" s="2" t="s">
        <v>95</v>
      </c>
      <c r="I613" s="2" t="str">
        <f>IFERROR(__xludf.DUMMYFUNCTION("GOOGLETRANSLATE(C613,""fr"",""en"")"),"Loading...")</f>
        <v>Loading...</v>
      </c>
    </row>
    <row r="614" ht="15.75" customHeight="1">
      <c r="A614" s="2">
        <v>1.0</v>
      </c>
      <c r="B614" s="2" t="s">
        <v>1786</v>
      </c>
      <c r="C614" s="2" t="s">
        <v>1787</v>
      </c>
      <c r="D614" s="2" t="s">
        <v>70</v>
      </c>
      <c r="E614" s="2" t="s">
        <v>21</v>
      </c>
      <c r="F614" s="2" t="s">
        <v>15</v>
      </c>
      <c r="G614" s="2" t="s">
        <v>774</v>
      </c>
      <c r="H614" s="2" t="s">
        <v>227</v>
      </c>
      <c r="I614" s="2" t="str">
        <f>IFERROR(__xludf.DUMMYFUNCTION("GOOGLETRANSLATE(C614,""fr"",""en"")"),"Loading...")</f>
        <v>Loading...</v>
      </c>
    </row>
    <row r="615" ht="15.75" customHeight="1">
      <c r="A615" s="2">
        <v>3.0</v>
      </c>
      <c r="B615" s="2" t="s">
        <v>1788</v>
      </c>
      <c r="C615" s="2" t="s">
        <v>1789</v>
      </c>
      <c r="D615" s="2" t="s">
        <v>70</v>
      </c>
      <c r="E615" s="2" t="s">
        <v>21</v>
      </c>
      <c r="F615" s="2" t="s">
        <v>15</v>
      </c>
      <c r="G615" s="2" t="s">
        <v>1594</v>
      </c>
      <c r="H615" s="2" t="s">
        <v>95</v>
      </c>
      <c r="I615" s="2" t="str">
        <f>IFERROR(__xludf.DUMMYFUNCTION("GOOGLETRANSLATE(C615,""fr"",""en"")"),"Loading...")</f>
        <v>Loading...</v>
      </c>
    </row>
    <row r="616" ht="15.75" customHeight="1">
      <c r="A616" s="2">
        <v>2.0</v>
      </c>
      <c r="B616" s="2" t="s">
        <v>1790</v>
      </c>
      <c r="C616" s="2" t="s">
        <v>1791</v>
      </c>
      <c r="D616" s="2" t="s">
        <v>70</v>
      </c>
      <c r="E616" s="2" t="s">
        <v>21</v>
      </c>
      <c r="F616" s="2" t="s">
        <v>15</v>
      </c>
      <c r="G616" s="2" t="s">
        <v>1742</v>
      </c>
      <c r="H616" s="2" t="s">
        <v>104</v>
      </c>
      <c r="I616" s="2" t="str">
        <f>IFERROR(__xludf.DUMMYFUNCTION("GOOGLETRANSLATE(C616,""fr"",""en"")"),"The subscription is very easily done and the attractive prices the first year!
The following year, an increase of 20%, claiming the number of accidents in the department, in a way you pay for ""bad"" customers !!
The following year still 18% increase fo"&amp;"r the same reasons, customer service offers me a commercial gesture of € 30! I hope I never have an accident because I fear the worst when the disputes.
In short, I do not recommend")</f>
        <v>The subscription is very easily done and the attractive prices the first year!
The following year, an increase of 20%, claiming the number of accidents in the department, in a way you pay for "bad" customers !!
The following year still 18% increase for the same reasons, customer service offers me a commercial gesture of € 30! I hope I never have an accident because I fear the worst when the disputes.
In short, I do not recommend</v>
      </c>
    </row>
    <row r="617" ht="15.75" customHeight="1">
      <c r="A617" s="2">
        <v>2.0</v>
      </c>
      <c r="B617" s="2" t="s">
        <v>1792</v>
      </c>
      <c r="C617" s="2" t="s">
        <v>1793</v>
      </c>
      <c r="D617" s="2" t="s">
        <v>70</v>
      </c>
      <c r="E617" s="2" t="s">
        <v>21</v>
      </c>
      <c r="F617" s="2" t="s">
        <v>15</v>
      </c>
      <c r="G617" s="2" t="s">
        <v>1794</v>
      </c>
      <c r="H617" s="2" t="s">
        <v>63</v>
      </c>
      <c r="I617" s="2" t="str">
        <f>IFERROR(__xludf.DUMMYFUNCTION("GOOGLETRANSLATE(C617,""fr"",""en"")"),"After validating quotes and paid 2 months in advance. The amount on the contracts had increased: reason accident not responsible on a contract and false declaration on another: I indicated that I had my license in May 69, when it was March 69.")</f>
        <v>After validating quotes and paid 2 months in advance. The amount on the contracts had increased: reason accident not responsible on a contract and false declaration on another: I indicated that I had my license in May 69, when it was March 69.</v>
      </c>
    </row>
    <row r="618" ht="15.75" customHeight="1">
      <c r="A618" s="2">
        <v>2.0</v>
      </c>
      <c r="B618" s="2" t="s">
        <v>1795</v>
      </c>
      <c r="C618" s="2" t="s">
        <v>1796</v>
      </c>
      <c r="D618" s="2" t="s">
        <v>103</v>
      </c>
      <c r="E618" s="2" t="s">
        <v>98</v>
      </c>
      <c r="F618" s="2" t="s">
        <v>15</v>
      </c>
      <c r="G618" s="2" t="s">
        <v>1797</v>
      </c>
      <c r="H618" s="2" t="s">
        <v>77</v>
      </c>
      <c r="I618" s="2" t="str">
        <f>IFERROR(__xludf.DUMMYFUNCTION("GOOGLETRANSLATE(C618,""fr"",""en"")"),"Loading...")</f>
        <v>Loading...</v>
      </c>
    </row>
    <row r="619" ht="15.75" customHeight="1">
      <c r="A619" s="2">
        <v>1.0</v>
      </c>
      <c r="B619" s="2" t="s">
        <v>1798</v>
      </c>
      <c r="C619" s="2" t="s">
        <v>1799</v>
      </c>
      <c r="D619" s="2" t="s">
        <v>218</v>
      </c>
      <c r="E619" s="2" t="s">
        <v>21</v>
      </c>
      <c r="F619" s="2" t="s">
        <v>15</v>
      </c>
      <c r="G619" s="2" t="s">
        <v>283</v>
      </c>
      <c r="H619" s="2" t="s">
        <v>284</v>
      </c>
      <c r="I619" s="2" t="str">
        <f>IFERROR(__xludf.DUMMYFUNCTION("GOOGLETRANSLATE(C619,""fr"",""en"")"),"I have been at the Macif since 2004. I received my deadline in early March (Posted on February 26)
I made my request for termination within 20 days on March 13.
The Macif refused on April 17, she accuses me of not having sent before March 1.
Impossib"&amp;"le to have a dialogue.
We are referred to an E -Mail address from the management service that does not respond.
No return since April 17.")</f>
        <v>I have been at the Macif since 2004. I received my deadline in early March (Posted on February 26)
I made my request for termination within 20 days on March 13.
The Macif refused on April 17, she accuses me of not having sent before March 1.
Impossible to have a dialogue.
We are referred to an E -Mail address from the management service that does not respond.
No return since April 17.</v>
      </c>
    </row>
    <row r="620" ht="15.75" customHeight="1">
      <c r="A620" s="2">
        <v>4.0</v>
      </c>
      <c r="B620" s="2" t="s">
        <v>1800</v>
      </c>
      <c r="C620" s="2" t="s">
        <v>1801</v>
      </c>
      <c r="D620" s="2" t="s">
        <v>225</v>
      </c>
      <c r="E620" s="2" t="s">
        <v>21</v>
      </c>
      <c r="F620" s="2" t="s">
        <v>15</v>
      </c>
      <c r="G620" s="2" t="s">
        <v>1802</v>
      </c>
      <c r="H620" s="2" t="s">
        <v>139</v>
      </c>
      <c r="I620" s="2" t="str">
        <f>IFERROR(__xludf.DUMMYFUNCTION("GOOGLETRANSLATE(C620,""fr"",""en"")"),"Customer number 281267. I have been a customer of this insurance for several years.")</f>
        <v>Customer number 281267. I have been a customer of this insurance for several years.</v>
      </c>
    </row>
    <row r="621" ht="15.75" customHeight="1">
      <c r="A621" s="2">
        <v>2.0</v>
      </c>
      <c r="B621" s="2" t="s">
        <v>1803</v>
      </c>
      <c r="C621" s="2" t="s">
        <v>1804</v>
      </c>
      <c r="D621" s="2" t="s">
        <v>46</v>
      </c>
      <c r="E621" s="2" t="s">
        <v>75</v>
      </c>
      <c r="F621" s="2" t="s">
        <v>15</v>
      </c>
      <c r="G621" s="2" t="s">
        <v>1805</v>
      </c>
      <c r="H621" s="2" t="s">
        <v>512</v>
      </c>
      <c r="I621" s="2" t="str">
        <f>IFERROR(__xludf.DUMMYFUNCTION("GOOGLETRANSLATE(C621,""fr"",""en"")"),"Loading...")</f>
        <v>Loading...</v>
      </c>
    </row>
    <row r="622" ht="15.75" customHeight="1">
      <c r="A622" s="2">
        <v>5.0</v>
      </c>
      <c r="B622" s="2" t="s">
        <v>1806</v>
      </c>
      <c r="C622" s="2" t="s">
        <v>1807</v>
      </c>
      <c r="D622" s="2" t="s">
        <v>13</v>
      </c>
      <c r="E622" s="2" t="s">
        <v>14</v>
      </c>
      <c r="F622" s="2" t="s">
        <v>15</v>
      </c>
      <c r="G622" s="2" t="s">
        <v>1808</v>
      </c>
      <c r="H622" s="2" t="s">
        <v>309</v>
      </c>
      <c r="I622" s="2" t="str">
        <f>IFERROR(__xludf.DUMMYFUNCTION("GOOGLETRANSLATE(C622,""fr"",""en"")"),"I had a contact with a secretary of Santiane, in very pleasant contact who is a very adventurous mutual insurance company from a price point of view and reimbursement of the evenings, this person is very")</f>
        <v>I had a contact with a secretary of Santiane, in very pleasant contact who is a very adventurous mutual insurance company from a price point of view and reimbursement of the evenings, this person is very</v>
      </c>
    </row>
    <row r="623" ht="15.75" customHeight="1">
      <c r="A623" s="2">
        <v>2.0</v>
      </c>
      <c r="B623" s="2" t="s">
        <v>1809</v>
      </c>
      <c r="C623" s="2" t="s">
        <v>1810</v>
      </c>
      <c r="D623" s="2" t="s">
        <v>32</v>
      </c>
      <c r="E623" s="2" t="s">
        <v>81</v>
      </c>
      <c r="F623" s="2" t="s">
        <v>15</v>
      </c>
      <c r="G623" s="2" t="s">
        <v>636</v>
      </c>
      <c r="H623" s="2" t="s">
        <v>58</v>
      </c>
      <c r="I623" s="2" t="str">
        <f>IFERROR(__xludf.DUMMYFUNCTION("GOOGLETRANSLATE(C623,""fr"",""en"")"),"Perfect assurance for small problems but which leaves the files lying around")</f>
        <v>Perfect assurance for small problems but which leaves the files lying around</v>
      </c>
    </row>
    <row r="624" ht="15.75" customHeight="1">
      <c r="A624" s="2">
        <v>4.0</v>
      </c>
      <c r="B624" s="2" t="s">
        <v>1811</v>
      </c>
      <c r="C624" s="2" t="s">
        <v>1812</v>
      </c>
      <c r="D624" s="2" t="s">
        <v>20</v>
      </c>
      <c r="E624" s="2" t="s">
        <v>21</v>
      </c>
      <c r="F624" s="2" t="s">
        <v>15</v>
      </c>
      <c r="G624" s="2" t="s">
        <v>1813</v>
      </c>
      <c r="H624" s="2" t="s">
        <v>52</v>
      </c>
      <c r="I624" s="2" t="str">
        <f>IFERROR(__xludf.DUMMYFUNCTION("GOOGLETRANSLATE(C624,""fr"",""en"")"),"Fast, efficient and inexpensive! Frankly I am surprised by the speed and the prices which are well below the competition. I will think about my other contracts.")</f>
        <v>Fast, efficient and inexpensive! Frankly I am surprised by the speed and the prices which are well below the competition. I will think about my other contracts.</v>
      </c>
    </row>
    <row r="625" ht="15.75" customHeight="1">
      <c r="A625" s="2">
        <v>2.0</v>
      </c>
      <c r="B625" s="2" t="s">
        <v>1814</v>
      </c>
      <c r="C625" s="2" t="s">
        <v>1815</v>
      </c>
      <c r="D625" s="2" t="s">
        <v>134</v>
      </c>
      <c r="E625" s="2" t="s">
        <v>21</v>
      </c>
      <c r="F625" s="2" t="s">
        <v>15</v>
      </c>
      <c r="G625" s="2" t="s">
        <v>1816</v>
      </c>
      <c r="H625" s="2" t="s">
        <v>91</v>
      </c>
      <c r="I625" s="2" t="str">
        <f>IFERROR(__xludf.DUMMYFUNCTION("GOOGLETRANSLATE(C625,""fr"",""en"")"),"Customer management disaster.
No humanity.
Advertising certainly human is not at all for GMF. After five years we were fired for non -responsible claims !!!")</f>
        <v>Customer management disaster.
No humanity.
Advertising certainly human is not at all for GMF. After five years we were fired for non -responsible claims !!!</v>
      </c>
    </row>
    <row r="626" ht="15.75" customHeight="1">
      <c r="A626" s="2">
        <v>5.0</v>
      </c>
      <c r="B626" s="2" t="s">
        <v>1817</v>
      </c>
      <c r="C626" s="2" t="s">
        <v>1818</v>
      </c>
      <c r="D626" s="2" t="s">
        <v>70</v>
      </c>
      <c r="E626" s="2" t="s">
        <v>21</v>
      </c>
      <c r="F626" s="2" t="s">
        <v>15</v>
      </c>
      <c r="G626" s="2" t="s">
        <v>1516</v>
      </c>
      <c r="H626" s="2" t="s">
        <v>52</v>
      </c>
      <c r="I626" s="2" t="str">
        <f>IFERROR(__xludf.DUMMYFUNCTION("GOOGLETRANSLATE(C626,""fr"",""en"")"),"Hello thank you very much cordially good evening your faster service thank you again for your service you o change first name subjini kanagaratnam is not bad to send email please thank you very much good evening good evening")</f>
        <v>Hello thank you very much cordially good evening your faster service thank you again for your service you o change first name subjini kanagaratnam is not bad to send email please thank you very much good evening good evening</v>
      </c>
    </row>
    <row r="627" ht="15.75" customHeight="1">
      <c r="A627" s="2">
        <v>5.0</v>
      </c>
      <c r="B627" s="2" t="s">
        <v>1819</v>
      </c>
      <c r="C627" s="2" t="s">
        <v>1820</v>
      </c>
      <c r="D627" s="2" t="s">
        <v>363</v>
      </c>
      <c r="E627" s="2" t="s">
        <v>98</v>
      </c>
      <c r="F627" s="2" t="s">
        <v>15</v>
      </c>
      <c r="G627" s="2" t="s">
        <v>763</v>
      </c>
      <c r="H627" s="2" t="s">
        <v>95</v>
      </c>
      <c r="I627" s="2" t="str">
        <f>IFERROR(__xludf.DUMMYFUNCTION("GOOGLETRANSLATE(C627,""fr"",""en"")"),"Loading...")</f>
        <v>Loading...</v>
      </c>
    </row>
    <row r="628" ht="15.75" customHeight="1">
      <c r="A628" s="2">
        <v>5.0</v>
      </c>
      <c r="B628" s="2" t="s">
        <v>1821</v>
      </c>
      <c r="C628" s="2" t="s">
        <v>1822</v>
      </c>
      <c r="D628" s="2" t="s">
        <v>70</v>
      </c>
      <c r="E628" s="2" t="s">
        <v>21</v>
      </c>
      <c r="F628" s="2" t="s">
        <v>15</v>
      </c>
      <c r="G628" s="2" t="s">
        <v>659</v>
      </c>
      <c r="H628" s="2" t="s">
        <v>210</v>
      </c>
      <c r="I628" s="2" t="str">
        <f>IFERROR(__xludf.DUMMYFUNCTION("GOOGLETRANSLATE(C628,""fr"",""en"")"),"I am satisfied with the price and the conditions. The ease of comparing the different offers and guarantees. I contacted customer service to check if I could not benefit from a better price, although the answer was negative, the reception was very cordial"&amp;".")</f>
        <v>I am satisfied with the price and the conditions. The ease of comparing the different offers and guarantees. I contacted customer service to check if I could not benefit from a better price, although the answer was negative, the reception was very cordial.</v>
      </c>
    </row>
    <row r="629" ht="15.75" customHeight="1">
      <c r="A629" s="2">
        <v>5.0</v>
      </c>
      <c r="B629" s="2" t="s">
        <v>1823</v>
      </c>
      <c r="C629" s="2" t="s">
        <v>1824</v>
      </c>
      <c r="D629" s="2" t="s">
        <v>70</v>
      </c>
      <c r="E629" s="2" t="s">
        <v>21</v>
      </c>
      <c r="F629" s="2" t="s">
        <v>15</v>
      </c>
      <c r="G629" s="2" t="s">
        <v>1825</v>
      </c>
      <c r="H629" s="2" t="s">
        <v>77</v>
      </c>
      <c r="I629" s="2" t="str">
        <f>IFERROR(__xludf.DUMMYFUNCTION("GOOGLETRANSLATE(C629,""fr"",""en"")"),"For the moment I am satisfied with the service and the value for money. The site is relatively easy to access and use. It remains to know the efficiency in the event of a claim, which I am not in a hurry to test.")</f>
        <v>For the moment I am satisfied with the service and the value for money. The site is relatively easy to access and use. It remains to know the efficiency in the event of a claim, which I am not in a hurry to test.</v>
      </c>
    </row>
    <row r="630" ht="15.75" customHeight="1">
      <c r="A630" s="2">
        <v>2.0</v>
      </c>
      <c r="B630" s="2" t="s">
        <v>1826</v>
      </c>
      <c r="C630" s="2" t="s">
        <v>1827</v>
      </c>
      <c r="D630" s="2" t="s">
        <v>352</v>
      </c>
      <c r="E630" s="2" t="s">
        <v>214</v>
      </c>
      <c r="F630" s="2" t="s">
        <v>15</v>
      </c>
      <c r="G630" s="2" t="s">
        <v>1828</v>
      </c>
      <c r="H630" s="2" t="s">
        <v>301</v>
      </c>
      <c r="I630" s="2" t="str">
        <f>IFERROR(__xludf.DUMMYFUNCTION("GOOGLETRANSLATE(C630,""fr"",""en"")"),"Loading...")</f>
        <v>Loading...</v>
      </c>
    </row>
    <row r="631" ht="15.75" customHeight="1">
      <c r="A631" s="2">
        <v>3.0</v>
      </c>
      <c r="B631" s="2" t="s">
        <v>1829</v>
      </c>
      <c r="C631" s="2" t="s">
        <v>1830</v>
      </c>
      <c r="D631" s="2" t="s">
        <v>20</v>
      </c>
      <c r="E631" s="2" t="s">
        <v>21</v>
      </c>
      <c r="F631" s="2" t="s">
        <v>15</v>
      </c>
      <c r="G631" s="2" t="s">
        <v>1349</v>
      </c>
      <c r="H631" s="2" t="s">
        <v>43</v>
      </c>
      <c r="I631" s="2" t="str">
        <f>IFERROR(__xludf.DUMMYFUNCTION("GOOGLETRANSLATE(C631,""fr"",""en"")"),"This is only the beginning, we will see much later. The service provided during the different problem is before all of age to be satisfied with their contract")</f>
        <v>This is only the beginning, we will see much later. The service provided during the different problem is before all of age to be satisfied with their contract</v>
      </c>
    </row>
    <row r="632" ht="15.75" customHeight="1">
      <c r="A632" s="2">
        <v>4.0</v>
      </c>
      <c r="B632" s="2" t="s">
        <v>1831</v>
      </c>
      <c r="C632" s="2" t="s">
        <v>1832</v>
      </c>
      <c r="D632" s="2" t="s">
        <v>70</v>
      </c>
      <c r="E632" s="2" t="s">
        <v>21</v>
      </c>
      <c r="F632" s="2" t="s">
        <v>15</v>
      </c>
      <c r="G632" s="2" t="s">
        <v>209</v>
      </c>
      <c r="H632" s="2" t="s">
        <v>210</v>
      </c>
      <c r="I632" s="2" t="str">
        <f>IFERROR(__xludf.DUMMYFUNCTION("GOOGLETRANSLATE(C632,""fr"",""en"")"),"Loading...")</f>
        <v>Loading...</v>
      </c>
    </row>
    <row r="633" ht="15.75" customHeight="1">
      <c r="A633" s="2">
        <v>3.0</v>
      </c>
      <c r="B633" s="2" t="s">
        <v>1833</v>
      </c>
      <c r="C633" s="2" t="s">
        <v>1834</v>
      </c>
      <c r="D633" s="2" t="s">
        <v>89</v>
      </c>
      <c r="E633" s="2" t="s">
        <v>21</v>
      </c>
      <c r="F633" s="2" t="s">
        <v>15</v>
      </c>
      <c r="G633" s="2" t="s">
        <v>1835</v>
      </c>
      <c r="H633" s="2" t="s">
        <v>582</v>
      </c>
      <c r="I633" s="2" t="str">
        <f>IFERROR(__xludf.DUMMYFUNCTION("GOOGLETRANSLATE(C633,""fr"",""en"")"),"Loading...")</f>
        <v>Loading...</v>
      </c>
    </row>
    <row r="634" ht="15.75" customHeight="1">
      <c r="A634" s="2">
        <v>3.0</v>
      </c>
      <c r="B634" s="2" t="s">
        <v>1836</v>
      </c>
      <c r="C634" s="2" t="s">
        <v>1837</v>
      </c>
      <c r="D634" s="2" t="s">
        <v>550</v>
      </c>
      <c r="E634" s="2" t="s">
        <v>21</v>
      </c>
      <c r="F634" s="2" t="s">
        <v>15</v>
      </c>
      <c r="G634" s="2" t="s">
        <v>1838</v>
      </c>
      <c r="H634" s="2" t="s">
        <v>321</v>
      </c>
      <c r="I634" s="2" t="str">
        <f>IFERROR(__xludf.DUMMYFUNCTION("GOOGLETRANSLATE(C634,""fr"",""en"")"),"Loading...")</f>
        <v>Loading...</v>
      </c>
    </row>
    <row r="635" ht="15.75" customHeight="1">
      <c r="A635" s="2">
        <v>2.0</v>
      </c>
      <c r="B635" s="2" t="s">
        <v>1839</v>
      </c>
      <c r="C635" s="2" t="s">
        <v>1840</v>
      </c>
      <c r="D635" s="2" t="s">
        <v>192</v>
      </c>
      <c r="E635" s="2" t="s">
        <v>21</v>
      </c>
      <c r="F635" s="2" t="s">
        <v>15</v>
      </c>
      <c r="G635" s="2" t="s">
        <v>1841</v>
      </c>
      <c r="H635" s="2" t="s">
        <v>508</v>
      </c>
      <c r="I635" s="2" t="str">
        <f>IFERROR(__xludf.DUMMYFUNCTION("GOOGLETRANSLATE(C635,""fr"",""en"")"),"Do not fall under the blow of the spell: after two windsmanship changed and an accident with only the bumper of the car before broken, they terminated me. And this after 15 years of contributions at home !!! Basically to be a good customer at home, they m"&amp;"ust not assure us. The right customer is a client who only contributes and who should not be helped in the event of a glitch.")</f>
        <v>Do not fall under the blow of the spell: after two windsmanship changed and an accident with only the bumper of the car before broken, they terminated me. And this after 15 years of contributions at home !!! Basically to be a good customer at home, they must not assure us. The right customer is a client who only contributes and who should not be helped in the event of a glitch.</v>
      </c>
    </row>
    <row r="636" ht="15.75" customHeight="1">
      <c r="A636" s="2">
        <v>1.0</v>
      </c>
      <c r="B636" s="2" t="s">
        <v>1842</v>
      </c>
      <c r="C636" s="2" t="s">
        <v>1843</v>
      </c>
      <c r="D636" s="2" t="s">
        <v>299</v>
      </c>
      <c r="E636" s="2" t="s">
        <v>75</v>
      </c>
      <c r="F636" s="2" t="s">
        <v>15</v>
      </c>
      <c r="G636" s="2" t="s">
        <v>921</v>
      </c>
      <c r="H636" s="2" t="s">
        <v>175</v>
      </c>
      <c r="I636" s="2" t="str">
        <f>IFERROR(__xludf.DUMMYFUNCTION("GOOGLETRANSLATE(C636,""fr"",""en"")"),"Loading...")</f>
        <v>Loading...</v>
      </c>
    </row>
    <row r="637" ht="15.75" customHeight="1">
      <c r="A637" s="2">
        <v>5.0</v>
      </c>
      <c r="B637" s="2" t="s">
        <v>1844</v>
      </c>
      <c r="C637" s="2" t="s">
        <v>1845</v>
      </c>
      <c r="D637" s="2" t="s">
        <v>20</v>
      </c>
      <c r="E637" s="2" t="s">
        <v>21</v>
      </c>
      <c r="F637" s="2" t="s">
        <v>15</v>
      </c>
      <c r="G637" s="2" t="s">
        <v>1553</v>
      </c>
      <c r="H637" s="2" t="s">
        <v>175</v>
      </c>
      <c r="I637" s="2" t="str">
        <f>IFERROR(__xludf.DUMMYFUNCTION("GOOGLETRANSLATE(C637,""fr"",""en"")"),"Loading...")</f>
        <v>Loading...</v>
      </c>
    </row>
    <row r="638" ht="15.75" customHeight="1">
      <c r="A638" s="2">
        <v>5.0</v>
      </c>
      <c r="B638" s="2" t="s">
        <v>1846</v>
      </c>
      <c r="C638" s="2" t="s">
        <v>1847</v>
      </c>
      <c r="D638" s="2" t="s">
        <v>70</v>
      </c>
      <c r="E638" s="2" t="s">
        <v>21</v>
      </c>
      <c r="F638" s="2" t="s">
        <v>15</v>
      </c>
      <c r="G638" s="2" t="s">
        <v>1783</v>
      </c>
      <c r="H638" s="2" t="s">
        <v>52</v>
      </c>
      <c r="I638" s="2" t="str">
        <f>IFERROR(__xludf.DUMMYFUNCTION("GOOGLETRANSLATE(C638,""fr"",""en"")"),"I am satisfied with the service. The approach is simple once the options to be informed for the quote. I am satisfied with direct insurance in general.")</f>
        <v>I am satisfied with the service. The approach is simple once the options to be informed for the quote. I am satisfied with direct insurance in general.</v>
      </c>
    </row>
    <row r="639" ht="15.75" customHeight="1">
      <c r="A639" s="2">
        <v>5.0</v>
      </c>
      <c r="B639" s="2" t="s">
        <v>1848</v>
      </c>
      <c r="C639" s="2" t="s">
        <v>1849</v>
      </c>
      <c r="D639" s="2" t="s">
        <v>282</v>
      </c>
      <c r="E639" s="2" t="s">
        <v>14</v>
      </c>
      <c r="F639" s="2" t="s">
        <v>15</v>
      </c>
      <c r="G639" s="2" t="s">
        <v>43</v>
      </c>
      <c r="H639" s="2" t="s">
        <v>52</v>
      </c>
      <c r="I639" s="2" t="str">
        <f>IFERROR(__xludf.DUMMYFUNCTION("GOOGLETRANSLATE(C639,""fr"",""en"")"),"Mutual that accompanies the security forces in the best way by offering adapted and unprecedented offers for agents. Health Provident A network of elected officials trained in detecting psychosocial risks throughout the territory and overseas.")</f>
        <v>Mutual that accompanies the security forces in the best way by offering adapted and unprecedented offers for agents. Health Provident A network of elected officials trained in detecting psychosocial risks throughout the territory and overseas.</v>
      </c>
    </row>
    <row r="640" ht="15.75" customHeight="1">
      <c r="A640" s="2">
        <v>1.0</v>
      </c>
      <c r="B640" s="2" t="s">
        <v>1850</v>
      </c>
      <c r="C640" s="2" t="s">
        <v>1851</v>
      </c>
      <c r="D640" s="2" t="s">
        <v>46</v>
      </c>
      <c r="E640" s="2" t="s">
        <v>21</v>
      </c>
      <c r="F640" s="2" t="s">
        <v>15</v>
      </c>
      <c r="G640" s="2" t="s">
        <v>1852</v>
      </c>
      <c r="H640" s="2" t="s">
        <v>113</v>
      </c>
      <c r="I640" s="2" t="str">
        <f>IFERROR(__xludf.DUMMYFUNCTION("GOOGLETRANSLATE(C640,""fr"",""en"")"),"To flee, following a claim, he refuses compensation, impossible to contact, is the ball: expert/manager/manager.
Several contracts at home, when in contributes everything is fine if problem, catastrophic!")</f>
        <v>To flee, following a claim, he refuses compensation, impossible to contact, is the ball: expert/manager/manager.
Several contracts at home, when in contributes everything is fine if problem, catastrophic!</v>
      </c>
    </row>
    <row r="641" ht="15.75" customHeight="1">
      <c r="A641" s="2">
        <v>4.0</v>
      </c>
      <c r="B641" s="2" t="s">
        <v>1853</v>
      </c>
      <c r="C641" s="2" t="s">
        <v>1854</v>
      </c>
      <c r="D641" s="2" t="s">
        <v>70</v>
      </c>
      <c r="E641" s="2" t="s">
        <v>21</v>
      </c>
      <c r="F641" s="2" t="s">
        <v>15</v>
      </c>
      <c r="G641" s="2" t="s">
        <v>1855</v>
      </c>
      <c r="H641" s="2" t="s">
        <v>52</v>
      </c>
      <c r="I641" s="2" t="str">
        <f>IFERROR(__xludf.DUMMYFUNCTION("GOOGLETRANSLATE(C641,""fr"",""en"")"),"Correct price, now to see the level of service in time
Easy site to make a subscription
Customer service to test later ....
")</f>
        <v>Correct price, now to see the level of service in time
Easy site to make a subscription
Customer service to test later ....
</v>
      </c>
    </row>
    <row r="642" ht="15.75" customHeight="1">
      <c r="A642" s="2">
        <v>4.0</v>
      </c>
      <c r="B642" s="2" t="s">
        <v>1856</v>
      </c>
      <c r="C642" s="2" t="s">
        <v>1857</v>
      </c>
      <c r="D642" s="2" t="s">
        <v>70</v>
      </c>
      <c r="E642" s="2" t="s">
        <v>21</v>
      </c>
      <c r="F642" s="2" t="s">
        <v>15</v>
      </c>
      <c r="G642" s="2" t="s">
        <v>1594</v>
      </c>
      <c r="H642" s="2" t="s">
        <v>95</v>
      </c>
      <c r="I642" s="2" t="str">
        <f>IFERROR(__xludf.DUMMYFUNCTION("GOOGLETRANSLATE(C642,""fr"",""en"")"),"I do not understand why I have to pay € 138 when I only insured 3 days in July?
Otherwise I am satisfied with the insurance proposal")</f>
        <v>I do not understand why I have to pay € 138 when I only insured 3 days in July?
Otherwise I am satisfied with the insurance proposal</v>
      </c>
    </row>
    <row r="643" ht="15.75" customHeight="1">
      <c r="A643" s="2">
        <v>1.0</v>
      </c>
      <c r="B643" s="2" t="s">
        <v>1858</v>
      </c>
      <c r="C643" s="2" t="s">
        <v>1859</v>
      </c>
      <c r="D643" s="2" t="s">
        <v>20</v>
      </c>
      <c r="E643" s="2" t="s">
        <v>21</v>
      </c>
      <c r="F643" s="2" t="s">
        <v>15</v>
      </c>
      <c r="G643" s="2" t="s">
        <v>431</v>
      </c>
      <c r="H643" s="2" t="s">
        <v>210</v>
      </c>
      <c r="I643" s="2" t="str">
        <f>IFERROR(__xludf.DUMMYFUNCTION("GOOGLETRANSLATE(C643,""fr"",""en"")"),"After less than a year of insurance at a suitable price, I receive my contribution renewal with an increase of € 300 annual. I go from 600 € to 900 € annual. I had no claim or change. The reason invoked by insurance is related to the city and the number o"&amp;"f victims. I live in a small town of 6000 inhabitants. Aberrant! In 22 years of insurance I have never known that.
They wanted to be terminated, I don't drink other explanations.")</f>
        <v>After less than a year of insurance at a suitable price, I receive my contribution renewal with an increase of € 300 annual. I go from 600 € to 900 € annual. I had no claim or change. The reason invoked by insurance is related to the city and the number of victims. I live in a small town of 6000 inhabitants. Aberrant! In 22 years of insurance I have never known that.
They wanted to be terminated, I don't drink other explanations.</v>
      </c>
    </row>
    <row r="644" ht="15.75" customHeight="1">
      <c r="A644" s="2">
        <v>5.0</v>
      </c>
      <c r="B644" s="2" t="s">
        <v>1860</v>
      </c>
      <c r="C644" s="2" t="s">
        <v>1861</v>
      </c>
      <c r="D644" s="2" t="s">
        <v>70</v>
      </c>
      <c r="E644" s="2" t="s">
        <v>21</v>
      </c>
      <c r="F644" s="2" t="s">
        <v>15</v>
      </c>
      <c r="G644" s="2" t="s">
        <v>1377</v>
      </c>
      <c r="H644" s="2" t="s">
        <v>67</v>
      </c>
      <c r="I644" s="2" t="str">
        <f>IFERROR(__xludf.DUMMYFUNCTION("GOOGLETRANSLATE(C644,""fr"",""en"")"),"I am extremely satisfied, the prices are reasonable, simple to fill out and everything is perfectly explained. Proud to be in this insurance that will help me and will cover me safely. FLAWLESS !
Best regards")</f>
        <v>I am extremely satisfied, the prices are reasonable, simple to fill out and everything is perfectly explained. Proud to be in this insurance that will help me and will cover me safely. FLAWLESS !
Best regards</v>
      </c>
    </row>
    <row r="645" ht="15.75" customHeight="1">
      <c r="A645" s="2">
        <v>4.0</v>
      </c>
      <c r="B645" s="2" t="s">
        <v>1862</v>
      </c>
      <c r="C645" s="2" t="s">
        <v>1863</v>
      </c>
      <c r="D645" s="2" t="s">
        <v>70</v>
      </c>
      <c r="E645" s="2" t="s">
        <v>21</v>
      </c>
      <c r="F645" s="2" t="s">
        <v>15</v>
      </c>
      <c r="G645" s="2" t="s">
        <v>659</v>
      </c>
      <c r="H645" s="2" t="s">
        <v>210</v>
      </c>
      <c r="I645" s="2" t="str">
        <f>IFERROR(__xludf.DUMMYFUNCTION("GOOGLETRANSLATE(C645,""fr"",""en"")"),"A little long to make sure, it was faster before on the phone. Despite an online quote; I would have liked to be able to validate and pay online.")</f>
        <v>A little long to make sure, it was faster before on the phone. Despite an online quote; I would have liked to be able to validate and pay online.</v>
      </c>
    </row>
    <row r="646" ht="15.75" customHeight="1">
      <c r="A646" s="2">
        <v>3.0</v>
      </c>
      <c r="B646" s="2" t="s">
        <v>1864</v>
      </c>
      <c r="C646" s="2" t="s">
        <v>1865</v>
      </c>
      <c r="D646" s="2" t="s">
        <v>70</v>
      </c>
      <c r="E646" s="2" t="s">
        <v>21</v>
      </c>
      <c r="F646" s="2" t="s">
        <v>15</v>
      </c>
      <c r="G646" s="2" t="s">
        <v>1866</v>
      </c>
      <c r="H646" s="2" t="s">
        <v>512</v>
      </c>
      <c r="I646" s="2" t="str">
        <f>IFERROR(__xludf.DUMMYFUNCTION("GOOGLETRANSLATE(C646,""fr"",""en"")"),"I was insured at Direct Insurance for three years, as a young driver. It was the insurance that offered me the most attractive price: four hundred euros and a few, anyway, for a car dating from years, but hey insurance like the maif them, offered me contr"&amp;"acts at a thousand euros so the choice is quickly made. I have just been terminated this first October 1 due to my claims: a loss responsible in two years ago and a break of ice in last year. In addition they had counted me twice the ice of ice, I had to "&amp;"spend more than a month calling them regularly so that this problem is solved. I do not know yet at the moment if this is the case. In short, terminated for so little, it hurts. Customer service is not ultra efficient, but not worse than many customer ser"&amp;"vices. It feels like talking to robots. I cannot really recommend this insurance since it served me well for three years, but in the end I am very annoyed because I will pay two hundred euros more per year, without breakage, because of the fact that 'They"&amp;" terminated me. Next time I will know what it costs to use his insurance for reimbursements.")</f>
        <v>I was insured at Direct Insurance for three years, as a young driver. It was the insurance that offered me the most attractive price: four hundred euros and a few, anyway, for a car dating from years, but hey insurance like the maif them, offered me contracts at a thousand euros so the choice is quickly made. I have just been terminated this first October 1 due to my claims: a loss responsible in two years ago and a break of ice in last year. In addition they had counted me twice the ice of ice, I had to spend more than a month calling them regularly so that this problem is solved. I do not know yet at the moment if this is the case. In short, terminated for so little, it hurts. Customer service is not ultra efficient, but not worse than many customer services. It feels like talking to robots. I cannot really recommend this insurance since it served me well for three years, but in the end I am very annoyed because I will pay two hundred euros more per year, without breakage, because of the fact that 'They terminated me. Next time I will know what it costs to use his insurance for reimbursements.</v>
      </c>
    </row>
    <row r="647" ht="15.75" customHeight="1">
      <c r="A647" s="2">
        <v>5.0</v>
      </c>
      <c r="B647" s="2" t="s">
        <v>1867</v>
      </c>
      <c r="C647" s="2" t="s">
        <v>1868</v>
      </c>
      <c r="D647" s="2" t="s">
        <v>1193</v>
      </c>
      <c r="E647" s="2" t="s">
        <v>75</v>
      </c>
      <c r="F647" s="2" t="s">
        <v>15</v>
      </c>
      <c r="G647" s="2" t="s">
        <v>881</v>
      </c>
      <c r="H647" s="2" t="s">
        <v>52</v>
      </c>
      <c r="I647" s="2" t="str">
        <f>IFERROR(__xludf.DUMMYFUNCTION("GOOGLETRANSLATE(C647,""fr"",""en"")"),"Loading...")</f>
        <v>Loading...</v>
      </c>
    </row>
    <row r="648" ht="15.75" customHeight="1">
      <c r="A648" s="2">
        <v>3.0</v>
      </c>
      <c r="B648" s="2" t="s">
        <v>1869</v>
      </c>
      <c r="C648" s="2" t="s">
        <v>1870</v>
      </c>
      <c r="D648" s="2" t="s">
        <v>20</v>
      </c>
      <c r="E648" s="2" t="s">
        <v>21</v>
      </c>
      <c r="F648" s="2" t="s">
        <v>15</v>
      </c>
      <c r="G648" s="2" t="s">
        <v>786</v>
      </c>
      <c r="H648" s="2" t="s">
        <v>52</v>
      </c>
      <c r="I648" s="2" t="str">
        <f>IFERROR(__xludf.DUMMYFUNCTION("GOOGLETRANSLATE(C648,""fr"",""en"")"),"satisfied. Easy to use and options not too expensive. Slightly high starting costs but overall the cheapest I found. The addition of a second driver hurts a little budget.")</f>
        <v>satisfied. Easy to use and options not too expensive. Slightly high starting costs but overall the cheapest I found. The addition of a second driver hurts a little budget.</v>
      </c>
    </row>
    <row r="649" ht="15.75" customHeight="1">
      <c r="A649" s="2">
        <v>3.0</v>
      </c>
      <c r="B649" s="2" t="s">
        <v>1871</v>
      </c>
      <c r="C649" s="2" t="s">
        <v>1872</v>
      </c>
      <c r="D649" s="2" t="s">
        <v>20</v>
      </c>
      <c r="E649" s="2" t="s">
        <v>21</v>
      </c>
      <c r="F649" s="2" t="s">
        <v>15</v>
      </c>
      <c r="G649" s="2" t="s">
        <v>267</v>
      </c>
      <c r="H649" s="2" t="s">
        <v>43</v>
      </c>
      <c r="I649" s="2" t="str">
        <f>IFERROR(__xludf.DUMMYFUNCTION("GOOGLETRANSLATE(C649,""fr"",""en"")"),"Very good service but a little expensive quick and effective quick subscription I will recommend it with pleasure but for the prices I will keep my personal opinion for me")</f>
        <v>Very good service but a little expensive quick and effective quick subscription I will recommend it with pleasure but for the prices I will keep my personal opinion for me</v>
      </c>
    </row>
    <row r="650" ht="15.75" customHeight="1">
      <c r="A650" s="2">
        <v>3.0</v>
      </c>
      <c r="B650" s="2" t="s">
        <v>1873</v>
      </c>
      <c r="C650" s="2" t="s">
        <v>1874</v>
      </c>
      <c r="D650" s="2" t="s">
        <v>70</v>
      </c>
      <c r="E650" s="2" t="s">
        <v>21</v>
      </c>
      <c r="F650" s="2" t="s">
        <v>15</v>
      </c>
      <c r="G650" s="2" t="s">
        <v>1875</v>
      </c>
      <c r="H650" s="2" t="s">
        <v>104</v>
      </c>
      <c r="I650" s="2" t="str">
        <f>IFERROR(__xludf.DUMMYFUNCTION("GOOGLETRANSLATE(C650,""fr"",""en"")"),"Still too expensive and too many exclusions
It is necessary to make an effort for young drivers and their parents and take into account learning
")</f>
        <v>Still too expensive and too many exclusions
It is necessary to make an effort for young drivers and their parents and take into account learning
</v>
      </c>
    </row>
    <row r="651" ht="15.75" customHeight="1">
      <c r="A651" s="2">
        <v>4.0</v>
      </c>
      <c r="B651" s="2" t="s">
        <v>1876</v>
      </c>
      <c r="C651" s="2" t="s">
        <v>1877</v>
      </c>
      <c r="D651" s="2" t="s">
        <v>20</v>
      </c>
      <c r="E651" s="2" t="s">
        <v>21</v>
      </c>
      <c r="F651" s="2" t="s">
        <v>15</v>
      </c>
      <c r="G651" s="2" t="s">
        <v>1268</v>
      </c>
      <c r="H651" s="2" t="s">
        <v>77</v>
      </c>
      <c r="I651" s="2" t="str">
        <f>IFERROR(__xludf.DUMMYFUNCTION("GOOGLETRANSLATE(C651,""fr"",""en"")"),"Loading...")</f>
        <v>Loading...</v>
      </c>
    </row>
    <row r="652" ht="15.75" customHeight="1">
      <c r="A652" s="2">
        <v>5.0</v>
      </c>
      <c r="B652" s="2" t="s">
        <v>1878</v>
      </c>
      <c r="C652" s="2" t="s">
        <v>1879</v>
      </c>
      <c r="D652" s="2" t="s">
        <v>70</v>
      </c>
      <c r="E652" s="2" t="s">
        <v>21</v>
      </c>
      <c r="F652" s="2" t="s">
        <v>15</v>
      </c>
      <c r="G652" s="2" t="s">
        <v>1880</v>
      </c>
      <c r="H652" s="2" t="s">
        <v>508</v>
      </c>
      <c r="I652" s="2" t="str">
        <f>IFERROR(__xludf.DUMMYFUNCTION("GOOGLETRANSLATE(C652,""fr"",""en"")"),"Hyper to satisfy prices! Better than my former AXA insurer for my old car insured at third party only. I am waiting to receive their quote for this vehicle any risk but I doubt stay at home.")</f>
        <v>Hyper to satisfy prices! Better than my former AXA insurer for my old car insured at third party only. I am waiting to receive their quote for this vehicle any risk but I doubt stay at home.</v>
      </c>
    </row>
    <row r="653" ht="15.75" customHeight="1">
      <c r="A653" s="2">
        <v>1.0</v>
      </c>
      <c r="B653" s="2" t="s">
        <v>1881</v>
      </c>
      <c r="C653" s="2" t="s">
        <v>1882</v>
      </c>
      <c r="D653" s="2" t="s">
        <v>134</v>
      </c>
      <c r="E653" s="2" t="s">
        <v>81</v>
      </c>
      <c r="F653" s="2" t="s">
        <v>15</v>
      </c>
      <c r="G653" s="2" t="s">
        <v>1855</v>
      </c>
      <c r="H653" s="2" t="s">
        <v>175</v>
      </c>
      <c r="I653" s="2" t="str">
        <f>IFERROR(__xludf.DUMMYFUNCTION("GOOGLETRANSLATE(C653,""fr"",""en"")"),"Loading...")</f>
        <v>Loading...</v>
      </c>
    </row>
    <row r="654" ht="15.75" customHeight="1">
      <c r="A654" s="2">
        <v>5.0</v>
      </c>
      <c r="B654" s="2" t="s">
        <v>1883</v>
      </c>
      <c r="C654" s="2" t="s">
        <v>1884</v>
      </c>
      <c r="D654" s="2" t="s">
        <v>20</v>
      </c>
      <c r="E654" s="2" t="s">
        <v>21</v>
      </c>
      <c r="F654" s="2" t="s">
        <v>15</v>
      </c>
      <c r="G654" s="2" t="s">
        <v>51</v>
      </c>
      <c r="H654" s="2" t="s">
        <v>52</v>
      </c>
      <c r="I654" s="2" t="str">
        <f>IFERROR(__xludf.DUMMYFUNCTION("GOOGLETRANSLATE(C654,""fr"",""en"")"),"I am satisfied with the online service
the price of services
simplicity of the procedures as well as the speed of membership in the contract subscribed")</f>
        <v>I am satisfied with the online service
the price of services
simplicity of the procedures as well as the speed of membership in the contract subscribed</v>
      </c>
    </row>
    <row r="655" ht="15.75" customHeight="1">
      <c r="A655" s="2">
        <v>2.0</v>
      </c>
      <c r="B655" s="2" t="s">
        <v>1885</v>
      </c>
      <c r="C655" s="2" t="s">
        <v>1886</v>
      </c>
      <c r="D655" s="2" t="s">
        <v>20</v>
      </c>
      <c r="E655" s="2" t="s">
        <v>21</v>
      </c>
      <c r="F655" s="2" t="s">
        <v>15</v>
      </c>
      <c r="G655" s="2" t="s">
        <v>1887</v>
      </c>
      <c r="H655" s="2" t="s">
        <v>590</v>
      </c>
      <c r="I655" s="2" t="str">
        <f>IFERROR(__xludf.DUMMYFUNCTION("GOOGLETRANSLATE(C655,""fr"",""en"")"),"No problem since 3.01,2020 everything was fine, I had no sinstise
Since 25.09.2020, the date on which my vehicle was affected by the thermal heat spread of a vehicle parked in front of me, nothing is going well. First, yes, you are assured; And until Oct"&amp;"ober 5. In the morning, I am told: we will repair the car. At 5:00 p.m.: Ah no, we were wrong, you are not insured. The observation made by the owner of the burnt down vehicle, therefore, third -party identified has not been sent to his insurance for comp"&amp;"ensation for damage on my vehicle. I had to call them to find out if it had been done.
Managers and advisers are incompetent, they cannot read the data of a contract, I go back up information to the quality service, no return (they have 40 days! In the m"&amp;"eantime, no car at my disposal. I ask Speak) A manager: no return. And now they have blacklisted my number.
I want to clarify that I have always been courteous and polished. but the ! I have not finished with them but I intend to ask for damage and inter"&amp;"est and go to court if necessary
In short, insurance to avoid!")</f>
        <v>No problem since 3.01,2020 everything was fine, I had no sinstise
Since 25.09.2020, the date on which my vehicle was affected by the thermal heat spread of a vehicle parked in front of me, nothing is going well. First, yes, you are assured; And until October 5. In the morning, I am told: we will repair the car. At 5:00 p.m.: Ah no, we were wrong, you are not insured. The observation made by the owner of the burnt down vehicle, therefore, third -party identified has not been sent to his insurance for compensation for damage on my vehicle. I had to call them to find out if it had been done.
Managers and advisers are incompetent, they cannot read the data of a contract, I go back up information to the quality service, no return (they have 40 days! In the meantime, no car at my disposal. I ask Speak) A manager: no return. And now they have blacklisted my number.
I want to clarify that I have always been courteous and polished. but the ! I have not finished with them but I intend to ask for damage and interest and go to court if necessary
In short, insurance to avoid!</v>
      </c>
    </row>
    <row r="656" ht="15.75" customHeight="1">
      <c r="A656" s="2">
        <v>5.0</v>
      </c>
      <c r="B656" s="2" t="s">
        <v>1888</v>
      </c>
      <c r="C656" s="2" t="s">
        <v>1889</v>
      </c>
      <c r="D656" s="2" t="s">
        <v>20</v>
      </c>
      <c r="E656" s="2" t="s">
        <v>21</v>
      </c>
      <c r="F656" s="2" t="s">
        <v>15</v>
      </c>
      <c r="G656" s="2" t="s">
        <v>1890</v>
      </c>
      <c r="H656" s="2" t="s">
        <v>77</v>
      </c>
      <c r="I656" s="2" t="str">
        <f>IFERROR(__xludf.DUMMYFUNCTION("GOOGLETRANSLATE(C656,""fr"",""en"")"),"You are the best I stay everything my life with the olive tree thank you very much and good courage the service l'Olivier ??????")</f>
        <v>You are the best I stay everything my life with the olive tree thank you very much and good courage the service l'Olivier ??????</v>
      </c>
    </row>
    <row r="657" ht="15.75" customHeight="1">
      <c r="A657" s="2">
        <v>5.0</v>
      </c>
      <c r="B657" s="2" t="s">
        <v>1891</v>
      </c>
      <c r="C657" s="2" t="s">
        <v>1892</v>
      </c>
      <c r="D657" s="2" t="s">
        <v>20</v>
      </c>
      <c r="E657" s="2" t="s">
        <v>21</v>
      </c>
      <c r="F657" s="2" t="s">
        <v>15</v>
      </c>
      <c r="G657" s="2" t="s">
        <v>1550</v>
      </c>
      <c r="H657" s="2" t="s">
        <v>640</v>
      </c>
      <c r="I657" s="2" t="str">
        <f>IFERROR(__xludf.DUMMYFUNCTION("GOOGLETRANSLATE(C657,""fr"",""en"")"),"Listening to the need, satisfaction with the first contact. Responsiveness and speed of the management of the demand from A to B. The icing on the cake ""a price deifying all competitives""")</f>
        <v>Listening to the need, satisfaction with the first contact. Responsiveness and speed of the management of the demand from A to B. The icing on the cake "a price deifying all competitives"</v>
      </c>
    </row>
    <row r="658" ht="15.75" customHeight="1">
      <c r="A658" s="2">
        <v>4.0</v>
      </c>
      <c r="B658" s="2" t="s">
        <v>1893</v>
      </c>
      <c r="C658" s="2" t="s">
        <v>1894</v>
      </c>
      <c r="D658" s="2" t="s">
        <v>13</v>
      </c>
      <c r="E658" s="2" t="s">
        <v>14</v>
      </c>
      <c r="F658" s="2" t="s">
        <v>15</v>
      </c>
      <c r="G658" s="2" t="s">
        <v>1895</v>
      </c>
      <c r="H658" s="2" t="s">
        <v>100</v>
      </c>
      <c r="I658" s="2" t="str">
        <f>IFERROR(__xludf.DUMMYFUNCTION("GOOGLETRANSLATE(C658,""fr"",""en"")"),"Loading...")</f>
        <v>Loading...</v>
      </c>
    </row>
    <row r="659" ht="15.75" customHeight="1">
      <c r="A659" s="2">
        <v>3.0</v>
      </c>
      <c r="B659" s="2" t="s">
        <v>1896</v>
      </c>
      <c r="C659" s="2" t="s">
        <v>1897</v>
      </c>
      <c r="D659" s="2" t="s">
        <v>282</v>
      </c>
      <c r="E659" s="2" t="s">
        <v>14</v>
      </c>
      <c r="F659" s="2" t="s">
        <v>15</v>
      </c>
      <c r="G659" s="2" t="s">
        <v>1780</v>
      </c>
      <c r="H659" s="2" t="s">
        <v>410</v>
      </c>
      <c r="I659" s="2" t="str">
        <f>IFERROR(__xludf.DUMMYFUNCTION("GOOGLETRANSLATE(C659,""fr"",""en"")"),"Having very rarely needed, for the moment, to solicit my mutual, apart from current medical consultations, it is difficult for me to give a constructive opinion. However, to date, we have had no particular concern, so we can say that our mutual is satisfa"&amp;"ctory. Both affiliated since the years 1986 and 1987, we have completely trusted the MGP to support us in the coming years.")</f>
        <v>Having very rarely needed, for the moment, to solicit my mutual, apart from current medical consultations, it is difficult for me to give a constructive opinion. However, to date, we have had no particular concern, so we can say that our mutual is satisfactory. Both affiliated since the years 1986 and 1987, we have completely trusted the MGP to support us in the coming years.</v>
      </c>
    </row>
    <row r="660" ht="15.75" customHeight="1">
      <c r="A660" s="2">
        <v>2.0</v>
      </c>
      <c r="B660" s="2" t="s">
        <v>1898</v>
      </c>
      <c r="C660" s="2" t="s">
        <v>1899</v>
      </c>
      <c r="D660" s="2" t="s">
        <v>26</v>
      </c>
      <c r="E660" s="2" t="s">
        <v>27</v>
      </c>
      <c r="F660" s="2" t="s">
        <v>15</v>
      </c>
      <c r="G660" s="2" t="s">
        <v>552</v>
      </c>
      <c r="H660" s="2" t="s">
        <v>552</v>
      </c>
      <c r="I660" s="2" t="str">
        <f>IFERROR(__xludf.DUMMYFUNCTION("GOOGLETRANSLATE(C660,""fr"",""en"")"),"My dad who died in 2017 Swiss Live writes me saying that I am entitled to 5,700 euros. I send the requested documents
2 months without news I receive a second letter with this time an amount of 3000 euros and still requests for documents while at the sam"&amp;"e time my brother receives his share of the death capital of 630 euros
He sees certificates knowing that I live in Switzerland and that it is laborious these administrative procedures
On the pretext a tax certificate of death places of my late father
H"&amp;"e gives my brother his part not asking as many documents to him I am sad anxious and tortured by them despite my different emails do not answer
Sharing took place for my brother without loading him like me. It should be the same for everyone these reques"&amp;"ts for documents
It's just inhuman")</f>
        <v>My dad who died in 2017 Swiss Live writes me saying that I am entitled to 5,700 euros. I send the requested documents
2 months without news I receive a second letter with this time an amount of 3000 euros and still requests for documents while at the same time my brother receives his share of the death capital of 630 euros
He sees certificates knowing that I live in Switzerland and that it is laborious these administrative procedures
On the pretext a tax certificate of death places of my late father
He gives my brother his part not asking as many documents to him I am sad anxious and tortured by them despite my different emails do not answer
Sharing took place for my brother without loading him like me. It should be the same for everyone these requests for documents
It's just inhuman</v>
      </c>
    </row>
    <row r="661" ht="15.75" customHeight="1">
      <c r="A661" s="2">
        <v>5.0</v>
      </c>
      <c r="B661" s="2" t="s">
        <v>1900</v>
      </c>
      <c r="C661" s="2" t="s">
        <v>1901</v>
      </c>
      <c r="D661" s="2" t="s">
        <v>13</v>
      </c>
      <c r="E661" s="2" t="s">
        <v>14</v>
      </c>
      <c r="F661" s="2" t="s">
        <v>15</v>
      </c>
      <c r="G661" s="2" t="s">
        <v>1902</v>
      </c>
      <c r="H661" s="2" t="s">
        <v>17</v>
      </c>
      <c r="I661" s="2" t="str">
        <f>IFERROR(__xludf.DUMMYFUNCTION("GOOGLETRANSLATE(C661,""fr"",""en"")"),"very good................................................. .................")</f>
        <v>very good................................................. .................</v>
      </c>
    </row>
    <row r="662" ht="15.75" customHeight="1">
      <c r="A662" s="2">
        <v>2.0</v>
      </c>
      <c r="B662" s="2" t="s">
        <v>1903</v>
      </c>
      <c r="C662" s="2" t="s">
        <v>1904</v>
      </c>
      <c r="D662" s="2" t="s">
        <v>197</v>
      </c>
      <c r="E662" s="2" t="s">
        <v>21</v>
      </c>
      <c r="F662" s="2" t="s">
        <v>15</v>
      </c>
      <c r="G662" s="2" t="s">
        <v>1905</v>
      </c>
      <c r="H662" s="2" t="s">
        <v>113</v>
      </c>
      <c r="I662" s="2" t="str">
        <f>IFERROR(__xludf.DUMMYFUNCTION("GOOGLETRANSLATE(C662,""fr"",""en"")"),"I think I terminate my car insurance at Pacifica because it is too expensive and they do not want to renegotiate the price.
Too bad I have been there for years .....")</f>
        <v>I think I terminate my car insurance at Pacifica because it is too expensive and they do not want to renegotiate the price.
Too bad I have been there for years .....</v>
      </c>
    </row>
    <row r="663" ht="15.75" customHeight="1">
      <c r="A663" s="2">
        <v>2.0</v>
      </c>
      <c r="B663" s="2" t="s">
        <v>1906</v>
      </c>
      <c r="C663" s="2" t="s">
        <v>1907</v>
      </c>
      <c r="D663" s="2" t="s">
        <v>70</v>
      </c>
      <c r="E663" s="2" t="s">
        <v>21</v>
      </c>
      <c r="F663" s="2" t="s">
        <v>15</v>
      </c>
      <c r="G663" s="2" t="s">
        <v>1908</v>
      </c>
      <c r="H663" s="2" t="s">
        <v>210</v>
      </c>
      <c r="I663" s="2" t="str">
        <f>IFERROR(__xludf.DUMMYFUNCTION("GOOGLETRANSLATE(C663,""fr"",""en"")"),"Loading...")</f>
        <v>Loading...</v>
      </c>
    </row>
    <row r="664" ht="15.75" customHeight="1">
      <c r="A664" s="2">
        <v>1.0</v>
      </c>
      <c r="B664" s="2" t="s">
        <v>1909</v>
      </c>
      <c r="C664" s="2" t="s">
        <v>1910</v>
      </c>
      <c r="D664" s="2" t="s">
        <v>61</v>
      </c>
      <c r="E664" s="2" t="s">
        <v>14</v>
      </c>
      <c r="F664" s="2" t="s">
        <v>15</v>
      </c>
      <c r="G664" s="2" t="s">
        <v>1911</v>
      </c>
      <c r="H664" s="2" t="s">
        <v>39</v>
      </c>
      <c r="I664" s="2" t="str">
        <f>IFERROR(__xludf.DUMMYFUNCTION("GOOGLETRANSLATE(C664,""fr"",""en"")"),"To be satisfied do not adhere !!! to this mutual. They offer you a price ... then increases it from the first month ... You send them a letter they do not answer ....")</f>
        <v>To be satisfied do not adhere !!! to this mutual. They offer you a price ... then increases it from the first month ... You send them a letter they do not answer ....</v>
      </c>
    </row>
    <row r="665" ht="15.75" customHeight="1">
      <c r="A665" s="2">
        <v>5.0</v>
      </c>
      <c r="B665" s="2" t="s">
        <v>1912</v>
      </c>
      <c r="C665" s="2" t="s">
        <v>1913</v>
      </c>
      <c r="D665" s="2" t="s">
        <v>218</v>
      </c>
      <c r="E665" s="2" t="s">
        <v>21</v>
      </c>
      <c r="F665" s="2" t="s">
        <v>15</v>
      </c>
      <c r="G665" s="2" t="s">
        <v>783</v>
      </c>
      <c r="H665" s="2" t="s">
        <v>131</v>
      </c>
      <c r="I665" s="2" t="str">
        <f>IFERROR(__xludf.DUMMYFUNCTION("GOOGLETRANSLATE(C665,""fr"",""en"")"),"To the Macif for over 20 years. I never had to complain, a generally fast telephone reception, very precise information. Competitive prices with regard to my motorhome, trailer and quad 550.
Personally, I recommend.")</f>
        <v>To the Macif for over 20 years. I never had to complain, a generally fast telephone reception, very precise information. Competitive prices with regard to my motorhome, trailer and quad 550.
Personally, I recommend.</v>
      </c>
    </row>
    <row r="666" ht="15.75" customHeight="1">
      <c r="A666" s="2">
        <v>4.0</v>
      </c>
      <c r="B666" s="2" t="s">
        <v>1914</v>
      </c>
      <c r="C666" s="2" t="s">
        <v>1915</v>
      </c>
      <c r="D666" s="2" t="s">
        <v>20</v>
      </c>
      <c r="E666" s="2" t="s">
        <v>21</v>
      </c>
      <c r="F666" s="2" t="s">
        <v>15</v>
      </c>
      <c r="G666" s="2" t="s">
        <v>962</v>
      </c>
      <c r="H666" s="2" t="s">
        <v>67</v>
      </c>
      <c r="I666" s="2" t="str">
        <f>IFERROR(__xludf.DUMMYFUNCTION("GOOGLETRANSLATE(C666,""fr"",""en"")"),"Loading...")</f>
        <v>Loading...</v>
      </c>
    </row>
    <row r="667" ht="15.75" customHeight="1">
      <c r="A667" s="2">
        <v>3.0</v>
      </c>
      <c r="B667" s="2" t="s">
        <v>1916</v>
      </c>
      <c r="C667" s="2" t="s">
        <v>1917</v>
      </c>
      <c r="D667" s="2" t="s">
        <v>20</v>
      </c>
      <c r="E667" s="2" t="s">
        <v>21</v>
      </c>
      <c r="F667" s="2" t="s">
        <v>15</v>
      </c>
      <c r="G667" s="2" t="s">
        <v>535</v>
      </c>
      <c r="H667" s="2" t="s">
        <v>77</v>
      </c>
      <c r="I667" s="2" t="str">
        <f>IFERROR(__xludf.DUMMYFUNCTION("GOOGLETRANSLATE(C667,""fr"",""en"")"),"I am happy with the customer relationships, the people on the phone listening to and very kind. There is a good value for money, especially for young drivers.")</f>
        <v>I am happy with the customer relationships, the people on the phone listening to and very kind. There is a good value for money, especially for young drivers.</v>
      </c>
    </row>
    <row r="668" ht="15.75" customHeight="1">
      <c r="A668" s="2">
        <v>3.0</v>
      </c>
      <c r="B668" s="2" t="s">
        <v>1918</v>
      </c>
      <c r="C668" s="2" t="s">
        <v>1919</v>
      </c>
      <c r="D668" s="2" t="s">
        <v>70</v>
      </c>
      <c r="E668" s="2" t="s">
        <v>21</v>
      </c>
      <c r="F668" s="2" t="s">
        <v>15</v>
      </c>
      <c r="G668" s="2" t="s">
        <v>962</v>
      </c>
      <c r="H668" s="2" t="s">
        <v>67</v>
      </c>
      <c r="I668" s="2" t="str">
        <f>IFERROR(__xludf.DUMMYFUNCTION("GOOGLETRANSLATE(C668,""fr"",""en"")"),"Affordable price, too bad not being able to mix the packs, because in some Pak only one thing is essential for me.
Otherwise the interface is well done")</f>
        <v>Affordable price, too bad not being able to mix the packs, because in some Pak only one thing is essential for me.
Otherwise the interface is well done</v>
      </c>
    </row>
    <row r="669" ht="15.75" customHeight="1">
      <c r="A669" s="2">
        <v>5.0</v>
      </c>
      <c r="B669" s="2" t="s">
        <v>1920</v>
      </c>
      <c r="C669" s="2" t="s">
        <v>1921</v>
      </c>
      <c r="D669" s="2" t="s">
        <v>20</v>
      </c>
      <c r="E669" s="2" t="s">
        <v>21</v>
      </c>
      <c r="F669" s="2" t="s">
        <v>15</v>
      </c>
      <c r="G669" s="2" t="s">
        <v>1783</v>
      </c>
      <c r="H669" s="2" t="s">
        <v>52</v>
      </c>
      <c r="I669" s="2" t="str">
        <f>IFERROR(__xludf.DUMMYFUNCTION("GOOGLETRANSLATE(C669,""fr"",""en"")"),"Loading...")</f>
        <v>Loading...</v>
      </c>
    </row>
    <row r="670" ht="15.75" customHeight="1">
      <c r="A670" s="2">
        <v>2.0</v>
      </c>
      <c r="B670" s="2" t="s">
        <v>1922</v>
      </c>
      <c r="C670" s="2" t="s">
        <v>1923</v>
      </c>
      <c r="D670" s="2" t="s">
        <v>89</v>
      </c>
      <c r="E670" s="2" t="s">
        <v>81</v>
      </c>
      <c r="F670" s="2" t="s">
        <v>15</v>
      </c>
      <c r="G670" s="2" t="s">
        <v>1924</v>
      </c>
      <c r="H670" s="2" t="s">
        <v>329</v>
      </c>
      <c r="I670" s="2" t="str">
        <f>IFERROR(__xludf.DUMMYFUNCTION("GOOGLETRANSLATE(C670,""fr"",""en"")"),"Faithful customer since 1985, I no longer recognize AXA neither in his pricing policy nor in its service links, in particular, to answer in detail and in reasonable deadlines to legitimate questions on their home insurance contract
7.50% increase in 1 ye"&amp;"ar, almost 40% out of 10 years, 4 different interlocutors who promise you answers without making them, at least without any explanation or details of tariff components!")</f>
        <v>Faithful customer since 1985, I no longer recognize AXA neither in his pricing policy nor in its service links, in particular, to answer in detail and in reasonable deadlines to legitimate questions on their home insurance contract
7.50% increase in 1 year, almost 40% out of 10 years, 4 different interlocutors who promise you answers without making them, at least without any explanation or details of tariff components!</v>
      </c>
    </row>
    <row r="671" ht="15.75" customHeight="1">
      <c r="A671" s="2">
        <v>1.0</v>
      </c>
      <c r="B671" s="2" t="s">
        <v>1925</v>
      </c>
      <c r="C671" s="2" t="s">
        <v>1926</v>
      </c>
      <c r="D671" s="2" t="s">
        <v>134</v>
      </c>
      <c r="E671" s="2" t="s">
        <v>21</v>
      </c>
      <c r="F671" s="2" t="s">
        <v>15</v>
      </c>
      <c r="G671" s="2" t="s">
        <v>1506</v>
      </c>
      <c r="H671" s="2" t="s">
        <v>104</v>
      </c>
      <c r="I671" s="2" t="str">
        <f>IFERROR(__xludf.DUMMYFUNCTION("GOOGLETRANSLATE(C671,""fr"",""en"")"),"Loading...")</f>
        <v>Loading...</v>
      </c>
    </row>
    <row r="672" ht="15.75" customHeight="1">
      <c r="A672" s="2">
        <v>5.0</v>
      </c>
      <c r="B672" s="2" t="s">
        <v>1927</v>
      </c>
      <c r="C672" s="2" t="s">
        <v>1928</v>
      </c>
      <c r="D672" s="2" t="s">
        <v>213</v>
      </c>
      <c r="E672" s="2" t="s">
        <v>214</v>
      </c>
      <c r="F672" s="2" t="s">
        <v>15</v>
      </c>
      <c r="G672" s="2" t="s">
        <v>104</v>
      </c>
      <c r="H672" s="2" t="s">
        <v>104</v>
      </c>
      <c r="I672" s="2" t="str">
        <f>IFERROR(__xludf.DUMMYFUNCTION("GOOGLETRANSLATE(C672,""fr"",""en"")"),"The price is interesting, we will be able to make real savings. The advisor was very available. The online service was very easy despite some computer bugs")</f>
        <v>The price is interesting, we will be able to make real savings. The advisor was very available. The online service was very easy despite some computer bugs</v>
      </c>
    </row>
    <row r="673" ht="15.75" customHeight="1">
      <c r="A673" s="2">
        <v>4.0</v>
      </c>
      <c r="B673" s="2" t="s">
        <v>1929</v>
      </c>
      <c r="C673" s="2" t="s">
        <v>1930</v>
      </c>
      <c r="D673" s="2" t="s">
        <v>70</v>
      </c>
      <c r="E673" s="2" t="s">
        <v>21</v>
      </c>
      <c r="F673" s="2" t="s">
        <v>15</v>
      </c>
      <c r="G673" s="2" t="s">
        <v>175</v>
      </c>
      <c r="H673" s="2" t="s">
        <v>175</v>
      </c>
      <c r="I673" s="2" t="str">
        <f>IFERROR(__xludf.DUMMYFUNCTION("GOOGLETRANSLATE(C673,""fr"",""en"")"),"I am satisfied with service and listening.
Prices suit me, membership and simple and practical.
To see in time ... for now not enough perspective.")</f>
        <v>I am satisfied with service and listening.
Prices suit me, membership and simple and practical.
To see in time ... for now not enough perspective.</v>
      </c>
    </row>
    <row r="674" ht="15.75" customHeight="1">
      <c r="A674" s="2">
        <v>4.0</v>
      </c>
      <c r="B674" s="2" t="s">
        <v>1931</v>
      </c>
      <c r="C674" s="2" t="s">
        <v>1932</v>
      </c>
      <c r="D674" s="2" t="s">
        <v>20</v>
      </c>
      <c r="E674" s="2" t="s">
        <v>21</v>
      </c>
      <c r="F674" s="2" t="s">
        <v>15</v>
      </c>
      <c r="G674" s="2" t="s">
        <v>712</v>
      </c>
      <c r="H674" s="2" t="s">
        <v>175</v>
      </c>
      <c r="I674" s="2" t="str">
        <f>IFERROR(__xludf.DUMMYFUNCTION("GOOGLETRANSLATE(C674,""fr"",""en"")"),"I am satisfied with the customer service which is attentive and which takes into account our requests, whether in vehicle or home insurance prices are very competitive. I recommend.")</f>
        <v>I am satisfied with the customer service which is attentive and which takes into account our requests, whether in vehicle or home insurance prices are very competitive. I recommend.</v>
      </c>
    </row>
    <row r="675" ht="15.75" customHeight="1">
      <c r="A675" s="2">
        <v>1.0</v>
      </c>
      <c r="B675" s="2" t="s">
        <v>1933</v>
      </c>
      <c r="C675" s="2" t="s">
        <v>1934</v>
      </c>
      <c r="D675" s="2" t="s">
        <v>107</v>
      </c>
      <c r="E675" s="2" t="s">
        <v>14</v>
      </c>
      <c r="F675" s="2" t="s">
        <v>15</v>
      </c>
      <c r="G675" s="2" t="s">
        <v>1935</v>
      </c>
      <c r="H675" s="2" t="s">
        <v>167</v>
      </c>
      <c r="I675" s="2" t="str">
        <f>IFERROR(__xludf.DUMMYFUNCTION("GOOGLETRANSLATE(C675,""fr"",""en"")"),"A mutual of Soviet inspiration: extremely expensive and reimbursements at the Pierre Lance. No excess of fees and ophthalmology or dental care to do in their ""Pasteur Mutualist Center in Paris"" in which it is a work in the channel and where doctors are "&amp;"obviously not very motivated.")</f>
        <v>A mutual of Soviet inspiration: extremely expensive and reimbursements at the Pierre Lance. No excess of fees and ophthalmology or dental care to do in their "Pasteur Mutualist Center in Paris" in which it is a work in the channel and where doctors are obviously not very motivated.</v>
      </c>
    </row>
    <row r="676" ht="15.75" customHeight="1">
      <c r="A676" s="2">
        <v>3.0</v>
      </c>
      <c r="B676" s="2" t="s">
        <v>1936</v>
      </c>
      <c r="C676" s="2" t="s">
        <v>1937</v>
      </c>
      <c r="D676" s="2" t="s">
        <v>13</v>
      </c>
      <c r="E676" s="2" t="s">
        <v>14</v>
      </c>
      <c r="F676" s="2" t="s">
        <v>15</v>
      </c>
      <c r="G676" s="2" t="s">
        <v>1938</v>
      </c>
      <c r="H676" s="2" t="s">
        <v>43</v>
      </c>
      <c r="I676" s="2" t="str">
        <f>IFERROR(__xludf.DUMMYFUNCTION("GOOGLETRANSLATE(C676,""fr"",""en"")"),"Loading...")</f>
        <v>Loading...</v>
      </c>
    </row>
    <row r="677" ht="15.75" customHeight="1">
      <c r="A677" s="2">
        <v>1.0</v>
      </c>
      <c r="B677" s="2" t="s">
        <v>1939</v>
      </c>
      <c r="C677" s="2" t="s">
        <v>1940</v>
      </c>
      <c r="D677" s="2" t="s">
        <v>134</v>
      </c>
      <c r="E677" s="2" t="s">
        <v>81</v>
      </c>
      <c r="F677" s="2" t="s">
        <v>15</v>
      </c>
      <c r="G677" s="2" t="s">
        <v>1941</v>
      </c>
      <c r="H677" s="2" t="s">
        <v>552</v>
      </c>
      <c r="I677" s="2" t="str">
        <f>IFERROR(__xludf.DUMMYFUNCTION("GOOGLETRANSLATE(C677,""fr"",""en"")"),"The wind must blow at more than 100 km hours to be reimbursed for damage caused even with the best warranty C is scandalous assurance to banish, customers go your way")</f>
        <v>The wind must blow at more than 100 km hours to be reimbursed for damage caused even with the best warranty C is scandalous assurance to banish, customers go your way</v>
      </c>
    </row>
    <row r="678" ht="15.75" customHeight="1">
      <c r="A678" s="2">
        <v>2.0</v>
      </c>
      <c r="B678" s="2" t="s">
        <v>1942</v>
      </c>
      <c r="C678" s="2" t="s">
        <v>1943</v>
      </c>
      <c r="D678" s="2" t="s">
        <v>70</v>
      </c>
      <c r="E678" s="2" t="s">
        <v>21</v>
      </c>
      <c r="F678" s="2" t="s">
        <v>15</v>
      </c>
      <c r="G678" s="2" t="s">
        <v>1944</v>
      </c>
      <c r="H678" s="2" t="s">
        <v>321</v>
      </c>
      <c r="I678" s="2" t="str">
        <f>IFERROR(__xludf.DUMMYFUNCTION("GOOGLETRANSLATE(C678,""fr"",""en"")"),"Loading...")</f>
        <v>Loading...</v>
      </c>
    </row>
    <row r="679" ht="15.75" customHeight="1">
      <c r="A679" s="2">
        <v>5.0</v>
      </c>
      <c r="B679" s="2" t="s">
        <v>1945</v>
      </c>
      <c r="C679" s="2" t="s">
        <v>1946</v>
      </c>
      <c r="D679" s="2" t="s">
        <v>282</v>
      </c>
      <c r="E679" s="2" t="s">
        <v>14</v>
      </c>
      <c r="F679" s="2" t="s">
        <v>15</v>
      </c>
      <c r="G679" s="2" t="s">
        <v>811</v>
      </c>
      <c r="H679" s="2" t="s">
        <v>131</v>
      </c>
      <c r="I679" s="2" t="str">
        <f>IFERROR(__xludf.DUMMYFUNCTION("GOOGLETRANSLATE(C679,""fr"",""en"")"),"Hello,
This day I encountered a care problem that was made on the file of my beneficiary and not on mine. The advisor was able to solve this problem quickly I thank her")</f>
        <v>Hello,
This day I encountered a care problem that was made on the file of my beneficiary and not on mine. The advisor was able to solve this problem quickly I thank her</v>
      </c>
    </row>
    <row r="680" ht="15.75" customHeight="1">
      <c r="A680" s="2">
        <v>2.0</v>
      </c>
      <c r="B680" s="2" t="s">
        <v>1947</v>
      </c>
      <c r="C680" s="2" t="s">
        <v>1948</v>
      </c>
      <c r="D680" s="2" t="s">
        <v>840</v>
      </c>
      <c r="E680" s="2" t="s">
        <v>56</v>
      </c>
      <c r="F680" s="2" t="s">
        <v>15</v>
      </c>
      <c r="G680" s="2" t="s">
        <v>524</v>
      </c>
      <c r="H680" s="2" t="s">
        <v>58</v>
      </c>
      <c r="I680" s="2" t="str">
        <f>IFERROR(__xludf.DUMMYFUNCTION("GOOGLETRANSLATE(C680,""fr"",""en"")"),"Negative systematic return for management. No customer follow -up and it is almost impossible to reach them. In addition, they drag the request by pretending that it is missing from the documents to the file which have already been sent several times. Mea"&amp;"nwhile, the months go by and there they do not forget to take the monthly samples!
Animal health insurance to flee !!")</f>
        <v>Negative systematic return for management. No customer follow -up and it is almost impossible to reach them. In addition, they drag the request by pretending that it is missing from the documents to the file which have already been sent several times. Meanwhile, the months go by and there they do not forget to take the monthly samples!
Animal health insurance to flee !!</v>
      </c>
    </row>
    <row r="681" ht="15.75" customHeight="1">
      <c r="A681" s="2">
        <v>3.0</v>
      </c>
      <c r="B681" s="2" t="s">
        <v>1949</v>
      </c>
      <c r="C681" s="2" t="s">
        <v>1950</v>
      </c>
      <c r="D681" s="2" t="s">
        <v>1951</v>
      </c>
      <c r="E681" s="2" t="s">
        <v>27</v>
      </c>
      <c r="F681" s="2" t="s">
        <v>15</v>
      </c>
      <c r="G681" s="2" t="s">
        <v>868</v>
      </c>
      <c r="H681" s="2" t="s">
        <v>83</v>
      </c>
      <c r="I681" s="2" t="str">
        <f>IFERROR(__xludf.DUMMYFUNCTION("GOOGLETRANSLATE(C681,""fr"",""en"")"),"I am heiress SOGECAP and I myself contract life insurance and I am completely satisfied with regard to the regulation of files to the heirs not galley at all")</f>
        <v>I am heiress SOGECAP and I myself contract life insurance and I am completely satisfied with regard to the regulation of files to the heirs not galley at all</v>
      </c>
    </row>
    <row r="682" ht="15.75" customHeight="1">
      <c r="A682" s="2">
        <v>1.0</v>
      </c>
      <c r="B682" s="2" t="s">
        <v>1952</v>
      </c>
      <c r="C682" s="2" t="s">
        <v>1953</v>
      </c>
      <c r="D682" s="2" t="s">
        <v>46</v>
      </c>
      <c r="E682" s="2" t="s">
        <v>21</v>
      </c>
      <c r="F682" s="2" t="s">
        <v>15</v>
      </c>
      <c r="G682" s="2" t="s">
        <v>1954</v>
      </c>
      <c r="H682" s="2" t="s">
        <v>381</v>
      </c>
      <c r="I682" s="2" t="str">
        <f>IFERROR(__xludf.DUMMYFUNCTION("GOOGLETRANSLATE(C682,""fr"",""en"")"),"Null insurance, do not respond to any emails, vague telephone response (no computer connection), no response to registered letter with AR, Conclusion insurance to avoid.")</f>
        <v>Null insurance, do not respond to any emails, vague telephone response (no computer connection), no response to registered letter with AR, Conclusion insurance to avoid.</v>
      </c>
    </row>
    <row r="683" ht="15.75" customHeight="1">
      <c r="A683" s="2">
        <v>5.0</v>
      </c>
      <c r="B683" s="2" t="s">
        <v>1955</v>
      </c>
      <c r="C683" s="2" t="s">
        <v>1956</v>
      </c>
      <c r="D683" s="2" t="s">
        <v>70</v>
      </c>
      <c r="E683" s="2" t="s">
        <v>21</v>
      </c>
      <c r="F683" s="2" t="s">
        <v>15</v>
      </c>
      <c r="G683" s="2" t="s">
        <v>1538</v>
      </c>
      <c r="H683" s="2" t="s">
        <v>104</v>
      </c>
      <c r="I683" s="2" t="str">
        <f>IFERROR(__xludf.DUMMYFUNCTION("GOOGLETRANSLATE(C683,""fr"",""en"")"),"Loading...")</f>
        <v>Loading...</v>
      </c>
    </row>
    <row r="684" ht="15.75" customHeight="1">
      <c r="A684" s="2">
        <v>2.0</v>
      </c>
      <c r="B684" s="2" t="s">
        <v>1957</v>
      </c>
      <c r="C684" s="2" t="s">
        <v>1958</v>
      </c>
      <c r="D684" s="2" t="s">
        <v>107</v>
      </c>
      <c r="E684" s="2" t="s">
        <v>14</v>
      </c>
      <c r="F684" s="2" t="s">
        <v>15</v>
      </c>
      <c r="G684" s="2" t="s">
        <v>1959</v>
      </c>
      <c r="H684" s="2" t="s">
        <v>48</v>
      </c>
      <c r="I684" s="2" t="str">
        <f>IFERROR(__xludf.DUMMYFUNCTION("GOOGLETRANSLATE(C684,""fr"",""en"")"),"Loading...")</f>
        <v>Loading...</v>
      </c>
    </row>
    <row r="685" ht="15.75" customHeight="1">
      <c r="A685" s="2">
        <v>2.0</v>
      </c>
      <c r="B685" s="2" t="s">
        <v>1960</v>
      </c>
      <c r="C685" s="2" t="s">
        <v>1961</v>
      </c>
      <c r="D685" s="2" t="s">
        <v>89</v>
      </c>
      <c r="E685" s="2" t="s">
        <v>21</v>
      </c>
      <c r="F685" s="2" t="s">
        <v>15</v>
      </c>
      <c r="G685" s="2" t="s">
        <v>51</v>
      </c>
      <c r="H685" s="2" t="s">
        <v>52</v>
      </c>
      <c r="I685" s="2" t="str">
        <f>IFERROR(__xludf.DUMMYFUNCTION("GOOGLETRANSLATE(C685,""fr"",""en"")"),"Mediocre sinister service 3 weeks for a change of windshield answers every 2/3 days I dare not even imagine the time it would take for a more important disaster !!!
Flee this insurance is advice. !!")</f>
        <v>Mediocre sinister service 3 weeks for a change of windshield answers every 2/3 days I dare not even imagine the time it would take for a more important disaster !!!
Flee this insurance is advice. !!</v>
      </c>
    </row>
    <row r="686" ht="15.75" customHeight="1">
      <c r="A686" s="2">
        <v>5.0</v>
      </c>
      <c r="B686" s="2" t="s">
        <v>1962</v>
      </c>
      <c r="C686" s="2" t="s">
        <v>1963</v>
      </c>
      <c r="D686" s="2" t="s">
        <v>37</v>
      </c>
      <c r="E686" s="2" t="s">
        <v>14</v>
      </c>
      <c r="F686" s="2" t="s">
        <v>15</v>
      </c>
      <c r="G686" s="2" t="s">
        <v>1586</v>
      </c>
      <c r="H686" s="2" t="s">
        <v>552</v>
      </c>
      <c r="I686" s="2" t="str">
        <f>IFERROR(__xludf.DUMMYFUNCTION("GOOGLETRANSLATE(C686,""fr"",""en"")"),"I came across this forum before my subscription to my health contract with Néoliane who started on January 1, 2019. Well these bad advice worried me a lot but my broker reassured me and today I thank him. I absolutely do not regret choosing, everything we"&amp;"nt very well, the reimbursements are fast, customer service can be reached, and the annual increase has been low. For having known other Neoliane insurance is a good mutual. It is a shame that is that the unhappy or ill -intentioned people who leave bad a"&amp;"dvice that scares us.")</f>
        <v>I came across this forum before my subscription to my health contract with Néoliane who started on January 1, 2019. Well these bad advice worried me a lot but my broker reassured me and today I thank him. I absolutely do not regret choosing, everything went very well, the reimbursements are fast, customer service can be reached, and the annual increase has been low. For having known other Neoliane insurance is a good mutual. It is a shame that is that the unhappy or ill -intentioned people who leave bad advice that scares us.</v>
      </c>
    </row>
    <row r="687" ht="15.75" customHeight="1">
      <c r="A687" s="2">
        <v>3.0</v>
      </c>
      <c r="B687" s="2" t="s">
        <v>1964</v>
      </c>
      <c r="C687" s="2" t="s">
        <v>1965</v>
      </c>
      <c r="D687" s="2" t="s">
        <v>192</v>
      </c>
      <c r="E687" s="2" t="s">
        <v>81</v>
      </c>
      <c r="F687" s="2" t="s">
        <v>15</v>
      </c>
      <c r="G687" s="2" t="s">
        <v>1966</v>
      </c>
      <c r="H687" s="2" t="s">
        <v>91</v>
      </c>
      <c r="I687" s="2" t="str">
        <f>IFERROR(__xludf.DUMMYFUNCTION("GOOGLETRANSLATE(C687,""fr"",""en"")"),"Insured for more than 20 years without claims at the MAAF and rather satisfied, my house was sinister by the drought of 2011 recognized Cat Nat by the municipality. Despite an integral formula subscribed, it would only take care of half of my house's repa"&amp;"irs.
The Maaf expert recognized the claim and took charge of 100% of the damage at the start of the case ...
Indeed, my house is old and a priori the trees are too close (13 meters ??? ... opinion of the legal expert ..)
My house bought in 2006 p"&amp;"erfectly habitable is no longer, it can fall into any time but I always live it for financial reasons. All my neighbors insured in other companies have been compensated .... Notice to follow according to the evolution")</f>
        <v>Insured for more than 20 years without claims at the MAAF and rather satisfied, my house was sinister by the drought of 2011 recognized Cat Nat by the municipality. Despite an integral formula subscribed, it would only take care of half of my house's repairs.
The Maaf expert recognized the claim and took charge of 100% of the damage at the start of the case ...
Indeed, my house is old and a priori the trees are too close (13 meters ??? ... opinion of the legal expert ..)
My house bought in 2006 perfectly habitable is no longer, it can fall into any time but I always live it for financial reasons. All my neighbors insured in other companies have been compensated .... Notice to follow according to the evolution</v>
      </c>
    </row>
    <row r="688" ht="15.75" customHeight="1">
      <c r="A688" s="2">
        <v>1.0</v>
      </c>
      <c r="B688" s="2" t="s">
        <v>1967</v>
      </c>
      <c r="C688" s="2" t="s">
        <v>1968</v>
      </c>
      <c r="D688" s="2" t="s">
        <v>192</v>
      </c>
      <c r="E688" s="2" t="s">
        <v>21</v>
      </c>
      <c r="F688" s="2" t="s">
        <v>15</v>
      </c>
      <c r="G688" s="2" t="s">
        <v>1969</v>
      </c>
      <c r="H688" s="2" t="s">
        <v>329</v>
      </c>
      <c r="I688" s="2" t="str">
        <f>IFERROR(__xludf.DUMMYFUNCTION("GOOGLETRANSLATE(C688,""fr"",""en"")"),"I have been insured since 2014 at the MAAF and I am today very disappointed. I had two ice creams, a breakdown on the highway, and a non -responsible accident (a trash truck entered me). Yesterday I receive a call from them who tells me that I will be ter"&amp;"minated, and that I have to find another insurance elsewhere, because I cost them money. I had no responsible accident, and yet.")</f>
        <v>I have been insured since 2014 at the MAAF and I am today very disappointed. I had two ice creams, a breakdown on the highway, and a non -responsible accident (a trash truck entered me). Yesterday I receive a call from them who tells me that I will be terminated, and that I have to find another insurance elsewhere, because I cost them money. I had no responsible accident, and yet.</v>
      </c>
    </row>
    <row r="689" ht="15.75" customHeight="1">
      <c r="A689" s="2">
        <v>1.0</v>
      </c>
      <c r="B689" s="2" t="s">
        <v>1970</v>
      </c>
      <c r="C689" s="2" t="s">
        <v>1971</v>
      </c>
      <c r="D689" s="2" t="s">
        <v>70</v>
      </c>
      <c r="E689" s="2" t="s">
        <v>21</v>
      </c>
      <c r="F689" s="2" t="s">
        <v>15</v>
      </c>
      <c r="G689" s="2" t="s">
        <v>1972</v>
      </c>
      <c r="H689" s="2" t="s">
        <v>104</v>
      </c>
      <c r="I689" s="2" t="str">
        <f>IFERROR(__xludf.DUMMYFUNCTION("GOOGLETRANSLATE(C689,""fr"",""en"")"),"Loading...")</f>
        <v>Loading...</v>
      </c>
    </row>
    <row r="690" ht="15.75" customHeight="1">
      <c r="A690" s="2">
        <v>5.0</v>
      </c>
      <c r="B690" s="2" t="s">
        <v>1973</v>
      </c>
      <c r="C690" s="2" t="s">
        <v>1974</v>
      </c>
      <c r="D690" s="2" t="s">
        <v>282</v>
      </c>
      <c r="E690" s="2" t="s">
        <v>14</v>
      </c>
      <c r="F690" s="2" t="s">
        <v>15</v>
      </c>
      <c r="G690" s="2" t="s">
        <v>1780</v>
      </c>
      <c r="H690" s="2" t="s">
        <v>410</v>
      </c>
      <c r="I690" s="2" t="str">
        <f>IFERROR(__xludf.DUMMYFUNCTION("GOOGLETRANSLATE(C690,""fr"",""en"")"),"I am very satisfied with the services of the MGP of the reception until the processing of files. I think I am continuing stroke until my retirement
Thank you")</f>
        <v>I am very satisfied with the services of the MGP of the reception until the processing of files. I think I am continuing stroke until my retirement
Thank you</v>
      </c>
    </row>
    <row r="691" ht="15.75" customHeight="1">
      <c r="A691" s="2">
        <v>5.0</v>
      </c>
      <c r="B691" s="2" t="s">
        <v>1975</v>
      </c>
      <c r="C691" s="2" t="s">
        <v>1976</v>
      </c>
      <c r="D691" s="2" t="s">
        <v>70</v>
      </c>
      <c r="E691" s="2" t="s">
        <v>21</v>
      </c>
      <c r="F691" s="2" t="s">
        <v>15</v>
      </c>
      <c r="G691" s="2" t="s">
        <v>956</v>
      </c>
      <c r="H691" s="2" t="s">
        <v>175</v>
      </c>
      <c r="I691" s="2" t="str">
        <f>IFERROR(__xludf.DUMMYFUNCTION("GOOGLETRANSLATE(C691,""fr"",""en"")"),"Very practical, the competing price, I find a great perspective for this form of insurance, I will recommend it to everyone around. Congratulation")</f>
        <v>Very practical, the competing price, I find a great perspective for this form of insurance, I will recommend it to everyone around. Congratulation</v>
      </c>
    </row>
    <row r="692" ht="15.75" customHeight="1">
      <c r="A692" s="2">
        <v>1.0</v>
      </c>
      <c r="B692" s="2" t="s">
        <v>1977</v>
      </c>
      <c r="C692" s="2" t="s">
        <v>1978</v>
      </c>
      <c r="D692" s="2" t="s">
        <v>46</v>
      </c>
      <c r="E692" s="2" t="s">
        <v>21</v>
      </c>
      <c r="F692" s="2" t="s">
        <v>15</v>
      </c>
      <c r="G692" s="2" t="s">
        <v>633</v>
      </c>
      <c r="H692" s="2" t="s">
        <v>77</v>
      </c>
      <c r="I692" s="2" t="str">
        <f>IFERROR(__xludf.DUMMYFUNCTION("GOOGLETRANSLATE(C692,""fr"",""en"")"),"To flee ! I should have read the opinions before committing to them! I had no claim and fortunately but I can hardly get out of this insurance. Customer service is zero! They don't respond to emails or phone. I have called tens of times waiting for 20 min"&amp;", I only have once one person otherwise the other times I abandoned because in addition their number is surcharged is just an aberration this insurance! Do not engage with them they don't care about their insured people they only want blurred. I sent my t"&amp;"ermination in March and we are in May and it is still not taken into account! As if by chance, they have not received the recommended for my new insurance, which nevertheless has the acknowledgment of receipt. In short, zero zero insurance! I never send a"&amp;"n opinion but it was too much! A service so no one does not deserve the exorbitant prices as they offer. I strongly advise against.")</f>
        <v>To flee ! I should have read the opinions before committing to them! I had no claim and fortunately but I can hardly get out of this insurance. Customer service is zero! They don't respond to emails or phone. I have called tens of times waiting for 20 min, I only have once one person otherwise the other times I abandoned because in addition their number is surcharged is just an aberration this insurance! Do not engage with them they don't care about their insured people they only want blurred. I sent my termination in March and we are in May and it is still not taken into account! As if by chance, they have not received the recommended for my new insurance, which nevertheless has the acknowledgment of receipt. In short, zero zero insurance! I never send an opinion but it was too much! A service so no one does not deserve the exorbitant prices as they offer. I strongly advise against.</v>
      </c>
    </row>
    <row r="693" ht="15.75" customHeight="1">
      <c r="A693" s="2">
        <v>2.0</v>
      </c>
      <c r="B693" s="2" t="s">
        <v>1979</v>
      </c>
      <c r="C693" s="2" t="s">
        <v>1980</v>
      </c>
      <c r="D693" s="2" t="s">
        <v>46</v>
      </c>
      <c r="E693" s="2" t="s">
        <v>81</v>
      </c>
      <c r="F693" s="2" t="s">
        <v>15</v>
      </c>
      <c r="G693" s="2" t="s">
        <v>1875</v>
      </c>
      <c r="H693" s="2" t="s">
        <v>104</v>
      </c>
      <c r="I693" s="2" t="str">
        <f>IFERROR(__xludf.DUMMYFUNCTION("GOOGLETRANSLATE(C693,""fr"",""en"")"),"A company that seeks all possible and unimaginable means to avoid compensating its insured.
Incredible at this level, bad faith, no coordination between the various services, incompetence of the agents.
An explosive cocktail !!! TO AVOID")</f>
        <v>A company that seeks all possible and unimaginable means to avoid compensating its insured.
Incredible at this level, bad faith, no coordination between the various services, incompetence of the agents.
An explosive cocktail !!! TO AVOID</v>
      </c>
    </row>
    <row r="694" ht="15.75" customHeight="1">
      <c r="A694" s="2">
        <v>1.0</v>
      </c>
      <c r="B694" s="2" t="s">
        <v>1981</v>
      </c>
      <c r="C694" s="2" t="s">
        <v>1982</v>
      </c>
      <c r="D694" s="2" t="s">
        <v>46</v>
      </c>
      <c r="E694" s="2" t="s">
        <v>21</v>
      </c>
      <c r="F694" s="2" t="s">
        <v>15</v>
      </c>
      <c r="G694" s="2" t="s">
        <v>780</v>
      </c>
      <c r="H694" s="2" t="s">
        <v>780</v>
      </c>
      <c r="I694" s="2" t="str">
        <f>IFERROR(__xludf.DUMMYFUNCTION("GOOGLETRANSLATE(C694,""fr"",""en"")"),"Disrespectful insurance of its good customers. Maximum bonus for more than ten years and thirty without accident no support and very expensive without any services or excuses. 2 months of waiting for the repair of my vehicle, no car loan because the agent"&amp;"'s oblivion to register while any risk And paying full pot !! Large franchise extended to the maximum by the expert when I don't think I am wrong. Unacceptable. To be strongly not recommended.")</f>
        <v>Disrespectful insurance of its good customers. Maximum bonus for more than ten years and thirty without accident no support and very expensive without any services or excuses. 2 months of waiting for the repair of my vehicle, no car loan because the agent's oblivion to register while any risk And paying full pot !! Large franchise extended to the maximum by the expert when I don't think I am wrong. Unacceptable. To be strongly not recommended.</v>
      </c>
    </row>
    <row r="695" ht="15.75" customHeight="1">
      <c r="A695" s="2">
        <v>1.0</v>
      </c>
      <c r="B695" s="2" t="s">
        <v>1983</v>
      </c>
      <c r="C695" s="2" t="s">
        <v>1984</v>
      </c>
      <c r="D695" s="2" t="s">
        <v>32</v>
      </c>
      <c r="E695" s="2" t="s">
        <v>81</v>
      </c>
      <c r="F695" s="2" t="s">
        <v>15</v>
      </c>
      <c r="G695" s="2" t="s">
        <v>396</v>
      </c>
      <c r="H695" s="2" t="s">
        <v>199</v>
      </c>
      <c r="I695" s="2" t="str">
        <f>IFERROR(__xludf.DUMMYFUNCTION("GOOGLETRANSLATE(C695,""fr"",""en"")"),"Loading...")</f>
        <v>Loading...</v>
      </c>
    </row>
    <row r="696" ht="15.75" customHeight="1">
      <c r="A696" s="2">
        <v>1.0</v>
      </c>
      <c r="B696" s="2" t="s">
        <v>1985</v>
      </c>
      <c r="C696" s="2" t="s">
        <v>1986</v>
      </c>
      <c r="D696" s="2" t="s">
        <v>244</v>
      </c>
      <c r="E696" s="2" t="s">
        <v>14</v>
      </c>
      <c r="F696" s="2" t="s">
        <v>15</v>
      </c>
      <c r="G696" s="2" t="s">
        <v>336</v>
      </c>
      <c r="H696" s="2" t="s">
        <v>104</v>
      </c>
      <c r="I696" s="2" t="str">
        <f>IFERROR(__xludf.DUMMYFUNCTION("GOOGLETRANSLATE(C696,""fr"",""en"")"),"My parents have subscribed to this mutual. Today they are forced to advance all medical expenses because they do not answer on the phone. Not even to health professionals who want to know how to know the amounts of care .c is a mutual ghost. More telephon"&amp;"e answers, nor by email. They received a recommended 15 days ago with invoices and quotes. And still no news ..... The person who came to canvass them and sell them dreams gives them No more sign of life either. If someone has a contact with this mutual i"&amp;"nsurance company I am interested.")</f>
        <v>My parents have subscribed to this mutual. Today they are forced to advance all medical expenses because they do not answer on the phone. Not even to health professionals who want to know how to know the amounts of care .c is a mutual ghost. More telephone answers, nor by email. They received a recommended 15 days ago with invoices and quotes. And still no news ..... The person who came to canvass them and sell them dreams gives them No more sign of life either. If someone has a contact with this mutual insurance company I am interested.</v>
      </c>
    </row>
    <row r="697" ht="15.75" customHeight="1">
      <c r="A697" s="2">
        <v>1.0</v>
      </c>
      <c r="B697" s="2" t="s">
        <v>1987</v>
      </c>
      <c r="C697" s="2" t="s">
        <v>1988</v>
      </c>
      <c r="D697" s="2" t="s">
        <v>299</v>
      </c>
      <c r="E697" s="2" t="s">
        <v>75</v>
      </c>
      <c r="F697" s="2" t="s">
        <v>15</v>
      </c>
      <c r="G697" s="2" t="s">
        <v>1989</v>
      </c>
      <c r="H697" s="2" t="s">
        <v>154</v>
      </c>
      <c r="I697" s="2" t="str">
        <f>IFERROR(__xludf.DUMMYFUNCTION("GOOGLETRANSLATE(C697,""fr"",""en"")"),"Loading...")</f>
        <v>Loading...</v>
      </c>
    </row>
    <row r="698" ht="15.75" customHeight="1">
      <c r="A698" s="2">
        <v>5.0</v>
      </c>
      <c r="B698" s="2" t="s">
        <v>1990</v>
      </c>
      <c r="C698" s="2" t="s">
        <v>1991</v>
      </c>
      <c r="D698" s="2" t="s">
        <v>20</v>
      </c>
      <c r="E698" s="2" t="s">
        <v>21</v>
      </c>
      <c r="F698" s="2" t="s">
        <v>15</v>
      </c>
      <c r="G698" s="2" t="s">
        <v>1492</v>
      </c>
      <c r="H698" s="2" t="s">
        <v>95</v>
      </c>
      <c r="I698" s="2" t="str">
        <f>IFERROR(__xludf.DUMMYFUNCTION("GOOGLETRANSLATE(C698,""fr"",""en"")"),"Loading...")</f>
        <v>Loading...</v>
      </c>
    </row>
    <row r="699" ht="15.75" customHeight="1">
      <c r="A699" s="2">
        <v>5.0</v>
      </c>
      <c r="B699" s="2" t="s">
        <v>1992</v>
      </c>
      <c r="C699" s="2" t="s">
        <v>1993</v>
      </c>
      <c r="D699" s="2" t="s">
        <v>20</v>
      </c>
      <c r="E699" s="2" t="s">
        <v>21</v>
      </c>
      <c r="F699" s="2" t="s">
        <v>15</v>
      </c>
      <c r="G699" s="2" t="s">
        <v>1994</v>
      </c>
      <c r="H699" s="2" t="s">
        <v>77</v>
      </c>
      <c r="I699" s="2" t="str">
        <f>IFERROR(__xludf.DUMMYFUNCTION("GOOGLETRANSLATE(C699,""fr"",""en"")"),"I am satisfied with the service and the availability of operators.
The prices are competitive and provides satisfaction, no real need for negotiation.")</f>
        <v>I am satisfied with the service and the availability of operators.
The prices are competitive and provides satisfaction, no real need for negotiation.</v>
      </c>
    </row>
    <row r="700" ht="15.75" customHeight="1">
      <c r="A700" s="2">
        <v>4.0</v>
      </c>
      <c r="B700" s="2" t="s">
        <v>1995</v>
      </c>
      <c r="C700" s="2" t="s">
        <v>1996</v>
      </c>
      <c r="D700" s="2" t="s">
        <v>20</v>
      </c>
      <c r="E700" s="2" t="s">
        <v>21</v>
      </c>
      <c r="F700" s="2" t="s">
        <v>15</v>
      </c>
      <c r="G700" s="2" t="s">
        <v>42</v>
      </c>
      <c r="H700" s="2" t="s">
        <v>43</v>
      </c>
      <c r="I700" s="2" t="str">
        <f>IFERROR(__xludf.DUMMYFUNCTION("GOOGLETRANSLATE(C700,""fr"",""en"")"),"Loading...")</f>
        <v>Loading...</v>
      </c>
    </row>
    <row r="701" ht="15.75" customHeight="1">
      <c r="A701" s="2">
        <v>5.0</v>
      </c>
      <c r="B701" s="2" t="s">
        <v>1997</v>
      </c>
      <c r="C701" s="2" t="s">
        <v>1998</v>
      </c>
      <c r="D701" s="2" t="s">
        <v>70</v>
      </c>
      <c r="E701" s="2" t="s">
        <v>21</v>
      </c>
      <c r="F701" s="2" t="s">
        <v>15</v>
      </c>
      <c r="G701" s="2" t="s">
        <v>1140</v>
      </c>
      <c r="H701" s="2" t="s">
        <v>67</v>
      </c>
      <c r="I701" s="2" t="str">
        <f>IFERROR(__xludf.DUMMYFUNCTION("GOOGLETRANSLATE(C701,""fr"",""en"")"),"Loading...")</f>
        <v>Loading...</v>
      </c>
    </row>
    <row r="702" ht="15.75" customHeight="1">
      <c r="A702" s="2">
        <v>1.0</v>
      </c>
      <c r="B702" s="2" t="s">
        <v>1999</v>
      </c>
      <c r="C702" s="2" t="s">
        <v>2000</v>
      </c>
      <c r="D702" s="2" t="s">
        <v>218</v>
      </c>
      <c r="E702" s="2" t="s">
        <v>21</v>
      </c>
      <c r="F702" s="2" t="s">
        <v>15</v>
      </c>
      <c r="G702" s="2" t="s">
        <v>948</v>
      </c>
      <c r="H702" s="2" t="s">
        <v>67</v>
      </c>
      <c r="I702" s="2" t="str">
        <f>IFERROR(__xludf.DUMMYFUNCTION("GOOGLETRANSLATE(C702,""fr"",""en"")"),"Loading...")</f>
        <v>Loading...</v>
      </c>
    </row>
    <row r="703" ht="15.75" customHeight="1">
      <c r="A703" s="2">
        <v>5.0</v>
      </c>
      <c r="B703" s="2" t="s">
        <v>2001</v>
      </c>
      <c r="C703" s="2" t="s">
        <v>2002</v>
      </c>
      <c r="D703" s="2" t="s">
        <v>254</v>
      </c>
      <c r="E703" s="2" t="s">
        <v>14</v>
      </c>
      <c r="F703" s="2" t="s">
        <v>15</v>
      </c>
      <c r="G703" s="2" t="s">
        <v>42</v>
      </c>
      <c r="H703" s="2" t="s">
        <v>43</v>
      </c>
      <c r="I703" s="2" t="str">
        <f>IFERROR(__xludf.DUMMYFUNCTION("GOOGLETRANSLATE(C703,""fr"",""en"")"),"Loading...")</f>
        <v>Loading...</v>
      </c>
    </row>
    <row r="704" ht="15.75" customHeight="1">
      <c r="A704" s="2">
        <v>2.0</v>
      </c>
      <c r="B704" s="2" t="s">
        <v>2003</v>
      </c>
      <c r="C704" s="2" t="s">
        <v>2004</v>
      </c>
      <c r="D704" s="2" t="s">
        <v>550</v>
      </c>
      <c r="E704" s="2" t="s">
        <v>21</v>
      </c>
      <c r="F704" s="2" t="s">
        <v>15</v>
      </c>
      <c r="G704" s="2" t="s">
        <v>2005</v>
      </c>
      <c r="H704" s="2" t="s">
        <v>305</v>
      </c>
      <c r="I704" s="2" t="str">
        <f>IFERROR(__xludf.DUMMYFUNCTION("GOOGLETRANSLATE(C704,""fr"",""en"")"),"Loading...")</f>
        <v>Loading...</v>
      </c>
    </row>
    <row r="705" ht="15.75" customHeight="1">
      <c r="A705" s="2">
        <v>2.0</v>
      </c>
      <c r="B705" s="2" t="s">
        <v>2006</v>
      </c>
      <c r="C705" s="2" t="s">
        <v>2007</v>
      </c>
      <c r="D705" s="2" t="s">
        <v>70</v>
      </c>
      <c r="E705" s="2" t="s">
        <v>21</v>
      </c>
      <c r="F705" s="2" t="s">
        <v>15</v>
      </c>
      <c r="G705" s="2" t="s">
        <v>1177</v>
      </c>
      <c r="H705" s="2" t="s">
        <v>39</v>
      </c>
      <c r="I705" s="2" t="str">
        <f>IFERROR(__xludf.DUMMYFUNCTION("GOOGLETRANSLATE(C705,""fr"",""en"")"),"Insured for 6 years for two vehicles, the prices are soaring: on a RAS vehicle, a parking accident for the other
That said ""strangely"" if I make a quote as a new customer on the site with the same criteria as my current contract, the annual contributio"&amp;"ns drop approximately 100th for identical services on the 2 contracts!
In short long live the Hamon law: changing insurance every year to maintain low prices is the only thing to do!
Otherwise, customer and claims service rather available and effectiv"&amp;"e when I needed ...
")</f>
        <v>Insured for 6 years for two vehicles, the prices are soaring: on a RAS vehicle, a parking accident for the other
That said "strangely" if I make a quote as a new customer on the site with the same criteria as my current contract, the annual contributions drop approximately 100th for identical services on the 2 contracts!
In short long live the Hamon law: changing insurance every year to maintain low prices is the only thing to do!
Otherwise, customer and claims service rather available and effective when I needed ...
</v>
      </c>
    </row>
    <row r="706" ht="15.75" customHeight="1">
      <c r="A706" s="2">
        <v>3.0</v>
      </c>
      <c r="B706" s="2" t="s">
        <v>2008</v>
      </c>
      <c r="C706" s="2" t="s">
        <v>2009</v>
      </c>
      <c r="D706" s="2" t="s">
        <v>37</v>
      </c>
      <c r="E706" s="2" t="s">
        <v>14</v>
      </c>
      <c r="F706" s="2" t="s">
        <v>15</v>
      </c>
      <c r="G706" s="2" t="s">
        <v>995</v>
      </c>
      <c r="H706" s="2" t="s">
        <v>175</v>
      </c>
      <c r="I706" s="2" t="str">
        <f>IFERROR(__xludf.DUMMYFUNCTION("GOOGLETRANSLATE(C706,""fr"",""en"")"),"I was in contact with an operator for reimbursements. I thank Emeline for her professionalism, her reaction to answer me. I am completely satisfied with this person. Thank you Emeline I insist because it is very rare.")</f>
        <v>I was in contact with an operator for reimbursements. I thank Emeline for her professionalism, her reaction to answer me. I am completely satisfied with this person. Thank you Emeline I insist because it is very rare.</v>
      </c>
    </row>
    <row r="707" ht="15.75" customHeight="1">
      <c r="A707" s="2">
        <v>3.0</v>
      </c>
      <c r="B707" s="2" t="s">
        <v>2010</v>
      </c>
      <c r="C707" s="2" t="s">
        <v>2011</v>
      </c>
      <c r="D707" s="2" t="s">
        <v>13</v>
      </c>
      <c r="E707" s="2" t="s">
        <v>14</v>
      </c>
      <c r="F707" s="2" t="s">
        <v>15</v>
      </c>
      <c r="G707" s="2" t="s">
        <v>1902</v>
      </c>
      <c r="H707" s="2" t="s">
        <v>17</v>
      </c>
      <c r="I707" s="2" t="str">
        <f>IFERROR(__xludf.DUMMYFUNCTION("GOOGLETRANSLATE(C707,""fr"",""en"")"),"Very good service when you have the means to afford it, I have always had the good surprise of the full or almost integral care of my medical costs, particularly appreciable when you regularly need specialists!")</f>
        <v>Very good service when you have the means to afford it, I have always had the good surprise of the full or almost integral care of my medical costs, particularly appreciable when you regularly need specialists!</v>
      </c>
    </row>
    <row r="708" ht="15.75" customHeight="1">
      <c r="A708" s="2">
        <v>5.0</v>
      </c>
      <c r="B708" s="2" t="s">
        <v>2012</v>
      </c>
      <c r="C708" s="2" t="s">
        <v>2013</v>
      </c>
      <c r="D708" s="2" t="s">
        <v>550</v>
      </c>
      <c r="E708" s="2" t="s">
        <v>21</v>
      </c>
      <c r="F708" s="2" t="s">
        <v>15</v>
      </c>
      <c r="G708" s="2" t="s">
        <v>2014</v>
      </c>
      <c r="H708" s="2" t="s">
        <v>742</v>
      </c>
      <c r="I708" s="2" t="str">
        <f>IFERROR(__xludf.DUMMYFUNCTION("GOOGLETRANSLATE(C708,""fr"",""en"")"),"Hello insured for years without accident, we had a loss without third parties with a vehicle.
Euro Fil was very responsive: immediate care and expertise, the deductible of 420 euros offered and no applied penalty ...
Bravo and thank you")</f>
        <v>Hello insured for years without accident, we had a loss without third parties with a vehicle.
Euro Fil was very responsive: immediate care and expertise, the deductible of 420 euros offered and no applied penalty ...
Bravo and thank you</v>
      </c>
    </row>
    <row r="709" ht="15.75" customHeight="1">
      <c r="A709" s="2">
        <v>5.0</v>
      </c>
      <c r="B709" s="2" t="s">
        <v>2015</v>
      </c>
      <c r="C709" s="2" t="s">
        <v>2016</v>
      </c>
      <c r="D709" s="2" t="s">
        <v>70</v>
      </c>
      <c r="E709" s="2" t="s">
        <v>21</v>
      </c>
      <c r="F709" s="2" t="s">
        <v>15</v>
      </c>
      <c r="G709" s="2" t="s">
        <v>2017</v>
      </c>
      <c r="H709" s="2" t="s">
        <v>95</v>
      </c>
      <c r="I709" s="2" t="str">
        <f>IFERROR(__xludf.DUMMYFUNCTION("GOOGLETRANSLATE(C709,""fr"",""en"")"),"For several years I have been insured at Direct Insurance
This insurer gave me any satisfaction as to the simple steps to take and the prices charged")</f>
        <v>For several years I have been insured at Direct Insurance
This insurer gave me any satisfaction as to the simple steps to take and the prices charged</v>
      </c>
    </row>
    <row r="710" ht="15.75" customHeight="1">
      <c r="A710" s="2">
        <v>2.0</v>
      </c>
      <c r="B710" s="2" t="s">
        <v>2018</v>
      </c>
      <c r="C710" s="2" t="s">
        <v>2019</v>
      </c>
      <c r="D710" s="2" t="s">
        <v>244</v>
      </c>
      <c r="E710" s="2" t="s">
        <v>14</v>
      </c>
      <c r="F710" s="2" t="s">
        <v>15</v>
      </c>
      <c r="G710" s="2" t="s">
        <v>290</v>
      </c>
      <c r="H710" s="2" t="s">
        <v>210</v>
      </c>
      <c r="I710" s="2" t="str">
        <f>IFERROR(__xludf.DUMMYFUNCTION("GOOGLETRANSLATE(C710,""fr"",""en"")"),"After several telephone calls with requests for reminders and an email about a care of January 12 no answer! I really regret having changed mutual! As soon as I could, I would break my contract!")</f>
        <v>After several telephone calls with requests for reminders and an email about a care of January 12 no answer! I really regret having changed mutual! As soon as I could, I would break my contract!</v>
      </c>
    </row>
    <row r="711" ht="15.75" customHeight="1">
      <c r="A711" s="2">
        <v>3.0</v>
      </c>
      <c r="B711" s="2" t="s">
        <v>2020</v>
      </c>
      <c r="C711" s="2" t="s">
        <v>2021</v>
      </c>
      <c r="D711" s="2" t="s">
        <v>70</v>
      </c>
      <c r="E711" s="2" t="s">
        <v>21</v>
      </c>
      <c r="F711" s="2" t="s">
        <v>15</v>
      </c>
      <c r="G711" s="2" t="s">
        <v>628</v>
      </c>
      <c r="H711" s="2" t="s">
        <v>175</v>
      </c>
      <c r="I711" s="2" t="str">
        <f>IFERROR(__xludf.DUMMYFUNCTION("GOOGLETRANSLATE(C711,""fr"",""en"")"),"Very good service, responsive and listening.
Price I hope is down next year.
Telephone service, very nice and quick to get a television")</f>
        <v>Very good service, responsive and listening.
Price I hope is down next year.
Telephone service, very nice and quick to get a television</v>
      </c>
    </row>
    <row r="712" ht="15.75" customHeight="1">
      <c r="A712" s="2">
        <v>1.0</v>
      </c>
      <c r="B712" s="2" t="s">
        <v>2022</v>
      </c>
      <c r="C712" s="2" t="s">
        <v>2023</v>
      </c>
      <c r="D712" s="2" t="s">
        <v>26</v>
      </c>
      <c r="E712" s="2" t="s">
        <v>27</v>
      </c>
      <c r="F712" s="2" t="s">
        <v>15</v>
      </c>
      <c r="G712" s="2" t="s">
        <v>2024</v>
      </c>
      <c r="H712" s="2" t="s">
        <v>333</v>
      </c>
      <c r="I712" s="2" t="str">
        <f>IFERROR(__xludf.DUMMYFUNCTION("GOOGLETRANSLATE(C712,""fr"",""en"")"),"Loading...")</f>
        <v>Loading...</v>
      </c>
    </row>
    <row r="713" ht="15.75" customHeight="1">
      <c r="A713" s="2">
        <v>2.0</v>
      </c>
      <c r="B713" s="2" t="s">
        <v>2025</v>
      </c>
      <c r="C713" s="2" t="s">
        <v>2026</v>
      </c>
      <c r="D713" s="2" t="s">
        <v>37</v>
      </c>
      <c r="E713" s="2" t="s">
        <v>14</v>
      </c>
      <c r="F713" s="2" t="s">
        <v>15</v>
      </c>
      <c r="G713" s="2" t="s">
        <v>374</v>
      </c>
      <c r="H713" s="2" t="s">
        <v>67</v>
      </c>
      <c r="I713" s="2" t="str">
        <f>IFERROR(__xludf.DUMMYFUNCTION("GOOGLETRANSLATE(C713,""fr"",""en"")"),"I am disappointed with this mutual insurance company with eye problems I need specific glass compared to my handicap that I had pointed out no worries my you say I need to redo my glasses and take special glasses and the Surprise the optician tells me he "&amp;"reimburses you with a quarter of the invoice on the glasses I had to take my own mount to have less to pay I am really disappointed")</f>
        <v>I am disappointed with this mutual insurance company with eye problems I need specific glass compared to my handicap that I had pointed out no worries my you say I need to redo my glasses and take special glasses and the Surprise the optician tells me he reimburses you with a quarter of the invoice on the glasses I had to take my own mount to have less to pay I am really disappointed</v>
      </c>
    </row>
    <row r="714" ht="15.75" customHeight="1">
      <c r="A714" s="2">
        <v>1.0</v>
      </c>
      <c r="B714" s="2" t="s">
        <v>2027</v>
      </c>
      <c r="C714" s="2" t="s">
        <v>2028</v>
      </c>
      <c r="D714" s="2" t="s">
        <v>225</v>
      </c>
      <c r="E714" s="2" t="s">
        <v>21</v>
      </c>
      <c r="F714" s="2" t="s">
        <v>15</v>
      </c>
      <c r="G714" s="2" t="s">
        <v>2029</v>
      </c>
      <c r="H714" s="2" t="s">
        <v>742</v>
      </c>
      <c r="I714" s="2" t="str">
        <f>IFERROR(__xludf.DUMMYFUNCTION("GOOGLETRANSLATE(C714,""fr"",""en"")"),"Non -existent customer service")</f>
        <v>Non -existent customer service</v>
      </c>
    </row>
    <row r="715" ht="15.75" customHeight="1">
      <c r="A715" s="2">
        <v>1.0</v>
      </c>
      <c r="B715" s="2" t="s">
        <v>2030</v>
      </c>
      <c r="C715" s="2" t="s">
        <v>2031</v>
      </c>
      <c r="D715" s="2" t="s">
        <v>1042</v>
      </c>
      <c r="E715" s="2" t="s">
        <v>75</v>
      </c>
      <c r="F715" s="2" t="s">
        <v>15</v>
      </c>
      <c r="G715" s="2" t="s">
        <v>2032</v>
      </c>
      <c r="H715" s="2" t="s">
        <v>175</v>
      </c>
      <c r="I715" s="2" t="str">
        <f>IFERROR(__xludf.DUMMYFUNCTION("GOOGLETRANSLATE(C715,""fr"",""en"")"),"Be careful, when you want to recover the sums spared on a D4assurance Life contract count more than two years of waiting to get your money. They try by any means of never returning your agent to you.")</f>
        <v>Be careful, when you want to recover the sums spared on a D4assurance Life contract count more than two years of waiting to get your money. They try by any means of never returning your agent to you.</v>
      </c>
    </row>
    <row r="716" ht="15.75" customHeight="1">
      <c r="A716" s="2">
        <v>2.0</v>
      </c>
      <c r="B716" s="2" t="s">
        <v>2033</v>
      </c>
      <c r="C716" s="2" t="s">
        <v>2034</v>
      </c>
      <c r="D716" s="2" t="s">
        <v>70</v>
      </c>
      <c r="E716" s="2" t="s">
        <v>21</v>
      </c>
      <c r="F716" s="2" t="s">
        <v>15</v>
      </c>
      <c r="G716" s="2" t="s">
        <v>1737</v>
      </c>
      <c r="H716" s="2" t="s">
        <v>316</v>
      </c>
      <c r="I716" s="2" t="str">
        <f>IFERROR(__xludf.DUMMYFUNCTION("GOOGLETRANSLATE(C716,""fr"",""en"")"),"Insurance company to flee. No competent interlocutor, very long reimbursements. Maghreb platform. Very polite, but the words are superficial. Good company if you don't need insurance.")</f>
        <v>Insurance company to flee. No competent interlocutor, very long reimbursements. Maghreb platform. Very polite, but the words are superficial. Good company if you don't need insurance.</v>
      </c>
    </row>
    <row r="717" ht="15.75" customHeight="1">
      <c r="A717" s="2">
        <v>5.0</v>
      </c>
      <c r="B717" s="2" t="s">
        <v>2035</v>
      </c>
      <c r="C717" s="2" t="s">
        <v>2036</v>
      </c>
      <c r="D717" s="2" t="s">
        <v>46</v>
      </c>
      <c r="E717" s="2" t="s">
        <v>21</v>
      </c>
      <c r="F717" s="2" t="s">
        <v>15</v>
      </c>
      <c r="G717" s="2" t="s">
        <v>2037</v>
      </c>
      <c r="H717" s="2" t="s">
        <v>410</v>
      </c>
      <c r="I717" s="2" t="str">
        <f>IFERROR(__xludf.DUMMYFUNCTION("GOOGLETRANSLATE(C717,""fr"",""en"")"),"Wishes a good service of services and rights of care monitoring Contributes (1983) ??? Hopes to have a positive effect on the basis of management and distribution of the provisions relating to medical activities monitoring hemology +dental care for necess"&amp;"ary additional crowns +
Prostheses Medical care assessment Thank you")</f>
        <v>Wishes a good service of services and rights of care monitoring Contributes (1983) ??? Hopes to have a positive effect on the basis of management and distribution of the provisions relating to medical activities monitoring hemology +dental care for necessary additional crowns +
Prostheses Medical care assessment Thank you</v>
      </c>
    </row>
    <row r="718" ht="15.75" customHeight="1">
      <c r="A718" s="2">
        <v>5.0</v>
      </c>
      <c r="B718" s="2" t="s">
        <v>2038</v>
      </c>
      <c r="C718" s="2" t="s">
        <v>2039</v>
      </c>
      <c r="D718" s="2" t="s">
        <v>20</v>
      </c>
      <c r="E718" s="2" t="s">
        <v>21</v>
      </c>
      <c r="F718" s="2" t="s">
        <v>15</v>
      </c>
      <c r="G718" s="2" t="s">
        <v>841</v>
      </c>
      <c r="H718" s="2" t="s">
        <v>582</v>
      </c>
      <c r="I718" s="2" t="str">
        <f>IFERROR(__xludf.DUMMYFUNCTION("GOOGLETRANSLATE(C718,""fr"",""en"")"),"Loading...")</f>
        <v>Loading...</v>
      </c>
    </row>
    <row r="719" ht="15.75" customHeight="1">
      <c r="A719" s="2">
        <v>1.0</v>
      </c>
      <c r="B719" s="2" t="s">
        <v>2040</v>
      </c>
      <c r="C719" s="2" t="s">
        <v>2041</v>
      </c>
      <c r="D719" s="2" t="s">
        <v>342</v>
      </c>
      <c r="E719" s="2" t="s">
        <v>14</v>
      </c>
      <c r="F719" s="2" t="s">
        <v>15</v>
      </c>
      <c r="G719" s="2" t="s">
        <v>975</v>
      </c>
      <c r="H719" s="2" t="s">
        <v>210</v>
      </c>
      <c r="I719" s="2" t="str">
        <f>IFERROR(__xludf.DUMMYFUNCTION("GOOGLETRANSLATE(C719,""fr"",""en"")"),"Customer service is a disaster, you have to wait several tens of minutes before you have, finally, someone online. Once in communication with an advisor, who is saying in passing does not recommend anything at all, the latter cannot where does not want to"&amp;" respond to my requests concerning a refund of an optical pair (+ 1 month and a half of Waiting for a refund which to date has still not been made. I strongly recommend this mutual.")</f>
        <v>Customer service is a disaster, you have to wait several tens of minutes before you have, finally, someone online. Once in communication with an advisor, who is saying in passing does not recommend anything at all, the latter cannot where does not want to respond to my requests concerning a refund of an optical pair (+ 1 month and a half of Waiting for a refund which to date has still not been made. I strongly recommend this mutual.</v>
      </c>
    </row>
    <row r="720" ht="15.75" customHeight="1">
      <c r="A720" s="2">
        <v>3.0</v>
      </c>
      <c r="B720" s="2" t="s">
        <v>2042</v>
      </c>
      <c r="C720" s="2" t="s">
        <v>2043</v>
      </c>
      <c r="D720" s="2" t="s">
        <v>13</v>
      </c>
      <c r="E720" s="2" t="s">
        <v>14</v>
      </c>
      <c r="F720" s="2" t="s">
        <v>15</v>
      </c>
      <c r="G720" s="2" t="s">
        <v>1972</v>
      </c>
      <c r="H720" s="2" t="s">
        <v>104</v>
      </c>
      <c r="I720" s="2" t="str">
        <f>IFERROR(__xludf.DUMMYFUNCTION("GOOGLETRANSLATE(C720,""fr"",""en"")"),"Loading...")</f>
        <v>Loading...</v>
      </c>
    </row>
    <row r="721" ht="15.75" customHeight="1">
      <c r="A721" s="2">
        <v>1.0</v>
      </c>
      <c r="B721" s="2" t="s">
        <v>2044</v>
      </c>
      <c r="C721" s="2" t="s">
        <v>2045</v>
      </c>
      <c r="D721" s="2" t="s">
        <v>840</v>
      </c>
      <c r="E721" s="2" t="s">
        <v>56</v>
      </c>
      <c r="F721" s="2" t="s">
        <v>15</v>
      </c>
      <c r="G721" s="2" t="s">
        <v>2046</v>
      </c>
      <c r="H721" s="2" t="s">
        <v>154</v>
      </c>
      <c r="I721" s="2" t="str">
        <f>IFERROR(__xludf.DUMMYFUNCTION("GOOGLETRANSLATE(C721,""fr"",""en"")"),"Loading...")</f>
        <v>Loading...</v>
      </c>
    </row>
    <row r="722" ht="15.75" customHeight="1">
      <c r="A722" s="2">
        <v>4.0</v>
      </c>
      <c r="B722" s="2" t="s">
        <v>2047</v>
      </c>
      <c r="C722" s="2" t="s">
        <v>2048</v>
      </c>
      <c r="D722" s="2" t="s">
        <v>282</v>
      </c>
      <c r="E722" s="2" t="s">
        <v>14</v>
      </c>
      <c r="F722" s="2" t="s">
        <v>15</v>
      </c>
      <c r="G722" s="2" t="s">
        <v>1168</v>
      </c>
      <c r="H722" s="2" t="s">
        <v>259</v>
      </c>
      <c r="I722" s="2" t="str">
        <f>IFERROR(__xludf.DUMMYFUNCTION("GOOGLETRANSLATE(C722,""fr"",""en"")"),"Pleasant welcome, listening and skills of your employees.
If error noted on reimbursements (transmission problem between Ameli and MGP), everything is used within a reasonable time.
Continue
Thanks")</f>
        <v>Pleasant welcome, listening and skills of your employees.
If error noted on reimbursements (transmission problem between Ameli and MGP), everything is used within a reasonable time.
Continue
Thanks</v>
      </c>
    </row>
    <row r="723" ht="15.75" customHeight="1">
      <c r="A723" s="2">
        <v>2.0</v>
      </c>
      <c r="B723" s="2" t="s">
        <v>2049</v>
      </c>
      <c r="C723" s="2" t="s">
        <v>2050</v>
      </c>
      <c r="D723" s="2" t="s">
        <v>46</v>
      </c>
      <c r="E723" s="2" t="s">
        <v>21</v>
      </c>
      <c r="F723" s="2" t="s">
        <v>15</v>
      </c>
      <c r="G723" s="2" t="s">
        <v>2051</v>
      </c>
      <c r="H723" s="2" t="s">
        <v>640</v>
      </c>
      <c r="I723" s="2" t="str">
        <f>IFERROR(__xludf.DUMMYFUNCTION("GOOGLETRANSLATE(C723,""fr"",""en"")"),"I subscribed and paid 3 months in advance. I returned all the documents one week after my subscription. 3 months later I still don't have the green card so I can't drive. They are unreachable by phone. Run away!")</f>
        <v>I subscribed and paid 3 months in advance. I returned all the documents one week after my subscription. 3 months later I still don't have the green card so I can't drive. They are unreachable by phone. Run away!</v>
      </c>
    </row>
    <row r="724" ht="15.75" customHeight="1">
      <c r="A724" s="2">
        <v>1.0</v>
      </c>
      <c r="B724" s="2" t="s">
        <v>2052</v>
      </c>
      <c r="C724" s="2" t="s">
        <v>2053</v>
      </c>
      <c r="D724" s="2" t="s">
        <v>89</v>
      </c>
      <c r="E724" s="2" t="s">
        <v>27</v>
      </c>
      <c r="F724" s="2" t="s">
        <v>15</v>
      </c>
      <c r="G724" s="2" t="s">
        <v>1455</v>
      </c>
      <c r="H724" s="2" t="s">
        <v>48</v>
      </c>
      <c r="I724" s="2" t="str">
        <f>IFERROR(__xludf.DUMMYFUNCTION("GOOGLETRANSLATE(C724,""fr"",""en"")"),"This is the first time that I have made a placement where I have lost money.")</f>
        <v>This is the first time that I have made a placement where I have lost money.</v>
      </c>
    </row>
    <row r="725" ht="15.75" customHeight="1">
      <c r="A725" s="2">
        <v>1.0</v>
      </c>
      <c r="B725" s="2" t="s">
        <v>2054</v>
      </c>
      <c r="C725" s="2" t="s">
        <v>2055</v>
      </c>
      <c r="D725" s="2" t="s">
        <v>61</v>
      </c>
      <c r="E725" s="2" t="s">
        <v>14</v>
      </c>
      <c r="F725" s="2" t="s">
        <v>15</v>
      </c>
      <c r="G725" s="2" t="s">
        <v>1339</v>
      </c>
      <c r="H725" s="2" t="s">
        <v>590</v>
      </c>
      <c r="I725" s="2" t="str">
        <f>IFERROR(__xludf.DUMMYFUNCTION("GOOGLETRANSLATE(C725,""fr"",""en"")"),"Loading...")</f>
        <v>Loading...</v>
      </c>
    </row>
    <row r="726" ht="15.75" customHeight="1">
      <c r="A726" s="2">
        <v>2.0</v>
      </c>
      <c r="B726" s="2" t="s">
        <v>2056</v>
      </c>
      <c r="C726" s="2" t="s">
        <v>2057</v>
      </c>
      <c r="D726" s="2" t="s">
        <v>89</v>
      </c>
      <c r="E726" s="2" t="s">
        <v>21</v>
      </c>
      <c r="F726" s="2" t="s">
        <v>15</v>
      </c>
      <c r="G726" s="2" t="s">
        <v>2058</v>
      </c>
      <c r="H726" s="2" t="s">
        <v>780</v>
      </c>
      <c r="I726" s="2" t="str">
        <f>IFERROR(__xludf.DUMMYFUNCTION("GOOGLETRANSLATE(C726,""fr"",""en"")"),"Constantly increased bonuses (3.5 % per year) despite 50 % loss bonuses and seat praise.")</f>
        <v>Constantly increased bonuses (3.5 % per year) despite 50 % loss bonuses and seat praise.</v>
      </c>
    </row>
    <row r="727" ht="15.75" customHeight="1">
      <c r="A727" s="2">
        <v>5.0</v>
      </c>
      <c r="B727" s="2" t="s">
        <v>2059</v>
      </c>
      <c r="C727" s="2" t="s">
        <v>2060</v>
      </c>
      <c r="D727" s="2" t="s">
        <v>213</v>
      </c>
      <c r="E727" s="2" t="s">
        <v>214</v>
      </c>
      <c r="F727" s="2" t="s">
        <v>15</v>
      </c>
      <c r="G727" s="2" t="s">
        <v>1036</v>
      </c>
      <c r="H727" s="2" t="s">
        <v>95</v>
      </c>
      <c r="I727" s="2" t="str">
        <f>IFERROR(__xludf.DUMMYFUNCTION("GOOGLETRANSLATE(C727,""fr"",""en"")"),"Loading...")</f>
        <v>Loading...</v>
      </c>
    </row>
    <row r="728" ht="15.75" customHeight="1">
      <c r="A728" s="2">
        <v>4.0</v>
      </c>
      <c r="B728" s="2" t="s">
        <v>2061</v>
      </c>
      <c r="C728" s="2" t="s">
        <v>2062</v>
      </c>
      <c r="D728" s="2" t="s">
        <v>20</v>
      </c>
      <c r="E728" s="2" t="s">
        <v>21</v>
      </c>
      <c r="F728" s="2" t="s">
        <v>15</v>
      </c>
      <c r="G728" s="2" t="s">
        <v>202</v>
      </c>
      <c r="H728" s="2" t="s">
        <v>95</v>
      </c>
      <c r="I728" s="2" t="str">
        <f>IFERROR(__xludf.DUMMYFUNCTION("GOOGLETRANSLATE(C728,""fr"",""en"")"),"I am satisfied with the speed and ease of access to the site.
I do not put 5 stars because I have not yet toured the whole insurance.
Thank you for your sympathy.
Mr Almeida")</f>
        <v>I am satisfied with the speed and ease of access to the site.
I do not put 5 stars because I have not yet toured the whole insurance.
Thank you for your sympathy.
Mr Almeida</v>
      </c>
    </row>
    <row r="729" ht="15.75" customHeight="1">
      <c r="A729" s="2">
        <v>4.0</v>
      </c>
      <c r="B729" s="2" t="s">
        <v>2063</v>
      </c>
      <c r="C729" s="2" t="s">
        <v>2064</v>
      </c>
      <c r="D729" s="2" t="s">
        <v>129</v>
      </c>
      <c r="E729" s="2" t="s">
        <v>14</v>
      </c>
      <c r="F729" s="2" t="s">
        <v>15</v>
      </c>
      <c r="G729" s="2" t="s">
        <v>2065</v>
      </c>
      <c r="H729" s="2" t="s">
        <v>608</v>
      </c>
      <c r="I729" s="2" t="str">
        <f>IFERROR(__xludf.DUMMYFUNCTION("GOOGLETRANSLATE(C729,""fr"",""en"")"),"Good mutual!
I did not receive my refund, I called generation, they explained to me that it was a concern for remote transmission with the Social Security, everything returned in order, on the other hand, a little waiting before D 'Have an advisor.")</f>
        <v>Good mutual!
I did not receive my refund, I called generation, they explained to me that it was a concern for remote transmission with the Social Security, everything returned in order, on the other hand, a little waiting before D 'Have an advisor.</v>
      </c>
    </row>
    <row r="730" ht="15.75" customHeight="1">
      <c r="A730" s="2">
        <v>4.0</v>
      </c>
      <c r="B730" s="2" t="s">
        <v>2066</v>
      </c>
      <c r="C730" s="2" t="s">
        <v>2067</v>
      </c>
      <c r="D730" s="2" t="s">
        <v>103</v>
      </c>
      <c r="E730" s="2" t="s">
        <v>98</v>
      </c>
      <c r="F730" s="2" t="s">
        <v>15</v>
      </c>
      <c r="G730" s="2" t="s">
        <v>2068</v>
      </c>
      <c r="H730" s="2" t="s">
        <v>175</v>
      </c>
      <c r="I730" s="2" t="str">
        <f>IFERROR(__xludf.DUMMYFUNCTION("GOOGLETRANSLATE(C730,""fr"",""en"")"),"For the moment I am satisfied I will save money ... I'm waiting to see for the future, hoping never having to make insurance work.")</f>
        <v>For the moment I am satisfied I will save money ... I'm waiting to see for the future, hoping never having to make insurance work.</v>
      </c>
    </row>
    <row r="731" ht="15.75" customHeight="1">
      <c r="A731" s="2">
        <v>1.0</v>
      </c>
      <c r="B731" s="2" t="s">
        <v>2069</v>
      </c>
      <c r="C731" s="2" t="s">
        <v>2070</v>
      </c>
      <c r="D731" s="2" t="s">
        <v>192</v>
      </c>
      <c r="E731" s="2" t="s">
        <v>21</v>
      </c>
      <c r="F731" s="2" t="s">
        <v>15</v>
      </c>
      <c r="G731" s="2" t="s">
        <v>2071</v>
      </c>
      <c r="H731" s="2" t="s">
        <v>167</v>
      </c>
      <c r="I731" s="2" t="str">
        <f>IFERROR(__xludf.DUMMYFUNCTION("GOOGLETRANSLATE(C731,""fr"",""en"")"),"Loading...")</f>
        <v>Loading...</v>
      </c>
    </row>
    <row r="732" ht="15.75" customHeight="1">
      <c r="A732" s="2">
        <v>4.0</v>
      </c>
      <c r="B732" s="2" t="s">
        <v>2072</v>
      </c>
      <c r="C732" s="2" t="s">
        <v>2073</v>
      </c>
      <c r="D732" s="2" t="s">
        <v>20</v>
      </c>
      <c r="E732" s="2" t="s">
        <v>21</v>
      </c>
      <c r="F732" s="2" t="s">
        <v>15</v>
      </c>
      <c r="G732" s="2" t="s">
        <v>2074</v>
      </c>
      <c r="H732" s="2" t="s">
        <v>58</v>
      </c>
      <c r="I732" s="2" t="str">
        <f>IFERROR(__xludf.DUMMYFUNCTION("GOOGLETRANSLATE(C732,""fr"",""en"")"),"I highly recommend this insurance I have nothing to say they are really at the top customer service is very fast for change they work very quickly")</f>
        <v>I highly recommend this insurance I have nothing to say they are really at the top customer service is very fast for change they work very quickly</v>
      </c>
    </row>
    <row r="733" ht="15.75" customHeight="1">
      <c r="A733" s="2">
        <v>3.0</v>
      </c>
      <c r="B733" s="2" t="s">
        <v>2075</v>
      </c>
      <c r="C733" s="2" t="s">
        <v>2076</v>
      </c>
      <c r="D733" s="2" t="s">
        <v>70</v>
      </c>
      <c r="E733" s="2" t="s">
        <v>21</v>
      </c>
      <c r="F733" s="2" t="s">
        <v>15</v>
      </c>
      <c r="G733" s="2" t="s">
        <v>975</v>
      </c>
      <c r="H733" s="2" t="s">
        <v>210</v>
      </c>
      <c r="I733" s="2" t="str">
        <f>IFERROR(__xludf.DUMMYFUNCTION("GOOGLETRANSLATE(C733,""fr"",""en"")"),"Nothing to report. If it is not regretted that you have maintained the amount of the auto assurrance bonus as high while I have hardly rolled during the year 2020, because of the COVI")</f>
        <v>Nothing to report. If it is not regretted that you have maintained the amount of the auto assurrance bonus as high while I have hardly rolled during the year 2020, because of the COVI</v>
      </c>
    </row>
    <row r="734" ht="15.75" customHeight="1">
      <c r="A734" s="2">
        <v>4.0</v>
      </c>
      <c r="B734" s="2" t="s">
        <v>2077</v>
      </c>
      <c r="C734" s="2" t="s">
        <v>2078</v>
      </c>
      <c r="D734" s="2" t="s">
        <v>70</v>
      </c>
      <c r="E734" s="2" t="s">
        <v>21</v>
      </c>
      <c r="F734" s="2" t="s">
        <v>15</v>
      </c>
      <c r="G734" s="2" t="s">
        <v>547</v>
      </c>
      <c r="H734" s="2" t="s">
        <v>67</v>
      </c>
      <c r="I734" s="2" t="str">
        <f>IFERROR(__xludf.DUMMYFUNCTION("GOOGLETRANSLATE(C734,""fr"",""en"")"),"I am satisfied very practical service fast secure
The information is well formulated
Ease of filling the membership form
Interesting prices")</f>
        <v>I am satisfied very practical service fast secure
The information is well formulated
Ease of filling the membership form
Interesting prices</v>
      </c>
    </row>
    <row r="735" ht="15.75" customHeight="1">
      <c r="A735" s="2">
        <v>5.0</v>
      </c>
      <c r="B735" s="2" t="s">
        <v>2079</v>
      </c>
      <c r="C735" s="2" t="s">
        <v>2080</v>
      </c>
      <c r="D735" s="2" t="s">
        <v>13</v>
      </c>
      <c r="E735" s="2" t="s">
        <v>14</v>
      </c>
      <c r="F735" s="2" t="s">
        <v>15</v>
      </c>
      <c r="G735" s="2" t="s">
        <v>2081</v>
      </c>
      <c r="H735" s="2" t="s">
        <v>552</v>
      </c>
      <c r="I735" s="2" t="str">
        <f>IFERROR(__xludf.DUMMYFUNCTION("GOOGLETRANSLATE(C735,""fr"",""en"")"),"Gwendal was very clear, precise and pleasant.
He identified my need well and redirected me to Sabrina, which was just as charming and efficient.
Thank you and congratulations for your quality of service.")</f>
        <v>Gwendal was very clear, precise and pleasant.
He identified my need well and redirected me to Sabrina, which was just as charming and efficient.
Thank you and congratulations for your quality of service.</v>
      </c>
    </row>
    <row r="736" ht="15.75" customHeight="1">
      <c r="A736" s="2">
        <v>5.0</v>
      </c>
      <c r="B736" s="2" t="s">
        <v>2082</v>
      </c>
      <c r="C736" s="2" t="s">
        <v>2083</v>
      </c>
      <c r="D736" s="2" t="s">
        <v>550</v>
      </c>
      <c r="E736" s="2" t="s">
        <v>21</v>
      </c>
      <c r="F736" s="2" t="s">
        <v>15</v>
      </c>
      <c r="G736" s="2" t="s">
        <v>2084</v>
      </c>
      <c r="H736" s="2" t="s">
        <v>199</v>
      </c>
      <c r="I736" s="2" t="str">
        <f>IFERROR(__xludf.DUMMYFUNCTION("GOOGLETRANSLATE(C736,""fr"",""en"")"),"I just made an online quote for a new vehicle. The price is competitive identically from direct.ssurance.
I called to have details and there I came across a very affable person and especially who knew what she was causing. All my questions have found an "&amp;"argued answer.
We have before us competent and professional people and not simple television advisers who only read predefined arguments.
I think I will take out the contract feeling in total confidence.")</f>
        <v>I just made an online quote for a new vehicle. The price is competitive identically from direct.ssurance.
I called to have details and there I came across a very affable person and especially who knew what she was causing. All my questions have found an argued answer.
We have before us competent and professional people and not simple television advisers who only read predefined arguments.
I think I will take out the contract feeling in total confidence.</v>
      </c>
    </row>
    <row r="737" ht="15.75" customHeight="1">
      <c r="A737" s="2">
        <v>3.0</v>
      </c>
      <c r="B737" s="2" t="s">
        <v>2085</v>
      </c>
      <c r="C737" s="2" t="s">
        <v>2086</v>
      </c>
      <c r="D737" s="2" t="s">
        <v>70</v>
      </c>
      <c r="E737" s="2" t="s">
        <v>21</v>
      </c>
      <c r="F737" s="2" t="s">
        <v>15</v>
      </c>
      <c r="G737" s="2" t="s">
        <v>965</v>
      </c>
      <c r="H737" s="2" t="s">
        <v>67</v>
      </c>
      <c r="I737" s="2" t="str">
        <f>IFERROR(__xludf.DUMMYFUNCTION("GOOGLETRANSLATE(C737,""fr"",""en"")"),"Loading...")</f>
        <v>Loading...</v>
      </c>
    </row>
    <row r="738" ht="15.75" customHeight="1">
      <c r="A738" s="2">
        <v>2.0</v>
      </c>
      <c r="B738" s="2" t="s">
        <v>2087</v>
      </c>
      <c r="C738" s="2" t="s">
        <v>2088</v>
      </c>
      <c r="D738" s="2" t="s">
        <v>192</v>
      </c>
      <c r="E738" s="2" t="s">
        <v>81</v>
      </c>
      <c r="F738" s="2" t="s">
        <v>15</v>
      </c>
      <c r="G738" s="2" t="s">
        <v>2089</v>
      </c>
      <c r="H738" s="2" t="s">
        <v>109</v>
      </c>
      <c r="I738" s="2" t="str">
        <f>IFERROR(__xludf.DUMMYFUNCTION("GOOGLETRANSLATE(C738,""fr"",""en"")"),"Loading...")</f>
        <v>Loading...</v>
      </c>
    </row>
    <row r="739" ht="15.75" customHeight="1">
      <c r="A739" s="2">
        <v>4.0</v>
      </c>
      <c r="B739" s="2" t="s">
        <v>2090</v>
      </c>
      <c r="C739" s="2" t="s">
        <v>2091</v>
      </c>
      <c r="D739" s="2" t="s">
        <v>20</v>
      </c>
      <c r="E739" s="2" t="s">
        <v>21</v>
      </c>
      <c r="F739" s="2" t="s">
        <v>15</v>
      </c>
      <c r="G739" s="2" t="s">
        <v>2092</v>
      </c>
      <c r="H739" s="2" t="s">
        <v>210</v>
      </c>
      <c r="I739" s="2" t="str">
        <f>IFERROR(__xludf.DUMMYFUNCTION("GOOGLETRANSLATE(C739,""fr"",""en"")"),"inexpensive insurance for a young driver, very simple to complete the contract, electronic signature, very fast.
Good coverage less than 100 euros")</f>
        <v>inexpensive insurance for a young driver, very simple to complete the contract, electronic signature, very fast.
Good coverage less than 100 euros</v>
      </c>
    </row>
    <row r="740" ht="15.75" customHeight="1">
      <c r="A740" s="2">
        <v>3.0</v>
      </c>
      <c r="B740" s="2" t="s">
        <v>2093</v>
      </c>
      <c r="C740" s="2" t="s">
        <v>2094</v>
      </c>
      <c r="D740" s="2" t="s">
        <v>37</v>
      </c>
      <c r="E740" s="2" t="s">
        <v>14</v>
      </c>
      <c r="F740" s="2" t="s">
        <v>15</v>
      </c>
      <c r="G740" s="2" t="s">
        <v>697</v>
      </c>
      <c r="H740" s="2" t="s">
        <v>95</v>
      </c>
      <c r="I740" s="2" t="str">
        <f>IFERROR(__xludf.DUMMYFUNCTION("GOOGLETRANSLATE(C740,""fr"",""en"")"),"Impossible to access my member space so I can't connect I already had help by phone and we did not get there what to do please check S.V.P. My file an error to be committed on my contract My customer references please answer me or call me at 0684887753")</f>
        <v>Impossible to access my member space so I can't connect I already had help by phone and we did not get there what to do please check S.V.P. My file an error to be committed on my contract My customer references please answer me or call me at 0684887753</v>
      </c>
    </row>
    <row r="741" ht="15.75" customHeight="1">
      <c r="A741" s="2">
        <v>5.0</v>
      </c>
      <c r="B741" s="2" t="s">
        <v>2095</v>
      </c>
      <c r="C741" s="2" t="s">
        <v>2096</v>
      </c>
      <c r="D741" s="2" t="s">
        <v>134</v>
      </c>
      <c r="E741" s="2" t="s">
        <v>21</v>
      </c>
      <c r="F741" s="2" t="s">
        <v>15</v>
      </c>
      <c r="G741" s="2" t="s">
        <v>2097</v>
      </c>
      <c r="H741" s="2" t="s">
        <v>52</v>
      </c>
      <c r="I741" s="2" t="str">
        <f>IFERROR(__xludf.DUMMYFUNCTION("GOOGLETRANSLATE(C741,""fr"",""en"")"),"I am satisfied with the service
The taken is correct
Employees are always friendly and available
They answer the questions posed clearly
I always receive my documents in time")</f>
        <v>I am satisfied with the service
The taken is correct
Employees are always friendly and available
They answer the questions posed clearly
I always receive my documents in time</v>
      </c>
    </row>
    <row r="742" ht="15.75" customHeight="1">
      <c r="A742" s="2">
        <v>5.0</v>
      </c>
      <c r="B742" s="2" t="s">
        <v>2098</v>
      </c>
      <c r="C742" s="2" t="s">
        <v>2099</v>
      </c>
      <c r="D742" s="2" t="s">
        <v>103</v>
      </c>
      <c r="E742" s="2" t="s">
        <v>98</v>
      </c>
      <c r="F742" s="2" t="s">
        <v>15</v>
      </c>
      <c r="G742" s="2" t="s">
        <v>424</v>
      </c>
      <c r="H742" s="2" t="s">
        <v>67</v>
      </c>
      <c r="I742" s="2" t="str">
        <f>IFERROR(__xludf.DUMMYFUNCTION("GOOGLETRANSLATE(C742,""fr"",""en"")"),"I am very satisfied with the service offered by April, the prices are very correct and their advisers very pleasant. I recommend this motorcycle insurance.")</f>
        <v>I am very satisfied with the service offered by April, the prices are very correct and their advisers very pleasant. I recommend this motorcycle insurance.</v>
      </c>
    </row>
    <row r="743" ht="15.75" customHeight="1">
      <c r="A743" s="2">
        <v>1.0</v>
      </c>
      <c r="B743" s="2" t="s">
        <v>2100</v>
      </c>
      <c r="C743" s="2" t="s">
        <v>2101</v>
      </c>
      <c r="D743" s="2" t="s">
        <v>70</v>
      </c>
      <c r="E743" s="2" t="s">
        <v>21</v>
      </c>
      <c r="F743" s="2" t="s">
        <v>15</v>
      </c>
      <c r="G743" s="2" t="s">
        <v>1902</v>
      </c>
      <c r="H743" s="2" t="s">
        <v>17</v>
      </c>
      <c r="I743" s="2" t="str">
        <f>IFERROR(__xludf.DUMMYFUNCTION("GOOGLETRANSLATE(C743,""fr"",""en"")"),"Loading...")</f>
        <v>Loading...</v>
      </c>
    </row>
    <row r="744" ht="15.75" customHeight="1">
      <c r="A744" s="2">
        <v>1.0</v>
      </c>
      <c r="B744" s="2" t="s">
        <v>2102</v>
      </c>
      <c r="C744" s="2" t="s">
        <v>2103</v>
      </c>
      <c r="D744" s="2" t="s">
        <v>218</v>
      </c>
      <c r="E744" s="2" t="s">
        <v>81</v>
      </c>
      <c r="F744" s="2" t="s">
        <v>15</v>
      </c>
      <c r="G744" s="2" t="s">
        <v>2104</v>
      </c>
      <c r="H744" s="2" t="s">
        <v>131</v>
      </c>
      <c r="I744" s="2" t="str">
        <f>IFERROR(__xludf.DUMMYFUNCTION("GOOGLETRANSLATE(C744,""fr"",""en"")"),"Loading...")</f>
        <v>Loading...</v>
      </c>
    </row>
    <row r="745" ht="15.75" customHeight="1">
      <c r="A745" s="2">
        <v>4.0</v>
      </c>
      <c r="B745" s="2" t="s">
        <v>2105</v>
      </c>
      <c r="C745" s="2" t="s">
        <v>2106</v>
      </c>
      <c r="D745" s="2" t="s">
        <v>197</v>
      </c>
      <c r="E745" s="2" t="s">
        <v>81</v>
      </c>
      <c r="F745" s="2" t="s">
        <v>15</v>
      </c>
      <c r="G745" s="2" t="s">
        <v>1419</v>
      </c>
      <c r="H745" s="2" t="s">
        <v>43</v>
      </c>
      <c r="I745" s="2" t="str">
        <f>IFERROR(__xludf.DUMMYFUNCTION("GOOGLETRANSLATE(C745,""fr"",""en"")"),"I appreciate the speed with which my burglary file was studied and the compensation which was paid to me. It is true that the damage undergoes during a burglary is enormous and that of course we cannot recover the affective losses that one cannot encrypte"&amp;"d as family jewelry for example, and the state in which was put the apartment during this intrusion. The different people of Pacifica that I had on the phone were very attentive and efficient,")</f>
        <v>I appreciate the speed with which my burglary file was studied and the compensation which was paid to me. It is true that the damage undergoes during a burglary is enormous and that of course we cannot recover the affective losses that one cannot encrypted as family jewelry for example, and the state in which was put the apartment during this intrusion. The different people of Pacifica that I had on the phone were very attentive and efficient,</v>
      </c>
    </row>
    <row r="746" ht="15.75" customHeight="1">
      <c r="A746" s="2">
        <v>4.0</v>
      </c>
      <c r="B746" s="2" t="s">
        <v>2107</v>
      </c>
      <c r="C746" s="2" t="s">
        <v>2108</v>
      </c>
      <c r="D746" s="2" t="s">
        <v>70</v>
      </c>
      <c r="E746" s="2" t="s">
        <v>21</v>
      </c>
      <c r="F746" s="2" t="s">
        <v>15</v>
      </c>
      <c r="G746" s="2" t="s">
        <v>434</v>
      </c>
      <c r="H746" s="2" t="s">
        <v>210</v>
      </c>
      <c r="I746" s="2" t="str">
        <f>IFERROR(__xludf.DUMMYFUNCTION("GOOGLETRANSLATE(C746,""fr"",""en"")"),"I am perfectly satisfied with the service (no damage for the moment to test the care). On the other hand, everything works well in terms of the platform and service.")</f>
        <v>I am perfectly satisfied with the service (no damage for the moment to test the care). On the other hand, everything works well in terms of the platform and service.</v>
      </c>
    </row>
    <row r="747" ht="15.75" customHeight="1">
      <c r="A747" s="2">
        <v>4.0</v>
      </c>
      <c r="B747" s="2" t="s">
        <v>2109</v>
      </c>
      <c r="C747" s="2" t="s">
        <v>2110</v>
      </c>
      <c r="D747" s="2" t="s">
        <v>103</v>
      </c>
      <c r="E747" s="2" t="s">
        <v>98</v>
      </c>
      <c r="F747" s="2" t="s">
        <v>15</v>
      </c>
      <c r="G747" s="2" t="s">
        <v>1237</v>
      </c>
      <c r="H747" s="2" t="s">
        <v>43</v>
      </c>
      <c r="I747" s="2" t="str">
        <f>IFERROR(__xludf.DUMMYFUNCTION("GOOGLETRANSLATE(C747,""fr"",""en"")"),"Very correct service taken correct the site and easy and use and understand the formula offered its nice with a wide choice of options I recommend")</f>
        <v>Very correct service taken correct the site and easy and use and understand the formula offered its nice with a wide choice of options I recommend</v>
      </c>
    </row>
    <row r="748" ht="15.75" customHeight="1">
      <c r="A748" s="2">
        <v>1.0</v>
      </c>
      <c r="B748" s="2" t="s">
        <v>2111</v>
      </c>
      <c r="C748" s="2" t="s">
        <v>2112</v>
      </c>
      <c r="D748" s="2" t="s">
        <v>70</v>
      </c>
      <c r="E748" s="2" t="s">
        <v>21</v>
      </c>
      <c r="F748" s="2" t="s">
        <v>15</v>
      </c>
      <c r="G748" s="2" t="s">
        <v>2113</v>
      </c>
      <c r="H748" s="2" t="s">
        <v>357</v>
      </c>
      <c r="I748" s="2" t="str">
        <f>IFERROR(__xludf.DUMMYFUNCTION("GOOGLETRANSLATE(C748,""fr"",""en"")"),"Loading...")</f>
        <v>Loading...</v>
      </c>
    </row>
    <row r="749" ht="15.75" customHeight="1">
      <c r="A749" s="2">
        <v>3.0</v>
      </c>
      <c r="B749" s="2" t="s">
        <v>2114</v>
      </c>
      <c r="C749" s="2" t="s">
        <v>2115</v>
      </c>
      <c r="D749" s="2" t="s">
        <v>70</v>
      </c>
      <c r="E749" s="2" t="s">
        <v>21</v>
      </c>
      <c r="F749" s="2" t="s">
        <v>15</v>
      </c>
      <c r="G749" s="2" t="s">
        <v>1538</v>
      </c>
      <c r="H749" s="2" t="s">
        <v>104</v>
      </c>
      <c r="I749" s="2" t="str">
        <f>IFERROR(__xludf.DUMMYFUNCTION("GOOGLETRANSLATE(C749,""fr"",""en"")"),"Loading...")</f>
        <v>Loading...</v>
      </c>
    </row>
    <row r="750" ht="15.75" customHeight="1">
      <c r="A750" s="2">
        <v>5.0</v>
      </c>
      <c r="B750" s="2" t="s">
        <v>2116</v>
      </c>
      <c r="C750" s="2" t="s">
        <v>2117</v>
      </c>
      <c r="D750" s="2" t="s">
        <v>13</v>
      </c>
      <c r="E750" s="2" t="s">
        <v>14</v>
      </c>
      <c r="F750" s="2" t="s">
        <v>15</v>
      </c>
      <c r="G750" s="2" t="s">
        <v>789</v>
      </c>
      <c r="H750" s="2" t="s">
        <v>175</v>
      </c>
      <c r="I750" s="2" t="str">
        <f>IFERROR(__xludf.DUMMYFUNCTION("GOOGLETRANSLATE(C750,""fr"",""en"")"),"Very satisfied with the reception of lamia very patient to listen and very competing. Thank you milc times for your help good continuation and always keep your amabilite bravo to you.")</f>
        <v>Very satisfied with the reception of lamia very patient to listen and very competing. Thank you milc times for your help good continuation and always keep your amabilite bravo to you.</v>
      </c>
    </row>
    <row r="751" ht="15.75" customHeight="1">
      <c r="A751" s="2">
        <v>5.0</v>
      </c>
      <c r="B751" s="2" t="s">
        <v>2118</v>
      </c>
      <c r="C751" s="2" t="s">
        <v>2119</v>
      </c>
      <c r="D751" s="2" t="s">
        <v>20</v>
      </c>
      <c r="E751" s="2" t="s">
        <v>21</v>
      </c>
      <c r="F751" s="2" t="s">
        <v>15</v>
      </c>
      <c r="G751" s="2" t="s">
        <v>2120</v>
      </c>
      <c r="H751" s="2" t="s">
        <v>175</v>
      </c>
      <c r="I751" s="2" t="str">
        <f>IFERROR(__xludf.DUMMYFUNCTION("GOOGLETRANSLATE(C751,""fr"",""en"")"),"I am satisfied with prices and welcome, I think I am transfers my other insurance on the anniversary date according to what will offer me the Olivier insurance")</f>
        <v>I am satisfied with prices and welcome, I think I am transfers my other insurance on the anniversary date according to what will offer me the Olivier insurance</v>
      </c>
    </row>
    <row r="752" ht="15.75" customHeight="1">
      <c r="A752" s="2">
        <v>5.0</v>
      </c>
      <c r="B752" s="2" t="s">
        <v>2121</v>
      </c>
      <c r="C752" s="2" t="s">
        <v>2122</v>
      </c>
      <c r="D752" s="2" t="s">
        <v>70</v>
      </c>
      <c r="E752" s="2" t="s">
        <v>21</v>
      </c>
      <c r="F752" s="2" t="s">
        <v>15</v>
      </c>
      <c r="G752" s="2" t="s">
        <v>2123</v>
      </c>
      <c r="H752" s="2" t="s">
        <v>52</v>
      </c>
      <c r="I752" s="2" t="str">
        <f>IFERROR(__xludf.DUMMYFUNCTION("GOOGLETRANSLATE(C752,""fr"",""en"")"),"Hello direct insurance I hope you are well
Thank you for all what you have done for me and if I have something to make sure thank you")</f>
        <v>Hello direct insurance I hope you are well
Thank you for all what you have done for me and if I have something to make sure thank you</v>
      </c>
    </row>
    <row r="753" ht="15.75" customHeight="1">
      <c r="A753" s="2">
        <v>4.0</v>
      </c>
      <c r="B753" s="2" t="s">
        <v>2124</v>
      </c>
      <c r="C753" s="2" t="s">
        <v>2125</v>
      </c>
      <c r="D753" s="2" t="s">
        <v>197</v>
      </c>
      <c r="E753" s="2" t="s">
        <v>81</v>
      </c>
      <c r="F753" s="2" t="s">
        <v>15</v>
      </c>
      <c r="G753" s="2" t="s">
        <v>2126</v>
      </c>
      <c r="H753" s="2" t="s">
        <v>410</v>
      </c>
      <c r="I753" s="2" t="str">
        <f>IFERROR(__xludf.DUMMYFUNCTION("GOOGLETRANSLATE(C753,""fr"",""en"")"),"We had an electric loss on our fuel boiler, contacted our insurance for claim by phone very welcome and very fast disaster regulations Bravo and thank you to Camille.")</f>
        <v>We had an electric loss on our fuel boiler, contacted our insurance for claim by phone very welcome and very fast disaster regulations Bravo and thank you to Camille.</v>
      </c>
    </row>
    <row r="754" ht="15.75" customHeight="1">
      <c r="A754" s="2">
        <v>4.0</v>
      </c>
      <c r="B754" s="2" t="s">
        <v>2127</v>
      </c>
      <c r="C754" s="2" t="s">
        <v>2128</v>
      </c>
      <c r="D754" s="2" t="s">
        <v>70</v>
      </c>
      <c r="E754" s="2" t="s">
        <v>21</v>
      </c>
      <c r="F754" s="2" t="s">
        <v>15</v>
      </c>
      <c r="G754" s="2" t="s">
        <v>995</v>
      </c>
      <c r="H754" s="2" t="s">
        <v>175</v>
      </c>
      <c r="I754" s="2" t="str">
        <f>IFERROR(__xludf.DUMMYFUNCTION("GOOGLETRANSLATE(C754,""fr"",""en"")"),"The formation form of subscription to insurance is rather very well done! I would prefer a link which directs towards a detailed explanation of the Youdrive offer directly in the web, but by receiving the quote it was also satisfactory.")</f>
        <v>The formation form of subscription to insurance is rather very well done! I would prefer a link which directs towards a detailed explanation of the Youdrive offer directly in the web, but by receiving the quote it was also satisfactory.</v>
      </c>
    </row>
    <row r="755" ht="15.75" customHeight="1">
      <c r="A755" s="2">
        <v>4.0</v>
      </c>
      <c r="B755" s="2" t="s">
        <v>2129</v>
      </c>
      <c r="C755" s="2" t="s">
        <v>2130</v>
      </c>
      <c r="D755" s="2" t="s">
        <v>70</v>
      </c>
      <c r="E755" s="2" t="s">
        <v>21</v>
      </c>
      <c r="F755" s="2" t="s">
        <v>15</v>
      </c>
      <c r="G755" s="2" t="s">
        <v>66</v>
      </c>
      <c r="H755" s="2" t="s">
        <v>67</v>
      </c>
      <c r="I755" s="2" t="str">
        <f>IFERROR(__xludf.DUMMYFUNCTION("GOOGLETRANSLATE(C755,""fr"",""en"")"),"I am satisfied and above all simple and practical, I want to advise friends to subscribe to Direct Insurance because it's worth it and not very expensive compared to others")</f>
        <v>I am satisfied and above all simple and practical, I want to advise friends to subscribe to Direct Insurance because it's worth it and not very expensive compared to others</v>
      </c>
    </row>
    <row r="756" ht="15.75" customHeight="1">
      <c r="A756" s="2">
        <v>1.0</v>
      </c>
      <c r="B756" s="2" t="s">
        <v>2131</v>
      </c>
      <c r="C756" s="2" t="s">
        <v>2132</v>
      </c>
      <c r="D756" s="2" t="s">
        <v>74</v>
      </c>
      <c r="E756" s="2" t="s">
        <v>27</v>
      </c>
      <c r="F756" s="2" t="s">
        <v>15</v>
      </c>
      <c r="G756" s="2" t="s">
        <v>1698</v>
      </c>
      <c r="H756" s="2" t="s">
        <v>508</v>
      </c>
      <c r="I756" s="2" t="str">
        <f>IFERROR(__xludf.DUMMYFUNCTION("GOOGLETRANSLATE(C756,""fr"",""en"")"),"PAY ATTENTION. I am outraged. Please note before taking out life insurance, GPA Savings. The amount you deposit is gross. In addition you subscribe for 8 years minimum. If you make a withdrawal you are charged an abusive percentage (65% of the amount with"&amp;"drawn). I had not read the contract before signing it because the interlocutor who is supposed to help us did not do his job and omitted to specify the details. So he told me that it didn't matter if I didn't read him and result, he took money without my "&amp;"really wanted. Too bad for me and my children who placed their savings. We are really taken for milk cows!")</f>
        <v>PAY ATTENTION. I am outraged. Please note before taking out life insurance, GPA Savings. The amount you deposit is gross. In addition you subscribe for 8 years minimum. If you make a withdrawal you are charged an abusive percentage (65% of the amount withdrawn). I had not read the contract before signing it because the interlocutor who is supposed to help us did not do his job and omitted to specify the details. So he told me that it didn't matter if I didn't read him and result, he took money without my really wanted. Too bad for me and my children who placed their savings. We are really taken for milk cows!</v>
      </c>
    </row>
    <row r="757" ht="15.75" customHeight="1">
      <c r="A757" s="2">
        <v>4.0</v>
      </c>
      <c r="B757" s="2" t="s">
        <v>2133</v>
      </c>
      <c r="C757" s="2" t="s">
        <v>2134</v>
      </c>
      <c r="D757" s="2" t="s">
        <v>134</v>
      </c>
      <c r="E757" s="2" t="s">
        <v>21</v>
      </c>
      <c r="F757" s="2" t="s">
        <v>15</v>
      </c>
      <c r="G757" s="2" t="s">
        <v>636</v>
      </c>
      <c r="H757" s="2" t="s">
        <v>58</v>
      </c>
      <c r="I757" s="2" t="str">
        <f>IFERROR(__xludf.DUMMYFUNCTION("GOOGLETRANSLATE(C757,""fr"",""en"")"),"Loading...")</f>
        <v>Loading...</v>
      </c>
    </row>
    <row r="758" ht="15.75" customHeight="1">
      <c r="A758" s="2">
        <v>4.0</v>
      </c>
      <c r="B758" s="2" t="s">
        <v>2135</v>
      </c>
      <c r="C758" s="2" t="s">
        <v>2136</v>
      </c>
      <c r="D758" s="2" t="s">
        <v>282</v>
      </c>
      <c r="E758" s="2" t="s">
        <v>75</v>
      </c>
      <c r="F758" s="2" t="s">
        <v>15</v>
      </c>
      <c r="G758" s="2" t="s">
        <v>2092</v>
      </c>
      <c r="H758" s="2" t="s">
        <v>210</v>
      </c>
      <c r="I758" s="2" t="str">
        <f>IFERROR(__xludf.DUMMYFUNCTION("GOOGLETRANSLATE(C758,""fr"",""en"")"),"Loading...")</f>
        <v>Loading...</v>
      </c>
    </row>
    <row r="759" ht="15.75" customHeight="1">
      <c r="A759" s="2">
        <v>2.0</v>
      </c>
      <c r="B759" s="2" t="s">
        <v>2137</v>
      </c>
      <c r="C759" s="2" t="s">
        <v>2138</v>
      </c>
      <c r="D759" s="2" t="s">
        <v>218</v>
      </c>
      <c r="E759" s="2" t="s">
        <v>81</v>
      </c>
      <c r="F759" s="2" t="s">
        <v>15</v>
      </c>
      <c r="G759" s="2" t="s">
        <v>2139</v>
      </c>
      <c r="H759" s="2" t="s">
        <v>582</v>
      </c>
      <c r="I759" s="2" t="str">
        <f>IFERROR(__xludf.DUMMYFUNCTION("GOOGLETRANSLATE(C759,""fr"",""en"")"),"are very unhappy with this insurance which refused to take charge of water damage from a leak on the Saur pipes. Very big damage that we were forced to take care of for an amount of 22,000 euros. We are obliged to go to court to defend our cause and prove"&amp;" the origin of the flight while Macif had to reimburse us and then turn against the Saur. Macif also refuses to provide us with the expert report which as we know was against our disadvantage since the expert indicated that they were hair lifts while we h"&amp;"ad a huge current of water under the house. If nothing is done by this insurance to restore the situation we will go to court to prove their intolerable failure. Our house is destroyed entirely without talking about the foundations that have suffered but "&amp;"we are also physically destroyed because for more than 2 years we have been fighting to prove our good faith and recover our DU.")</f>
        <v>are very unhappy with this insurance which refused to take charge of water damage from a leak on the Saur pipes. Very big damage that we were forced to take care of for an amount of 22,000 euros. We are obliged to go to court to defend our cause and prove the origin of the flight while Macif had to reimburse us and then turn against the Saur. Macif also refuses to provide us with the expert report which as we know was against our disadvantage since the expert indicated that they were hair lifts while we had a huge current of water under the house. If nothing is done by this insurance to restore the situation we will go to court to prove their intolerable failure. Our house is destroyed entirely without talking about the foundations that have suffered but we are also physically destroyed because for more than 2 years we have been fighting to prove our good faith and recover our DU.</v>
      </c>
    </row>
    <row r="760" ht="15.75" customHeight="1">
      <c r="A760" s="2">
        <v>3.0</v>
      </c>
      <c r="B760" s="2" t="s">
        <v>2140</v>
      </c>
      <c r="C760" s="2" t="s">
        <v>2141</v>
      </c>
      <c r="D760" s="2" t="s">
        <v>192</v>
      </c>
      <c r="E760" s="2" t="s">
        <v>21</v>
      </c>
      <c r="F760" s="2" t="s">
        <v>15</v>
      </c>
      <c r="G760" s="2" t="s">
        <v>2142</v>
      </c>
      <c r="H760" s="2" t="s">
        <v>309</v>
      </c>
      <c r="I760" s="2" t="str">
        <f>IFERROR(__xludf.DUMMYFUNCTION("GOOGLETRANSLATE(C760,""fr"",""en"")"),"The best solutions in my opinion is to tell them that you will change your insurer! And to do it ... It's like banks: their objectives is to make profit to satisfy their shareholders, we are not as you say numbers, not lol people.")</f>
        <v>The best solutions in my opinion is to tell them that you will change your insurer! And to do it ... It's like banks: their objectives is to make profit to satisfy their shareholders, we are not as you say numbers, not lol people.</v>
      </c>
    </row>
    <row r="761" ht="15.75" customHeight="1">
      <c r="A761" s="2">
        <v>5.0</v>
      </c>
      <c r="B761" s="2" t="s">
        <v>2143</v>
      </c>
      <c r="C761" s="2" t="s">
        <v>2144</v>
      </c>
      <c r="D761" s="2" t="s">
        <v>37</v>
      </c>
      <c r="E761" s="2" t="s">
        <v>14</v>
      </c>
      <c r="F761" s="2" t="s">
        <v>15</v>
      </c>
      <c r="G761" s="2" t="s">
        <v>1890</v>
      </c>
      <c r="H761" s="2" t="s">
        <v>77</v>
      </c>
      <c r="I761" s="2" t="str">
        <f>IFERROR(__xludf.DUMMYFUNCTION("GOOGLETRANSLATE(C761,""fr"",""en"")"),"Loading...")</f>
        <v>Loading...</v>
      </c>
    </row>
    <row r="762" ht="15.75" customHeight="1">
      <c r="A762" s="2">
        <v>4.0</v>
      </c>
      <c r="B762" s="2" t="s">
        <v>2145</v>
      </c>
      <c r="C762" s="2" t="s">
        <v>2146</v>
      </c>
      <c r="D762" s="2" t="s">
        <v>70</v>
      </c>
      <c r="E762" s="2" t="s">
        <v>21</v>
      </c>
      <c r="F762" s="2" t="s">
        <v>15</v>
      </c>
      <c r="G762" s="2" t="s">
        <v>948</v>
      </c>
      <c r="H762" s="2" t="s">
        <v>67</v>
      </c>
      <c r="I762" s="2" t="str">
        <f>IFERROR(__xludf.DUMMYFUNCTION("GOOGLETRANSLATE(C762,""fr"",""en"")"),"I am satisfied the prices are low accessible for a student and a young license.
It is a very good gesture for the integration of new motorists")</f>
        <v>I am satisfied the prices are low accessible for a student and a young license.
It is a very good gesture for the integration of new motorists</v>
      </c>
    </row>
    <row r="763" ht="15.75" customHeight="1">
      <c r="A763" s="2">
        <v>4.0</v>
      </c>
      <c r="B763" s="2" t="s">
        <v>2147</v>
      </c>
      <c r="C763" s="2" t="s">
        <v>2148</v>
      </c>
      <c r="D763" s="2" t="s">
        <v>20</v>
      </c>
      <c r="E763" s="2" t="s">
        <v>21</v>
      </c>
      <c r="F763" s="2" t="s">
        <v>15</v>
      </c>
      <c r="G763" s="2" t="s">
        <v>667</v>
      </c>
      <c r="H763" s="2" t="s">
        <v>175</v>
      </c>
      <c r="I763" s="2" t="str">
        <f>IFERROR(__xludf.DUMMYFUNCTION("GOOGLETRANSLATE(C763,""fr"",""en"")"),"For the moment I am satisfied
price ok
Speed ​​care OK
I did not know this insurance and so I decided to cross the course online")</f>
        <v>For the moment I am satisfied
price ok
Speed ​​care OK
I did not know this insurance and so I decided to cross the course online</v>
      </c>
    </row>
    <row r="764" ht="15.75" customHeight="1">
      <c r="A764" s="2">
        <v>3.0</v>
      </c>
      <c r="B764" s="2" t="s">
        <v>2149</v>
      </c>
      <c r="C764" s="2" t="s">
        <v>2150</v>
      </c>
      <c r="D764" s="2" t="s">
        <v>134</v>
      </c>
      <c r="E764" s="2" t="s">
        <v>21</v>
      </c>
      <c r="F764" s="2" t="s">
        <v>15</v>
      </c>
      <c r="G764" s="2" t="s">
        <v>794</v>
      </c>
      <c r="H764" s="2" t="s">
        <v>67</v>
      </c>
      <c r="I764" s="2" t="str">
        <f>IFERROR(__xludf.DUMMYFUNCTION("GOOGLETRANSLATE(C764,""fr"",""en"")"),"I am satisfied with your services and reactivity
The prices are interesting
THANK YOU FOR YOUR ATTENTION
BEST REGARDS
Marie Costabadie")</f>
        <v>I am satisfied with your services and reactivity
The prices are interesting
THANK YOU FOR YOUR ATTENTION
BEST REGARDS
Marie Costabadie</v>
      </c>
    </row>
    <row r="765" ht="15.75" customHeight="1">
      <c r="A765" s="2">
        <v>1.0</v>
      </c>
      <c r="B765" s="2" t="s">
        <v>2151</v>
      </c>
      <c r="C765" s="2" t="s">
        <v>2152</v>
      </c>
      <c r="D765" s="2" t="s">
        <v>70</v>
      </c>
      <c r="E765" s="2" t="s">
        <v>21</v>
      </c>
      <c r="F765" s="2" t="s">
        <v>15</v>
      </c>
      <c r="G765" s="2" t="s">
        <v>241</v>
      </c>
      <c r="H765" s="2" t="s">
        <v>175</v>
      </c>
      <c r="I765" s="2" t="str">
        <f>IFERROR(__xludf.DUMMYFUNCTION("GOOGLETRANSLATE(C765,""fr"",""en"")"),"Contract suspended following a flight, the direct debits continued without any refund or explanations. Contract n ° 303188215.
I am very unhappy with the treatment of disputes.")</f>
        <v>Contract suspended following a flight, the direct debits continued without any refund or explanations. Contract n ° 303188215.
I am very unhappy with the treatment of disputes.</v>
      </c>
    </row>
    <row r="766" ht="15.75" customHeight="1">
      <c r="A766" s="2">
        <v>2.0</v>
      </c>
      <c r="B766" s="2" t="s">
        <v>2153</v>
      </c>
      <c r="C766" s="2" t="s">
        <v>2154</v>
      </c>
      <c r="D766" s="2" t="s">
        <v>197</v>
      </c>
      <c r="E766" s="2" t="s">
        <v>21</v>
      </c>
      <c r="F766" s="2" t="s">
        <v>15</v>
      </c>
      <c r="G766" s="2" t="s">
        <v>1601</v>
      </c>
      <c r="H766" s="2" t="s">
        <v>175</v>
      </c>
      <c r="I766" s="2" t="str">
        <f>IFERROR(__xludf.DUMMYFUNCTION("GOOGLETRANSLATE(C766,""fr"",""en"")"),"Hello,
I have a serious and serious problem with car insurance at Pacifica.
I wanted to leave them.
My hidden bonus coefficient is not suitable. After the anniversary date, I leave this insurance (Hamon law), but it refuses and I am in double samples"&amp;" with another insurance.
I have never met such drifts.
Thanks.
")</f>
        <v>Hello,
I have a serious and serious problem with car insurance at Pacifica.
I wanted to leave them.
My hidden bonus coefficient is not suitable. After the anniversary date, I leave this insurance (Hamon law), but it refuses and I am in double samples with another insurance.
I have never met such drifts.
Thanks.
</v>
      </c>
    </row>
    <row r="767" ht="15.75" customHeight="1">
      <c r="A767" s="2">
        <v>5.0</v>
      </c>
      <c r="B767" s="2" t="s">
        <v>2155</v>
      </c>
      <c r="C767" s="2" t="s">
        <v>2156</v>
      </c>
      <c r="D767" s="2" t="s">
        <v>20</v>
      </c>
      <c r="E767" s="2" t="s">
        <v>21</v>
      </c>
      <c r="F767" s="2" t="s">
        <v>15</v>
      </c>
      <c r="G767" s="2" t="s">
        <v>783</v>
      </c>
      <c r="H767" s="2" t="s">
        <v>131</v>
      </c>
      <c r="I767" s="2" t="str">
        <f>IFERROR(__xludf.DUMMYFUNCTION("GOOGLETRANSLATE(C767,""fr"",""en"")"),"Very easy to access, prices of the best, speed of registration and to receive its green card.
I had made a mistake without knowing it by registering, it was spontaneously rectified and in my favor by the insurer.
Copy!")</f>
        <v>Very easy to access, prices of the best, speed of registration and to receive its green card.
I had made a mistake without knowing it by registering, it was spontaneously rectified and in my favor by the insurer.
Copy!</v>
      </c>
    </row>
    <row r="768" ht="15.75" customHeight="1">
      <c r="A768" s="2">
        <v>4.0</v>
      </c>
      <c r="B768" s="2" t="s">
        <v>2157</v>
      </c>
      <c r="C768" s="2" t="s">
        <v>2158</v>
      </c>
      <c r="D768" s="2" t="s">
        <v>70</v>
      </c>
      <c r="E768" s="2" t="s">
        <v>21</v>
      </c>
      <c r="F768" s="2" t="s">
        <v>15</v>
      </c>
      <c r="G768" s="2" t="s">
        <v>390</v>
      </c>
      <c r="H768" s="2" t="s">
        <v>95</v>
      </c>
      <c r="I768" s="2" t="str">
        <f>IFERROR(__xludf.DUMMYFUNCTION("GOOGLETRANSLATE(C768,""fr"",""en"")"),"Fast and efficient and inexpensive I hope that the future will be as effective as now and I do not hope to be disappointed in the future Regards Alexandre Goncalves")</f>
        <v>Fast and efficient and inexpensive I hope that the future will be as effective as now and I do not hope to be disappointed in the future Regards Alexandre Goncalves</v>
      </c>
    </row>
    <row r="769" ht="15.75" customHeight="1">
      <c r="A769" s="2">
        <v>4.0</v>
      </c>
      <c r="B769" s="2" t="s">
        <v>2159</v>
      </c>
      <c r="C769" s="2" t="s">
        <v>2160</v>
      </c>
      <c r="D769" s="2" t="s">
        <v>197</v>
      </c>
      <c r="E769" s="2" t="s">
        <v>81</v>
      </c>
      <c r="F769" s="2" t="s">
        <v>15</v>
      </c>
      <c r="G769" s="2" t="s">
        <v>570</v>
      </c>
      <c r="H769" s="2" t="s">
        <v>199</v>
      </c>
      <c r="I769" s="2" t="str">
        <f>IFERROR(__xludf.DUMMYFUNCTION("GOOGLETRANSLATE(C769,""fr"",""en"")"),"It has been twice that I have used Pacifica for claims, I have always been well received and the regulations are made quickly.")</f>
        <v>It has been twice that I have used Pacifica for claims, I have always been well received and the regulations are made quickly.</v>
      </c>
    </row>
    <row r="770" ht="15.75" customHeight="1">
      <c r="A770" s="2">
        <v>3.0</v>
      </c>
      <c r="B770" s="2" t="s">
        <v>2161</v>
      </c>
      <c r="C770" s="2" t="s">
        <v>2162</v>
      </c>
      <c r="D770" s="2" t="s">
        <v>20</v>
      </c>
      <c r="E770" s="2" t="s">
        <v>21</v>
      </c>
      <c r="F770" s="2" t="s">
        <v>15</v>
      </c>
      <c r="G770" s="2" t="s">
        <v>805</v>
      </c>
      <c r="H770" s="2" t="s">
        <v>77</v>
      </c>
      <c r="I770" s="2" t="str">
        <f>IFERROR(__xludf.DUMMYFUNCTION("GOOGLETRANSLATE(C770,""fr"",""en"")"),"I am satisfied with the service and the prices charged. I won 50 euros thanks to the sponsorship, it's always won and I will change vehicles soon
")</f>
        <v>I am satisfied with the service and the prices charged. I won 50 euros thanks to the sponsorship, it's always won and I will change vehicles soon
</v>
      </c>
    </row>
    <row r="771" ht="15.75" customHeight="1">
      <c r="A771" s="2">
        <v>1.0</v>
      </c>
      <c r="B771" s="2" t="s">
        <v>2163</v>
      </c>
      <c r="C771" s="2" t="s">
        <v>2164</v>
      </c>
      <c r="D771" s="2" t="s">
        <v>564</v>
      </c>
      <c r="E771" s="2" t="s">
        <v>81</v>
      </c>
      <c r="F771" s="2" t="s">
        <v>15</v>
      </c>
      <c r="G771" s="2" t="s">
        <v>2165</v>
      </c>
      <c r="H771" s="2" t="s">
        <v>131</v>
      </c>
      <c r="I771" s="2" t="str">
        <f>IFERROR(__xludf.DUMMYFUNCTION("GOOGLETRANSLATE(C771,""fr"",""en"")"),"No care for water leak, no network of professionals to intervene before 5 days.
Legal service in contact and does not even recall ...
10 years of seniority for that ...")</f>
        <v>No care for water leak, no network of professionals to intervene before 5 days.
Legal service in contact and does not even recall ...
10 years of seniority for that ...</v>
      </c>
    </row>
    <row r="772" ht="15.75" customHeight="1">
      <c r="A772" s="2">
        <v>5.0</v>
      </c>
      <c r="B772" s="2" t="s">
        <v>2166</v>
      </c>
      <c r="C772" s="2" t="s">
        <v>2167</v>
      </c>
      <c r="D772" s="2" t="s">
        <v>523</v>
      </c>
      <c r="E772" s="2" t="s">
        <v>81</v>
      </c>
      <c r="F772" s="2" t="s">
        <v>15</v>
      </c>
      <c r="G772" s="2" t="s">
        <v>2168</v>
      </c>
      <c r="H772" s="2" t="s">
        <v>590</v>
      </c>
      <c r="I772" s="2" t="str">
        <f>IFERROR(__xludf.DUMMYFUNCTION("GOOGLETRANSLATE(C772,""fr"",""en"")"),"Hello, following an important different with my employer I called upon ACMs to benefit from legal protection. I want to thank them for their follow -up, their seriousness and their efficiency. Some will say that the prices are higher than with their compe"&amp;"titors but I can guarantee that the service is up to expectations. I highly recommend the ACMs. Thank you to the ACMs for their support during this period which is difficult for me.")</f>
        <v>Hello, following an important different with my employer I called upon ACMs to benefit from legal protection. I want to thank them for their follow -up, their seriousness and their efficiency. Some will say that the prices are higher than with their competitors but I can guarantee that the service is up to expectations. I highly recommend the ACMs. Thank you to the ACMs for their support during this period which is difficult for me.</v>
      </c>
    </row>
    <row r="773" ht="15.75" customHeight="1">
      <c r="A773" s="2">
        <v>1.0</v>
      </c>
      <c r="B773" s="2" t="s">
        <v>2169</v>
      </c>
      <c r="C773" s="2" t="s">
        <v>2170</v>
      </c>
      <c r="D773" s="2" t="s">
        <v>32</v>
      </c>
      <c r="E773" s="2" t="s">
        <v>21</v>
      </c>
      <c r="F773" s="2" t="s">
        <v>15</v>
      </c>
      <c r="G773" s="2" t="s">
        <v>2171</v>
      </c>
      <c r="H773" s="2" t="s">
        <v>227</v>
      </c>
      <c r="I773" s="2" t="str">
        <f>IFERROR(__xludf.DUMMYFUNCTION("GOOGLETRANSLATE(C773,""fr"",""en"")"),"No one ... in the advertising pub ""La Maif took care of everything"" ... well it's really cinema ... lamentable, to flee.")</f>
        <v>No one ... in the advertising pub "La Maif took care of everything" ... well it's really cinema ... lamentable, to flee.</v>
      </c>
    </row>
    <row r="774" ht="15.75" customHeight="1">
      <c r="A774" s="2">
        <v>1.0</v>
      </c>
      <c r="B774" s="2" t="s">
        <v>2172</v>
      </c>
      <c r="C774" s="2" t="s">
        <v>2173</v>
      </c>
      <c r="D774" s="2" t="s">
        <v>70</v>
      </c>
      <c r="E774" s="2" t="s">
        <v>21</v>
      </c>
      <c r="F774" s="2" t="s">
        <v>15</v>
      </c>
      <c r="G774" s="2" t="s">
        <v>1994</v>
      </c>
      <c r="H774" s="2" t="s">
        <v>77</v>
      </c>
      <c r="I774" s="2" t="str">
        <f>IFERROR(__xludf.DUMMYFUNCTION("GOOGLETRANSLATE(C774,""fr"",""en"")"),"I do not recommend a direct insurance fair insurance worker when you have an accident they do not take all the costs of your accident despite that you are insured any risk and that you are not responsible and to be reimbursed you need a straw I advise you"&amp;" to take The matmut when you have an accident that you have a torn wheel it takes you two wheel that direct insurance pays half of the tire and the other and at your expense and when you have a wing on the other side of the accident that Do not want to ta"&amp;"ke care of despite you getting a pole ignores it they say that it does not come from the accident Adviser Direct Assurance A Pub on TV that does not correspond to the request")</f>
        <v>I do not recommend a direct insurance fair insurance worker when you have an accident they do not take all the costs of your accident despite that you are insured any risk and that you are not responsible and to be reimbursed you need a straw I advise you to take The matmut when you have an accident that you have a torn wheel it takes you two wheel that direct insurance pays half of the tire and the other and at your expense and when you have a wing on the other side of the accident that Do not want to take care of despite you getting a pole ignores it they say that it does not come from the accident Adviser Direct Assurance A Pub on TV that does not correspond to the request</v>
      </c>
    </row>
    <row r="775" ht="15.75" customHeight="1">
      <c r="A775" s="2">
        <v>4.0</v>
      </c>
      <c r="B775" s="2" t="s">
        <v>2174</v>
      </c>
      <c r="C775" s="2" t="s">
        <v>2175</v>
      </c>
      <c r="D775" s="2" t="s">
        <v>134</v>
      </c>
      <c r="E775" s="2" t="s">
        <v>21</v>
      </c>
      <c r="F775" s="2" t="s">
        <v>15</v>
      </c>
      <c r="G775" s="2" t="s">
        <v>718</v>
      </c>
      <c r="H775" s="2" t="s">
        <v>77</v>
      </c>
      <c r="I775" s="2" t="str">
        <f>IFERROR(__xludf.DUMMYFUNCTION("GOOGLETRANSLATE(C775,""fr"",""en"")"),"I am satisfied with your services, I find the contributions in the average, the welcome friendly and warm and many very interesting services.
")</f>
        <v>I am satisfied with your services, I find the contributions in the average, the welcome friendly and warm and many very interesting services.
</v>
      </c>
    </row>
    <row r="776" ht="15.75" customHeight="1">
      <c r="A776" s="2">
        <v>1.0</v>
      </c>
      <c r="B776" s="2" t="s">
        <v>2176</v>
      </c>
      <c r="C776" s="2" t="s">
        <v>2177</v>
      </c>
      <c r="D776" s="2" t="s">
        <v>70</v>
      </c>
      <c r="E776" s="2" t="s">
        <v>21</v>
      </c>
      <c r="F776" s="2" t="s">
        <v>15</v>
      </c>
      <c r="G776" s="2" t="s">
        <v>2178</v>
      </c>
      <c r="H776" s="2" t="s">
        <v>123</v>
      </c>
      <c r="I776" s="2" t="str">
        <f>IFERROR(__xludf.DUMMYFUNCTION("GOOGLETRANSLATE(C776,""fr"",""en"")"),"Loading...")</f>
        <v>Loading...</v>
      </c>
    </row>
    <row r="777" ht="15.75" customHeight="1">
      <c r="A777" s="2">
        <v>5.0</v>
      </c>
      <c r="B777" s="2" t="s">
        <v>2179</v>
      </c>
      <c r="C777" s="2" t="s">
        <v>2180</v>
      </c>
      <c r="D777" s="2" t="s">
        <v>20</v>
      </c>
      <c r="E777" s="2" t="s">
        <v>21</v>
      </c>
      <c r="F777" s="2" t="s">
        <v>15</v>
      </c>
      <c r="G777" s="2" t="s">
        <v>1506</v>
      </c>
      <c r="H777" s="2" t="s">
        <v>104</v>
      </c>
      <c r="I777" s="2" t="str">
        <f>IFERROR(__xludf.DUMMYFUNCTION("GOOGLETRANSLATE(C777,""fr"",""en"")"),"Very satisfied with my call with my Maxime advisor!
A person who knew how to advise me and answer my questions
The prices offered are also quite low")</f>
        <v>Very satisfied with my call with my Maxime advisor!
A person who knew how to advise me and answer my questions
The prices offered are also quite low</v>
      </c>
    </row>
    <row r="778" ht="15.75" customHeight="1">
      <c r="A778" s="2">
        <v>5.0</v>
      </c>
      <c r="B778" s="2" t="s">
        <v>2181</v>
      </c>
      <c r="C778" s="2" t="s">
        <v>2182</v>
      </c>
      <c r="D778" s="2" t="s">
        <v>70</v>
      </c>
      <c r="E778" s="2" t="s">
        <v>21</v>
      </c>
      <c r="F778" s="2" t="s">
        <v>15</v>
      </c>
      <c r="G778" s="2" t="s">
        <v>157</v>
      </c>
      <c r="H778" s="2" t="s">
        <v>104</v>
      </c>
      <c r="I778" s="2" t="str">
        <f>IFERROR(__xludf.DUMMYFUNCTION("GOOGLETRANSLATE(C778,""fr"",""en"")"),"I am satisfied it is simple and easy and very easy to handle and the prices are very correct as well in vehicle as in very happy home")</f>
        <v>I am satisfied it is simple and easy and very easy to handle and the prices are very correct as well in vehicle as in very happy home</v>
      </c>
    </row>
    <row r="779" ht="15.75" customHeight="1">
      <c r="A779" s="2">
        <v>2.0</v>
      </c>
      <c r="B779" s="2" t="s">
        <v>2183</v>
      </c>
      <c r="C779" s="2" t="s">
        <v>2184</v>
      </c>
      <c r="D779" s="2" t="s">
        <v>37</v>
      </c>
      <c r="E779" s="2" t="s">
        <v>14</v>
      </c>
      <c r="F779" s="2" t="s">
        <v>15</v>
      </c>
      <c r="G779" s="2" t="s">
        <v>1783</v>
      </c>
      <c r="H779" s="2" t="s">
        <v>52</v>
      </c>
      <c r="I779" s="2" t="str">
        <f>IFERROR(__xludf.DUMMYFUNCTION("GOOGLETRANSLATE(C779,""fr"",""en"")"),"Good evening,
1- First email at neoliane@owliance.com rejected incorrect address.
2- In my online file neoliane-santé.fr sent the 4 pages in PDF for a validation quote The service is not available.
3- Calling Mariama who redirects me on the Net Neolian"&amp;"e-santé.fr, my customer service teletransmission, she guided me very professional.
It is really a shame to have no correct email address.
")</f>
        <v>Good evening,
1- First email at neoliane@owliance.com rejected incorrect address.
2- In my online file neoliane-santé.fr sent the 4 pages in PDF for a validation quote The service is not available.
3- Calling Mariama who redirects me on the Net Neoliane-santé.fr, my customer service teletransmission, she guided me very professional.
It is really a shame to have no correct email address.
</v>
      </c>
    </row>
    <row r="780" ht="15.75" customHeight="1">
      <c r="A780" s="2">
        <v>5.0</v>
      </c>
      <c r="B780" s="2" t="s">
        <v>2185</v>
      </c>
      <c r="C780" s="2" t="s">
        <v>2186</v>
      </c>
      <c r="D780" s="2" t="s">
        <v>20</v>
      </c>
      <c r="E780" s="2" t="s">
        <v>21</v>
      </c>
      <c r="F780" s="2" t="s">
        <v>15</v>
      </c>
      <c r="G780" s="2" t="s">
        <v>1516</v>
      </c>
      <c r="H780" s="2" t="s">
        <v>52</v>
      </c>
      <c r="I780" s="2" t="str">
        <f>IFERROR(__xludf.DUMMYFUNCTION("GOOGLETRANSLATE(C780,""fr"",""en"")"),"Satisfied with the service and price. Commercial endorsement and ease in setting up the file. Best price following insurance comparator: Honorable quality/price.")</f>
        <v>Satisfied with the service and price. Commercial endorsement and ease in setting up the file. Best price following insurance comparator: Honorable quality/price.</v>
      </c>
    </row>
    <row r="781" ht="15.75" customHeight="1">
      <c r="A781" s="2">
        <v>2.0</v>
      </c>
      <c r="B781" s="2" t="s">
        <v>2187</v>
      </c>
      <c r="C781" s="2" t="s">
        <v>2188</v>
      </c>
      <c r="D781" s="2" t="s">
        <v>70</v>
      </c>
      <c r="E781" s="2" t="s">
        <v>21</v>
      </c>
      <c r="F781" s="2" t="s">
        <v>15</v>
      </c>
      <c r="G781" s="2" t="s">
        <v>1344</v>
      </c>
      <c r="H781" s="2" t="s">
        <v>77</v>
      </c>
      <c r="I781" s="2" t="str">
        <f>IFERROR(__xludf.DUMMYFUNCTION("GOOGLETRANSLATE(C781,""fr"",""en"")"),"I am generally satisfied with the services.
However, I still think that it remains a little expensive. I pay almost the same price for my clio compared to my passat.")</f>
        <v>I am generally satisfied with the services.
However, I still think that it remains a little expensive. I pay almost the same price for my clio compared to my passat.</v>
      </c>
    </row>
    <row r="782" ht="15.75" customHeight="1">
      <c r="A782" s="2">
        <v>1.0</v>
      </c>
      <c r="B782" s="2" t="s">
        <v>2189</v>
      </c>
      <c r="C782" s="2" t="s">
        <v>2190</v>
      </c>
      <c r="D782" s="2" t="s">
        <v>225</v>
      </c>
      <c r="E782" s="2" t="s">
        <v>21</v>
      </c>
      <c r="F782" s="2" t="s">
        <v>15</v>
      </c>
      <c r="G782" s="2" t="s">
        <v>2191</v>
      </c>
      <c r="H782" s="2" t="s">
        <v>186</v>
      </c>
      <c r="I782" s="2" t="str">
        <f>IFERROR(__xludf.DUMMYFUNCTION("GOOGLETRANSLATE(C782,""fr"",""en"")"),"Loading...")</f>
        <v>Loading...</v>
      </c>
    </row>
    <row r="783" ht="15.75" customHeight="1">
      <c r="A783" s="2">
        <v>1.0</v>
      </c>
      <c r="B783" s="2" t="s">
        <v>2192</v>
      </c>
      <c r="C783" s="2" t="s">
        <v>2193</v>
      </c>
      <c r="D783" s="2" t="s">
        <v>427</v>
      </c>
      <c r="E783" s="2" t="s">
        <v>75</v>
      </c>
      <c r="F783" s="2" t="s">
        <v>15</v>
      </c>
      <c r="G783" s="2" t="s">
        <v>2194</v>
      </c>
      <c r="H783" s="2" t="s">
        <v>640</v>
      </c>
      <c r="I783" s="2" t="str">
        <f>IFERROR(__xludf.DUMMYFUNCTION("GOOGLETRANSLATE(C783,""fr"",""en"")"),"Humanis was deplorable in terms of respect for payment dates. Unfortunately the merger with Malakoff did not make them better ... Not a single quarter was paid on the expected date. Ah if during the 1st confinement :-(")</f>
        <v>Humanis was deplorable in terms of respect for payment dates. Unfortunately the merger with Malakoff did not make them better ... Not a single quarter was paid on the expected date. Ah if during the 1st confinement :-(</v>
      </c>
    </row>
    <row r="784" ht="15.75" customHeight="1">
      <c r="A784" s="2">
        <v>1.0</v>
      </c>
      <c r="B784" s="2" t="s">
        <v>2195</v>
      </c>
      <c r="C784" s="2" t="s">
        <v>2196</v>
      </c>
      <c r="D784" s="2" t="s">
        <v>2197</v>
      </c>
      <c r="E784" s="2" t="s">
        <v>214</v>
      </c>
      <c r="F784" s="2" t="s">
        <v>15</v>
      </c>
      <c r="G784" s="2" t="s">
        <v>2198</v>
      </c>
      <c r="H784" s="2" t="s">
        <v>171</v>
      </c>
      <c r="I784" s="2" t="str">
        <f>IFERROR(__xludf.DUMMYFUNCTION("GOOGLETRANSLATE(C784,""fr"",""en"")"),"Loading...")</f>
        <v>Loading...</v>
      </c>
    </row>
    <row r="785" ht="15.75" customHeight="1">
      <c r="A785" s="2">
        <v>1.0</v>
      </c>
      <c r="B785" s="2" t="s">
        <v>2199</v>
      </c>
      <c r="C785" s="2" t="s">
        <v>2200</v>
      </c>
      <c r="D785" s="2" t="s">
        <v>1454</v>
      </c>
      <c r="E785" s="2" t="s">
        <v>56</v>
      </c>
      <c r="F785" s="2" t="s">
        <v>15</v>
      </c>
      <c r="G785" s="2" t="s">
        <v>175</v>
      </c>
      <c r="H785" s="2" t="s">
        <v>175</v>
      </c>
      <c r="I785" s="2" t="str">
        <f>IFERROR(__xludf.DUMMYFUNCTION("GOOGLETRANSLATE(C785,""fr"",""en"")"),"Loading...")</f>
        <v>Loading...</v>
      </c>
    </row>
    <row r="786" ht="15.75" customHeight="1">
      <c r="A786" s="2">
        <v>1.0</v>
      </c>
      <c r="B786" s="2" t="s">
        <v>2201</v>
      </c>
      <c r="C786" s="2" t="s">
        <v>2202</v>
      </c>
      <c r="D786" s="2" t="s">
        <v>107</v>
      </c>
      <c r="E786" s="2" t="s">
        <v>14</v>
      </c>
      <c r="F786" s="2" t="s">
        <v>15</v>
      </c>
      <c r="G786" s="2" t="s">
        <v>2203</v>
      </c>
      <c r="H786" s="2" t="s">
        <v>508</v>
      </c>
      <c r="I786" s="2" t="str">
        <f>IFERROR(__xludf.DUMMYFUNCTION("GOOGLETRANSLATE(C786,""fr"",""en"")"),"Loading...")</f>
        <v>Loading...</v>
      </c>
    </row>
    <row r="787" ht="15.75" customHeight="1">
      <c r="A787" s="2">
        <v>1.0</v>
      </c>
      <c r="B787" s="2" t="s">
        <v>2204</v>
      </c>
      <c r="C787" s="2" t="s">
        <v>2205</v>
      </c>
      <c r="D787" s="2" t="s">
        <v>523</v>
      </c>
      <c r="E787" s="2" t="s">
        <v>81</v>
      </c>
      <c r="F787" s="2" t="s">
        <v>15</v>
      </c>
      <c r="G787" s="2" t="s">
        <v>2206</v>
      </c>
      <c r="H787" s="2" t="s">
        <v>91</v>
      </c>
      <c r="I787" s="2" t="str">
        <f>IFERROR(__xludf.DUMMYFUNCTION("GOOGLETRANSLATE(C787,""fr"",""en"")"),"We have had a water damage to our home, problem of moving tile following bad weather, past expert, result no support for tiles, what is the point of paying insurance every month !!!!! Insurance to flee, to avoid any follow -up until the end !!!!")</f>
        <v>We have had a water damage to our home, problem of moving tile following bad weather, past expert, result no support for tiles, what is the point of paying insurance every month !!!!! Insurance to flee, to avoid any follow -up until the end !!!!</v>
      </c>
    </row>
    <row r="788" ht="15.75" customHeight="1">
      <c r="A788" s="2">
        <v>1.0</v>
      </c>
      <c r="B788" s="2" t="s">
        <v>2207</v>
      </c>
      <c r="C788" s="2" t="s">
        <v>2208</v>
      </c>
      <c r="D788" s="2" t="s">
        <v>192</v>
      </c>
      <c r="E788" s="2" t="s">
        <v>21</v>
      </c>
      <c r="F788" s="2" t="s">
        <v>15</v>
      </c>
      <c r="G788" s="2" t="s">
        <v>623</v>
      </c>
      <c r="H788" s="2" t="s">
        <v>43</v>
      </c>
      <c r="I788" s="2" t="str">
        <f>IFERROR(__xludf.DUMMYFUNCTION("GOOGLETRANSLATE(C788,""fr"",""en"")"),"30 years at @maafassurances with all our contracts (house, cars, foresight) and today one of the auto contracts terminated without possible recourse. Cause: ""Too many non-responsible accidents over the past 4-5 years"". 0 dialogue with the advisor. We're"&amp;" going to advertise you!")</f>
        <v>30 years at @maafassurances with all our contracts (house, cars, foresight) and today one of the auto contracts terminated without possible recourse. Cause: "Too many non-responsible accidents over the past 4-5 years". 0 dialogue with the advisor. We're going to advertise you!</v>
      </c>
    </row>
    <row r="789" ht="15.75" customHeight="1">
      <c r="A789" s="2">
        <v>2.0</v>
      </c>
      <c r="B789" s="2" t="s">
        <v>2209</v>
      </c>
      <c r="C789" s="2" t="s">
        <v>2210</v>
      </c>
      <c r="D789" s="2" t="s">
        <v>32</v>
      </c>
      <c r="E789" s="2" t="s">
        <v>21</v>
      </c>
      <c r="F789" s="2" t="s">
        <v>15</v>
      </c>
      <c r="G789" s="2" t="s">
        <v>2211</v>
      </c>
      <c r="H789" s="2" t="s">
        <v>301</v>
      </c>
      <c r="I789" s="2" t="str">
        <f>IFERROR(__xludf.DUMMYFUNCTION("GOOGLETRANSLATE(C789,""fr"",""en"")"),"I have just been the victim of a flight inside my vehicle. As I pay insurance any risk contract fullness, that the pub for maif on their website is to be one of the few insurers to provide their customers for flights in cars, it's quite confident that I c"&amp;"all maif To open the file and ask them which procedures to be reimbursed to be reimbursed for what was stolen from me. Stupor, I learn that Maif does not provide flights in cars. I have a little trouble understanding the concept of fullness, especially th"&amp;"at at no time was I alerted that what I transport in my car is not guaranteed. I do not recommend this insurance which does not help its insured in the event of a problem, which is content to collect the contributions without there being any return. I hav"&amp;"e been insured at MAIF any risk since 1988 and today that I need assistance, I am explained that this is not possible.")</f>
        <v>I have just been the victim of a flight inside my vehicle. As I pay insurance any risk contract fullness, that the pub for maif on their website is to be one of the few insurers to provide their customers for flights in cars, it's quite confident that I call maif To open the file and ask them which procedures to be reimbursed to be reimbursed for what was stolen from me. Stupor, I learn that Maif does not provide flights in cars. I have a little trouble understanding the concept of fullness, especially that at no time was I alerted that what I transport in my car is not guaranteed. I do not recommend this insurance which does not help its insured in the event of a problem, which is content to collect the contributions without there being any return. I have been insured at MAIF any risk since 1988 and today that I need assistance, I am explained that this is not possible.</v>
      </c>
    </row>
    <row r="790" ht="15.75" customHeight="1">
      <c r="A790" s="2">
        <v>5.0</v>
      </c>
      <c r="B790" s="2" t="s">
        <v>2212</v>
      </c>
      <c r="C790" s="2" t="s">
        <v>2213</v>
      </c>
      <c r="D790" s="2" t="s">
        <v>70</v>
      </c>
      <c r="E790" s="2" t="s">
        <v>21</v>
      </c>
      <c r="F790" s="2" t="s">
        <v>15</v>
      </c>
      <c r="G790" s="2" t="s">
        <v>2032</v>
      </c>
      <c r="H790" s="2" t="s">
        <v>175</v>
      </c>
      <c r="I790" s="2" t="str">
        <f>IFERROR(__xludf.DUMMYFUNCTION("GOOGLETRANSLATE(C790,""fr"",""en"")"),"The price defies all competition and I am very satisfied with the result I did not expect
The quality of the service is good because I let myself be guided.
")</f>
        <v>The price defies all competition and I am very satisfied with the result I did not expect
The quality of the service is good because I let myself be guided.
</v>
      </c>
    </row>
    <row r="791" ht="15.75" customHeight="1">
      <c r="A791" s="2">
        <v>2.0</v>
      </c>
      <c r="B791" s="2" t="s">
        <v>2214</v>
      </c>
      <c r="C791" s="2" t="s">
        <v>2215</v>
      </c>
      <c r="D791" s="2" t="s">
        <v>61</v>
      </c>
      <c r="E791" s="2" t="s">
        <v>14</v>
      </c>
      <c r="F791" s="2" t="s">
        <v>15</v>
      </c>
      <c r="G791" s="2" t="s">
        <v>2216</v>
      </c>
      <c r="H791" s="2" t="s">
        <v>167</v>
      </c>
      <c r="I791" s="2" t="str">
        <f>IFERROR(__xludf.DUMMYFUNCTION("GOOGLETRANSLATE(C791,""fr"",""en"")"),"Loading...")</f>
        <v>Loading...</v>
      </c>
    </row>
    <row r="792" ht="15.75" customHeight="1">
      <c r="A792" s="2">
        <v>2.0</v>
      </c>
      <c r="B792" s="2" t="s">
        <v>2217</v>
      </c>
      <c r="C792" s="2" t="s">
        <v>2218</v>
      </c>
      <c r="D792" s="2" t="s">
        <v>46</v>
      </c>
      <c r="E792" s="2" t="s">
        <v>21</v>
      </c>
      <c r="F792" s="2" t="s">
        <v>15</v>
      </c>
      <c r="G792" s="2" t="s">
        <v>2219</v>
      </c>
      <c r="H792" s="2" t="s">
        <v>63</v>
      </c>
      <c r="I792" s="2" t="str">
        <f>IFERROR(__xludf.DUMMYFUNCTION("GOOGLETRANSLATE(C792,""fr"",""en"")"),"Termination of a contract within 10 days because it is not very reachable (closed on Saturday) waiting for reimbursement since December 8. 1 call on average each week (20 minutes at tel) The answer is always the same it's in progress or it's gone ....) Im"&amp;"mediate collection reimbursement ... Crapular practices. I absolutely advise against this company")</f>
        <v>Termination of a contract within 10 days because it is not very reachable (closed on Saturday) waiting for reimbursement since December 8. 1 call on average each week (20 minutes at tel) The answer is always the same it's in progress or it's gone ....) Immediate collection reimbursement ... Crapular practices. I absolutely advise against this company</v>
      </c>
    </row>
    <row r="793" ht="15.75" customHeight="1">
      <c r="A793" s="2">
        <v>2.0</v>
      </c>
      <c r="B793" s="2" t="s">
        <v>2220</v>
      </c>
      <c r="C793" s="2" t="s">
        <v>2221</v>
      </c>
      <c r="D793" s="2" t="s">
        <v>70</v>
      </c>
      <c r="E793" s="2" t="s">
        <v>21</v>
      </c>
      <c r="F793" s="2" t="s">
        <v>15</v>
      </c>
      <c r="G793" s="2" t="s">
        <v>942</v>
      </c>
      <c r="H793" s="2" t="s">
        <v>210</v>
      </c>
      <c r="I793" s="2" t="str">
        <f>IFERROR(__xludf.DUMMYFUNCTION("GOOGLETRANSLATE(C793,""fr"",""en"")"),"Prices that increase from year to year without a claim, while in 2020, there is a drop in accidents, it is impossible to have someone on the phone to make a change of address, we must go through the website , shame.")</f>
        <v>Prices that increase from year to year without a claim, while in 2020, there is a drop in accidents, it is impossible to have someone on the phone to make a change of address, we must go through the website , shame.</v>
      </c>
    </row>
    <row r="794" ht="15.75" customHeight="1">
      <c r="A794" s="2">
        <v>1.0</v>
      </c>
      <c r="B794" s="2" t="s">
        <v>2222</v>
      </c>
      <c r="C794" s="2" t="s">
        <v>2223</v>
      </c>
      <c r="D794" s="2" t="s">
        <v>74</v>
      </c>
      <c r="E794" s="2" t="s">
        <v>75</v>
      </c>
      <c r="F794" s="2" t="s">
        <v>15</v>
      </c>
      <c r="G794" s="2" t="s">
        <v>287</v>
      </c>
      <c r="H794" s="2" t="s">
        <v>52</v>
      </c>
      <c r="I794" s="2" t="str">
        <f>IFERROR(__xludf.DUMMYFUNCTION("GOOGLETRANSLATE(C794,""fr"",""en"")"),"To flee and banish, this insurance company should be prohibited. She takes your money, is enriched and when you want to recover your property, it's the combination's journey. Do not be asleep by their pseudo insurance agent. Let us bring together in order"&amp;" to put an end to these flights. To recover my PERP, he asks me for a copy of my tax notice, vital card (do they have the right?). I hope to be able to recover my money because I am retired and I do not drive on gold.")</f>
        <v>To flee and banish, this insurance company should be prohibited. She takes your money, is enriched and when you want to recover your property, it's the combination's journey. Do not be asleep by their pseudo insurance agent. Let us bring together in order to put an end to these flights. To recover my PERP, he asks me for a copy of my tax notice, vital card (do they have the right?). I hope to be able to recover my money because I am retired and I do not drive on gold.</v>
      </c>
    </row>
    <row r="795" ht="15.75" customHeight="1">
      <c r="A795" s="2">
        <v>1.0</v>
      </c>
      <c r="B795" s="2" t="s">
        <v>2224</v>
      </c>
      <c r="C795" s="2" t="s">
        <v>2225</v>
      </c>
      <c r="D795" s="2" t="s">
        <v>46</v>
      </c>
      <c r="E795" s="2" t="s">
        <v>21</v>
      </c>
      <c r="F795" s="2" t="s">
        <v>15</v>
      </c>
      <c r="G795" s="2" t="s">
        <v>2226</v>
      </c>
      <c r="H795" s="2" t="s">
        <v>104</v>
      </c>
      <c r="I795" s="2" t="str">
        <f>IFERROR(__xludf.DUMMYFUNCTION("GOOGLETRANSLATE(C795,""fr"",""en"")"),"Loading...")</f>
        <v>Loading...</v>
      </c>
    </row>
    <row r="796" ht="15.75" customHeight="1">
      <c r="A796" s="2">
        <v>3.0</v>
      </c>
      <c r="B796" s="2" t="s">
        <v>2227</v>
      </c>
      <c r="C796" s="2" t="s">
        <v>2228</v>
      </c>
      <c r="D796" s="2" t="s">
        <v>254</v>
      </c>
      <c r="E796" s="2" t="s">
        <v>214</v>
      </c>
      <c r="F796" s="2" t="s">
        <v>15</v>
      </c>
      <c r="G796" s="2" t="s">
        <v>2046</v>
      </c>
      <c r="H796" s="2" t="s">
        <v>154</v>
      </c>
      <c r="I796" s="2" t="str">
        <f>IFERROR(__xludf.DUMMYFUNCTION("GOOGLETRANSLATE(C796,""fr"",""en"")"),"Contract for the loan made for the purchase of a house. Many requests for papers when we find ourselves in requesting reimbursements and no payment is given under various pretexts. The law is therefore not respected and the contract does not serve you muc"&amp;"h except to pay them sums during the duration of the loan. I contacted my lawyer and I will surely have to start a legal proceedings to obtain their case and above all take another insurance. If you are in the same case as us, you can contact us via our c"&amp;"arviral association on FB.")</f>
        <v>Contract for the loan made for the purchase of a house. Many requests for papers when we find ourselves in requesting reimbursements and no payment is given under various pretexts. The law is therefore not respected and the contract does not serve you much except to pay them sums during the duration of the loan. I contacted my lawyer and I will surely have to start a legal proceedings to obtain their case and above all take another insurance. If you are in the same case as us, you can contact us via our carviral association on FB.</v>
      </c>
    </row>
    <row r="797" ht="15.75" customHeight="1">
      <c r="A797" s="2">
        <v>4.0</v>
      </c>
      <c r="B797" s="2" t="s">
        <v>2229</v>
      </c>
      <c r="C797" s="2" t="s">
        <v>2230</v>
      </c>
      <c r="D797" s="2" t="s">
        <v>20</v>
      </c>
      <c r="E797" s="2" t="s">
        <v>21</v>
      </c>
      <c r="F797" s="2" t="s">
        <v>15</v>
      </c>
      <c r="G797" s="2" t="s">
        <v>1140</v>
      </c>
      <c r="H797" s="2" t="s">
        <v>67</v>
      </c>
      <c r="I797" s="2" t="str">
        <f>IFERROR(__xludf.DUMMYFUNCTION("GOOGLETRANSLATE(C797,""fr"",""en"")"),"Loading...")</f>
        <v>Loading...</v>
      </c>
    </row>
    <row r="798" ht="15.75" customHeight="1">
      <c r="A798" s="2">
        <v>2.0</v>
      </c>
      <c r="B798" s="2" t="s">
        <v>2231</v>
      </c>
      <c r="C798" s="2" t="s">
        <v>2232</v>
      </c>
      <c r="D798" s="2" t="s">
        <v>197</v>
      </c>
      <c r="E798" s="2" t="s">
        <v>21</v>
      </c>
      <c r="F798" s="2" t="s">
        <v>15</v>
      </c>
      <c r="G798" s="2" t="s">
        <v>2233</v>
      </c>
      <c r="H798" s="2" t="s">
        <v>83</v>
      </c>
      <c r="I798" s="2" t="str">
        <f>IFERROR(__xludf.DUMMYFUNCTION("GOOGLETRANSLATE(C798,""fr"",""en"")"),"Following a battery failure on my vehicle, I decide to call my Pacifica assistance. That she great error !!! 3 hours of waiting before being helped by a simple cable stroke.")</f>
        <v>Following a battery failure on my vehicle, I decide to call my Pacifica assistance. That she great error !!! 3 hours of waiting before being helped by a simple cable stroke.</v>
      </c>
    </row>
    <row r="799" ht="15.75" customHeight="1">
      <c r="A799" s="2">
        <v>4.0</v>
      </c>
      <c r="B799" s="2" t="s">
        <v>2234</v>
      </c>
      <c r="C799" s="2" t="s">
        <v>2235</v>
      </c>
      <c r="D799" s="2" t="s">
        <v>134</v>
      </c>
      <c r="E799" s="2" t="s">
        <v>21</v>
      </c>
      <c r="F799" s="2" t="s">
        <v>15</v>
      </c>
      <c r="G799" s="2" t="s">
        <v>174</v>
      </c>
      <c r="H799" s="2" t="s">
        <v>175</v>
      </c>
      <c r="I799" s="2" t="str">
        <f>IFERROR(__xludf.DUMMYFUNCTION("GOOGLETRANSLATE(C799,""fr"",""en"")"),"Loading...")</f>
        <v>Loading...</v>
      </c>
    </row>
    <row r="800" ht="15.75" customHeight="1">
      <c r="A800" s="2">
        <v>4.0</v>
      </c>
      <c r="B800" s="2" t="s">
        <v>2236</v>
      </c>
      <c r="C800" s="2" t="s">
        <v>2237</v>
      </c>
      <c r="D800" s="2" t="s">
        <v>20</v>
      </c>
      <c r="E800" s="2" t="s">
        <v>21</v>
      </c>
      <c r="F800" s="2" t="s">
        <v>15</v>
      </c>
      <c r="G800" s="2" t="s">
        <v>2238</v>
      </c>
      <c r="H800" s="2" t="s">
        <v>381</v>
      </c>
      <c r="I800" s="2" t="str">
        <f>IFERROR(__xludf.DUMMYFUNCTION("GOOGLETRANSLATE(C800,""fr"",""en"")"),"Young attractive price permit
Simple and practical I am satisfied with the service
I quickly received my green card
The site is atractive
Reactive during telephonic calls
")</f>
        <v>Young attractive price permit
Simple and practical I am satisfied with the service
I quickly received my green card
The site is atractive
Reactive during telephonic calls
</v>
      </c>
    </row>
    <row r="801" ht="15.75" customHeight="1">
      <c r="A801" s="2">
        <v>1.0</v>
      </c>
      <c r="B801" s="2" t="s">
        <v>2239</v>
      </c>
      <c r="C801" s="2" t="s">
        <v>2240</v>
      </c>
      <c r="D801" s="2" t="s">
        <v>13</v>
      </c>
      <c r="E801" s="2" t="s">
        <v>14</v>
      </c>
      <c r="F801" s="2" t="s">
        <v>15</v>
      </c>
      <c r="G801" s="2" t="s">
        <v>2241</v>
      </c>
      <c r="H801" s="2" t="s">
        <v>83</v>
      </c>
      <c r="I801" s="2" t="str">
        <f>IFERROR(__xludf.DUMMYFUNCTION("GOOGLETRANSLATE(C801,""fr"",""en"")"),"Subscription to a health contract, they added to me at the same time to a pension contract that I have not asked, to date I cannot terminate I am forced to pay. In addition, they lie on the guarantees of health contracts. Do not subscribe to them")</f>
        <v>Subscription to a health contract, they added to me at the same time to a pension contract that I have not asked, to date I cannot terminate I am forced to pay. In addition, they lie on the guarantees of health contracts. Do not subscribe to them</v>
      </c>
    </row>
    <row r="802" ht="15.75" customHeight="1">
      <c r="A802" s="2">
        <v>1.0</v>
      </c>
      <c r="B802" s="2" t="s">
        <v>2242</v>
      </c>
      <c r="C802" s="2" t="s">
        <v>2243</v>
      </c>
      <c r="D802" s="2" t="s">
        <v>37</v>
      </c>
      <c r="E802" s="2" t="s">
        <v>14</v>
      </c>
      <c r="F802" s="2" t="s">
        <v>15</v>
      </c>
      <c r="G802" s="2" t="s">
        <v>1745</v>
      </c>
      <c r="H802" s="2" t="s">
        <v>100</v>
      </c>
      <c r="I802" s="2" t="str">
        <f>IFERROR(__xludf.DUMMYFUNCTION("GOOGLETRANSLATE(C802,""fr"",""en"")"),"Sale of Forcee by phone from a broker. A person calls me pretending to be my mutual intermediate. You signal an electronically contract without my making understand. I can't take my contract. I have not yet received the contract.")</f>
        <v>Sale of Forcee by phone from a broker. A person calls me pretending to be my mutual intermediate. You signal an electronically contract without my making understand. I can't take my contract. I have not yet received the contract.</v>
      </c>
    </row>
    <row r="803" ht="15.75" customHeight="1">
      <c r="A803" s="2">
        <v>2.0</v>
      </c>
      <c r="B803" s="2" t="s">
        <v>2244</v>
      </c>
      <c r="C803" s="2" t="s">
        <v>2245</v>
      </c>
      <c r="D803" s="2" t="s">
        <v>1225</v>
      </c>
      <c r="E803" s="2" t="s">
        <v>98</v>
      </c>
      <c r="F803" s="2" t="s">
        <v>15</v>
      </c>
      <c r="G803" s="2" t="s">
        <v>2246</v>
      </c>
      <c r="H803" s="2" t="s">
        <v>167</v>
      </c>
      <c r="I803" s="2" t="str">
        <f>IFERROR(__xludf.DUMMYFUNCTION("GOOGLETRANSLATE(C803,""fr"",""en"")"),"Loading...")</f>
        <v>Loading...</v>
      </c>
    </row>
    <row r="804" ht="15.75" customHeight="1">
      <c r="A804" s="2">
        <v>5.0</v>
      </c>
      <c r="B804" s="2" t="s">
        <v>2247</v>
      </c>
      <c r="C804" s="2" t="s">
        <v>2248</v>
      </c>
      <c r="D804" s="2" t="s">
        <v>213</v>
      </c>
      <c r="E804" s="2" t="s">
        <v>214</v>
      </c>
      <c r="F804" s="2" t="s">
        <v>15</v>
      </c>
      <c r="G804" s="2" t="s">
        <v>1151</v>
      </c>
      <c r="H804" s="2" t="s">
        <v>104</v>
      </c>
      <c r="I804" s="2" t="str">
        <f>IFERROR(__xludf.DUMMYFUNCTION("GOOGLETRANSLATE(C804,""fr"",""en"")"),"Very attractive price, support at the level, fast, file managed by an advisor to attach to your file.
Quick recall by advisor in the event of a problem
I advise you !
")</f>
        <v>Very attractive price, support at the level, fast, file managed by an advisor to attach to your file.
Quick recall by advisor in the event of a problem
I advise you !
</v>
      </c>
    </row>
    <row r="805" ht="15.75" customHeight="1">
      <c r="A805" s="2">
        <v>1.0</v>
      </c>
      <c r="B805" s="2" t="s">
        <v>2249</v>
      </c>
      <c r="C805" s="2" t="s">
        <v>2250</v>
      </c>
      <c r="D805" s="2" t="s">
        <v>840</v>
      </c>
      <c r="E805" s="2" t="s">
        <v>56</v>
      </c>
      <c r="F805" s="2" t="s">
        <v>15</v>
      </c>
      <c r="G805" s="2" t="s">
        <v>2251</v>
      </c>
      <c r="H805" s="2" t="s">
        <v>34</v>
      </c>
      <c r="I805" s="2" t="str">
        <f>IFERROR(__xludf.DUMMYFUNCTION("GOOGLETRANSLATE(C805,""fr"",""en"")"),"Be careful especially to avoid, we are forced to fight to have the reimbursements or he takes us several times in the same month, we must call them, write to them, nothing does it, I am still awaiting reimbursement of a set
")</f>
        <v>Be careful especially to avoid, we are forced to fight to have the reimbursements or he takes us several times in the same month, we must call them, write to them, nothing does it, I am still awaiting reimbursement of a set
</v>
      </c>
    </row>
    <row r="806" ht="15.75" customHeight="1">
      <c r="A806" s="2">
        <v>1.0</v>
      </c>
      <c r="B806" s="2" t="s">
        <v>2252</v>
      </c>
      <c r="C806" s="2" t="s">
        <v>2253</v>
      </c>
      <c r="D806" s="2" t="s">
        <v>968</v>
      </c>
      <c r="E806" s="2" t="s">
        <v>81</v>
      </c>
      <c r="F806" s="2" t="s">
        <v>15</v>
      </c>
      <c r="G806" s="2" t="s">
        <v>2254</v>
      </c>
      <c r="H806" s="2" t="s">
        <v>123</v>
      </c>
      <c r="I806" s="2" t="str">
        <f>IFERROR(__xludf.DUMMYFUNCTION("GOOGLETRANSLATE(C806,""fr"",""en"")"),"No one as insurance, nine -nick contract. They always find a few things not to pay.
Very bad insurance.
They contact us for the form. But nothing happens.")</f>
        <v>No one as insurance, nine -nick contract. They always find a few things not to pay.
Very bad insurance.
They contact us for the form. But nothing happens.</v>
      </c>
    </row>
    <row r="807" ht="15.75" customHeight="1">
      <c r="A807" s="2">
        <v>1.0</v>
      </c>
      <c r="B807" s="2" t="s">
        <v>2255</v>
      </c>
      <c r="C807" s="2" t="s">
        <v>2256</v>
      </c>
      <c r="D807" s="2" t="s">
        <v>129</v>
      </c>
      <c r="E807" s="2" t="s">
        <v>14</v>
      </c>
      <c r="F807" s="2" t="s">
        <v>15</v>
      </c>
      <c r="G807" s="2" t="s">
        <v>1737</v>
      </c>
      <c r="H807" s="2" t="s">
        <v>316</v>
      </c>
      <c r="I807" s="2" t="str">
        <f>IFERROR(__xludf.DUMMYFUNCTION("GOOGLETRANSLATE(C807,""fr"",""en"")"),"Loading...")</f>
        <v>Loading...</v>
      </c>
    </row>
    <row r="808" ht="15.75" customHeight="1">
      <c r="A808" s="2">
        <v>1.0</v>
      </c>
      <c r="B808" s="2" t="s">
        <v>2257</v>
      </c>
      <c r="C808" s="2" t="s">
        <v>2258</v>
      </c>
      <c r="D808" s="2" t="s">
        <v>968</v>
      </c>
      <c r="E808" s="2" t="s">
        <v>81</v>
      </c>
      <c r="F808" s="2" t="s">
        <v>15</v>
      </c>
      <c r="G808" s="2" t="s">
        <v>676</v>
      </c>
      <c r="H808" s="2" t="s">
        <v>77</v>
      </c>
      <c r="I808" s="2" t="str">
        <f>IFERROR(__xludf.DUMMYFUNCTION("GOOGLETRANSLATE(C808,""fr"",""en"")"),"Loading...")</f>
        <v>Loading...</v>
      </c>
    </row>
    <row r="809" ht="15.75" customHeight="1">
      <c r="A809" s="2">
        <v>4.0</v>
      </c>
      <c r="B809" s="2" t="s">
        <v>2259</v>
      </c>
      <c r="C809" s="2" t="s">
        <v>2260</v>
      </c>
      <c r="D809" s="2" t="s">
        <v>134</v>
      </c>
      <c r="E809" s="2" t="s">
        <v>21</v>
      </c>
      <c r="F809" s="2" t="s">
        <v>15</v>
      </c>
      <c r="G809" s="2" t="s">
        <v>921</v>
      </c>
      <c r="H809" s="2" t="s">
        <v>175</v>
      </c>
      <c r="I809" s="2" t="str">
        <f>IFERROR(__xludf.DUMMYFUNCTION("GOOGLETRANSLATE(C809,""fr"",""en"")"),"Loading...")</f>
        <v>Loading...</v>
      </c>
    </row>
    <row r="810" ht="15.75" customHeight="1">
      <c r="A810" s="2">
        <v>5.0</v>
      </c>
      <c r="B810" s="2" t="s">
        <v>2261</v>
      </c>
      <c r="C810" s="2" t="s">
        <v>2262</v>
      </c>
      <c r="D810" s="2" t="s">
        <v>70</v>
      </c>
      <c r="E810" s="2" t="s">
        <v>21</v>
      </c>
      <c r="F810" s="2" t="s">
        <v>15</v>
      </c>
      <c r="G810" s="2" t="s">
        <v>440</v>
      </c>
      <c r="H810" s="2" t="s">
        <v>77</v>
      </c>
      <c r="I810" s="2" t="str">
        <f>IFERROR(__xludf.DUMMYFUNCTION("GOOGLETRANSLATE(C810,""fr"",""en"")"),"Loading...")</f>
        <v>Loading...</v>
      </c>
    </row>
    <row r="811" ht="15.75" customHeight="1">
      <c r="A811" s="2">
        <v>5.0</v>
      </c>
      <c r="B811" s="2" t="s">
        <v>2263</v>
      </c>
      <c r="C811" s="2" t="s">
        <v>2264</v>
      </c>
      <c r="D811" s="2" t="s">
        <v>20</v>
      </c>
      <c r="E811" s="2" t="s">
        <v>21</v>
      </c>
      <c r="F811" s="2" t="s">
        <v>15</v>
      </c>
      <c r="G811" s="2" t="s">
        <v>112</v>
      </c>
      <c r="H811" s="2" t="s">
        <v>113</v>
      </c>
      <c r="I811" s="2" t="str">
        <f>IFERROR(__xludf.DUMMYFUNCTION("GOOGLETRANSLATE(C811,""fr"",""en"")"),"Insurance L’Olivier Insurance very well for my car they listen to quick on your internet account all and manage well on the phone like recommend thank you
")</f>
        <v>Insurance L’Olivier Insurance very well for my car they listen to quick on your internet account all and manage well on the phone like recommend thank you
</v>
      </c>
    </row>
    <row r="812" ht="15.75" customHeight="1">
      <c r="A812" s="2">
        <v>3.0</v>
      </c>
      <c r="B812" s="2" t="s">
        <v>2265</v>
      </c>
      <c r="C812" s="2" t="s">
        <v>2266</v>
      </c>
      <c r="D812" s="2" t="s">
        <v>70</v>
      </c>
      <c r="E812" s="2" t="s">
        <v>21</v>
      </c>
      <c r="F812" s="2" t="s">
        <v>15</v>
      </c>
      <c r="G812" s="2" t="s">
        <v>2267</v>
      </c>
      <c r="H812" s="2" t="s">
        <v>67</v>
      </c>
      <c r="I812" s="2" t="str">
        <f>IFERROR(__xludf.DUMMYFUNCTION("GOOGLETRANSLATE(C812,""fr"",""en"")"),"Loading...")</f>
        <v>Loading...</v>
      </c>
    </row>
    <row r="813" ht="15.75" customHeight="1">
      <c r="A813" s="2">
        <v>5.0</v>
      </c>
      <c r="B813" s="2" t="s">
        <v>2268</v>
      </c>
      <c r="C813" s="2" t="s">
        <v>2269</v>
      </c>
      <c r="D813" s="2" t="s">
        <v>213</v>
      </c>
      <c r="E813" s="2" t="s">
        <v>214</v>
      </c>
      <c r="F813" s="2" t="s">
        <v>15</v>
      </c>
      <c r="G813" s="2" t="s">
        <v>2270</v>
      </c>
      <c r="H813" s="2" t="s">
        <v>259</v>
      </c>
      <c r="I813" s="2" t="str">
        <f>IFERROR(__xludf.DUMMYFUNCTION("GOOGLETRANSLATE(C813,""fr"",""en"")"),"I am very satisfied with the service and the welcome thank you for everything I recommend.
System fairly simple to use the advantage we are never left by itself, and our advisor helps us until the end of the searches.
thank you")</f>
        <v>I am very satisfied with the service and the welcome thank you for everything I recommend.
System fairly simple to use the advantage we are never left by itself, and our advisor helps us until the end of the searches.
thank you</v>
      </c>
    </row>
    <row r="814" ht="15.75" customHeight="1">
      <c r="A814" s="2">
        <v>4.0</v>
      </c>
      <c r="B814" s="2" t="s">
        <v>2271</v>
      </c>
      <c r="C814" s="2" t="s">
        <v>2272</v>
      </c>
      <c r="D814" s="2" t="s">
        <v>20</v>
      </c>
      <c r="E814" s="2" t="s">
        <v>21</v>
      </c>
      <c r="F814" s="2" t="s">
        <v>15</v>
      </c>
      <c r="G814" s="2" t="s">
        <v>1954</v>
      </c>
      <c r="H814" s="2" t="s">
        <v>381</v>
      </c>
      <c r="I814" s="2" t="str">
        <f>IFERROR(__xludf.DUMMYFUNCTION("GOOGLETRANSLATE(C814,""fr"",""en"")"),"I am very satisfied with the service and are personal telephone The prices are very interesting the site and very easy to use assurance to recommend")</f>
        <v>I am very satisfied with the service and are personal telephone The prices are very interesting the site and very easy to use assurance to recommend</v>
      </c>
    </row>
    <row r="815" ht="15.75" customHeight="1">
      <c r="A815" s="2">
        <v>5.0</v>
      </c>
      <c r="B815" s="2" t="s">
        <v>2273</v>
      </c>
      <c r="C815" s="2" t="s">
        <v>2274</v>
      </c>
      <c r="D815" s="2" t="s">
        <v>20</v>
      </c>
      <c r="E815" s="2" t="s">
        <v>21</v>
      </c>
      <c r="F815" s="2" t="s">
        <v>15</v>
      </c>
      <c r="G815" s="2" t="s">
        <v>2275</v>
      </c>
      <c r="H815" s="2" t="s">
        <v>154</v>
      </c>
      <c r="I815" s="2" t="str">
        <f>IFERROR(__xludf.DUMMYFUNCTION("GOOGLETRANSLATE(C815,""fr"",""en"")"),"The best car insurance I have known. No worries, to reach the advisor. Regret not having known this company earlier")</f>
        <v>The best car insurance I have known. No worries, to reach the advisor. Regret not having known this company earlier</v>
      </c>
    </row>
    <row r="816" ht="15.75" customHeight="1">
      <c r="A816" s="2">
        <v>1.0</v>
      </c>
      <c r="B816" s="2" t="s">
        <v>2276</v>
      </c>
      <c r="C816" s="2" t="s">
        <v>2277</v>
      </c>
      <c r="D816" s="2" t="s">
        <v>37</v>
      </c>
      <c r="E816" s="2" t="s">
        <v>14</v>
      </c>
      <c r="F816" s="2" t="s">
        <v>15</v>
      </c>
      <c r="G816" s="2" t="s">
        <v>2278</v>
      </c>
      <c r="H816" s="2" t="s">
        <v>316</v>
      </c>
      <c r="I816" s="2" t="str">
        <f>IFERROR(__xludf.DUMMYFUNCTION("GOOGLETRANSLATE(C816,""fr"",""en"")"),"2 ° Call and always the same speech: they are mandated to check your medical file. It is a platform that practices canvassing! They abuse our naivety, making you believe that they are mandated by your own mutual insurance company to check your medical fil"&amp;"e! And in connetique to the customer service, it is not a broker who can financially pass a contract with a call platform. So it's neoliane")</f>
        <v>2 ° Call and always the same speech: they are mandated to check your medical file. It is a platform that practices canvassing! They abuse our naivety, making you believe that they are mandated by your own mutual insurance company to check your medical file! And in connetique to the customer service, it is not a broker who can financially pass a contract with a call platform. So it's neoliane</v>
      </c>
    </row>
    <row r="817" ht="15.75" customHeight="1">
      <c r="A817" s="2">
        <v>2.0</v>
      </c>
      <c r="B817" s="2" t="s">
        <v>2279</v>
      </c>
      <c r="C817" s="2" t="s">
        <v>2280</v>
      </c>
      <c r="D817" s="2" t="s">
        <v>37</v>
      </c>
      <c r="E817" s="2" t="s">
        <v>14</v>
      </c>
      <c r="F817" s="2" t="s">
        <v>15</v>
      </c>
      <c r="G817" s="2" t="s">
        <v>2281</v>
      </c>
      <c r="H817" s="2" t="s">
        <v>615</v>
      </c>
      <c r="I817" s="2" t="str">
        <f>IFERROR(__xludf.DUMMYFUNCTION("GOOGLETRANSLATE(C817,""fr"",""en"")"),"Deplorable customer service not far from a dozen emails to hope to have my REM that I have been waiting for 2 months, unheard of a member space that is strictly useful, never any return, the messages are not even processing, to Flee, I will terminate as s"&amp;"oon as possible")</f>
        <v>Deplorable customer service not far from a dozen emails to hope to have my REM that I have been waiting for 2 months, unheard of a member space that is strictly useful, never any return, the messages are not even processing, to Flee, I will terminate as soon as possible</v>
      </c>
    </row>
    <row r="818" ht="15.75" customHeight="1">
      <c r="A818" s="2">
        <v>5.0</v>
      </c>
      <c r="B818" s="2" t="s">
        <v>2282</v>
      </c>
      <c r="C818" s="2" t="s">
        <v>2283</v>
      </c>
      <c r="D818" s="2" t="s">
        <v>218</v>
      </c>
      <c r="E818" s="2" t="s">
        <v>21</v>
      </c>
      <c r="F818" s="2" t="s">
        <v>15</v>
      </c>
      <c r="G818" s="2" t="s">
        <v>1244</v>
      </c>
      <c r="H818" s="2" t="s">
        <v>194</v>
      </c>
      <c r="I818" s="2" t="str">
        <f>IFERROR(__xludf.DUMMYFUNCTION("GOOGLETRANSLATE(C818,""fr"",""en"")"),"Very good insurance")</f>
        <v>Very good insurance</v>
      </c>
    </row>
    <row r="819" ht="15.75" customHeight="1">
      <c r="A819" s="2">
        <v>3.0</v>
      </c>
      <c r="B819" s="2" t="s">
        <v>2284</v>
      </c>
      <c r="C819" s="2" t="s">
        <v>2285</v>
      </c>
      <c r="D819" s="2" t="s">
        <v>70</v>
      </c>
      <c r="E819" s="2" t="s">
        <v>21</v>
      </c>
      <c r="F819" s="2" t="s">
        <v>15</v>
      </c>
      <c r="G819" s="2" t="s">
        <v>2286</v>
      </c>
      <c r="H819" s="2" t="s">
        <v>186</v>
      </c>
      <c r="I819" s="2" t="str">
        <f>IFERROR(__xludf.DUMMYFUNCTION("GOOGLETRANSLATE(C819,""fr"",""en"")"),"Loading...")</f>
        <v>Loading...</v>
      </c>
    </row>
    <row r="820" ht="15.75" customHeight="1">
      <c r="A820" s="2">
        <v>4.0</v>
      </c>
      <c r="B820" s="2" t="s">
        <v>2287</v>
      </c>
      <c r="C820" s="2" t="s">
        <v>2288</v>
      </c>
      <c r="D820" s="2" t="s">
        <v>20</v>
      </c>
      <c r="E820" s="2" t="s">
        <v>21</v>
      </c>
      <c r="F820" s="2" t="s">
        <v>15</v>
      </c>
      <c r="G820" s="2" t="s">
        <v>789</v>
      </c>
      <c r="H820" s="2" t="s">
        <v>175</v>
      </c>
      <c r="I820" s="2" t="str">
        <f>IFERROR(__xludf.DUMMYFUNCTION("GOOGLETRANSLATE(C820,""fr"",""en"")"),"The telephone reception is pleasant, the use by internet is simple, the explanations are clear.
However, the price for basic, minimal insurance is still a little high, even knowing the driver's conditions.")</f>
        <v>The telephone reception is pleasant, the use by internet is simple, the explanations are clear.
However, the price for basic, minimal insurance is still a little high, even knowing the driver's conditions.</v>
      </c>
    </row>
    <row r="821" ht="15.75" customHeight="1">
      <c r="A821" s="2">
        <v>1.0</v>
      </c>
      <c r="B821" s="2" t="s">
        <v>2289</v>
      </c>
      <c r="C821" s="2" t="s">
        <v>2290</v>
      </c>
      <c r="D821" s="2" t="s">
        <v>244</v>
      </c>
      <c r="E821" s="2" t="s">
        <v>14</v>
      </c>
      <c r="F821" s="2" t="s">
        <v>15</v>
      </c>
      <c r="G821" s="2" t="s">
        <v>498</v>
      </c>
      <c r="H821" s="2" t="s">
        <v>210</v>
      </c>
      <c r="I821" s="2" t="str">
        <f>IFERROR(__xludf.DUMMYFUNCTION("GOOGLETRANSLATE(C821,""fr"",""en"")"),"Loading...")</f>
        <v>Loading...</v>
      </c>
    </row>
    <row r="822" ht="15.75" customHeight="1">
      <c r="A822" s="2">
        <v>3.0</v>
      </c>
      <c r="B822" s="2" t="s">
        <v>2291</v>
      </c>
      <c r="C822" s="2" t="s">
        <v>2292</v>
      </c>
      <c r="D822" s="2" t="s">
        <v>20</v>
      </c>
      <c r="E822" s="2" t="s">
        <v>21</v>
      </c>
      <c r="F822" s="2" t="s">
        <v>15</v>
      </c>
      <c r="G822" s="2" t="s">
        <v>1107</v>
      </c>
      <c r="H822" s="2" t="s">
        <v>43</v>
      </c>
      <c r="I822" s="2" t="str">
        <f>IFERROR(__xludf.DUMMYFUNCTION("GOOGLETRANSLATE(C822,""fr"",""en"")"),"I am satisfied with the service rendered.
I am about to send you the documents requested by your Services Services Services
Thank you and see you soon.")</f>
        <v>I am satisfied with the service rendered.
I am about to send you the documents requested by your Services Services Services
Thank you and see you soon.</v>
      </c>
    </row>
    <row r="823" ht="15.75" customHeight="1">
      <c r="A823" s="2">
        <v>3.0</v>
      </c>
      <c r="B823" s="2" t="s">
        <v>2293</v>
      </c>
      <c r="C823" s="2" t="s">
        <v>2294</v>
      </c>
      <c r="D823" s="2" t="s">
        <v>363</v>
      </c>
      <c r="E823" s="2" t="s">
        <v>98</v>
      </c>
      <c r="F823" s="2" t="s">
        <v>15</v>
      </c>
      <c r="G823" s="2" t="s">
        <v>2295</v>
      </c>
      <c r="H823" s="2" t="s">
        <v>167</v>
      </c>
      <c r="I823" s="2" t="str">
        <f>IFERROR(__xludf.DUMMYFUNCTION("GOOGLETRANSLATE(C823,""fr"",""en"")"),"Loading...")</f>
        <v>Loading...</v>
      </c>
    </row>
    <row r="824" ht="15.75" customHeight="1">
      <c r="A824" s="2">
        <v>1.0</v>
      </c>
      <c r="B824" s="2" t="s">
        <v>2296</v>
      </c>
      <c r="C824" s="2" t="s">
        <v>2297</v>
      </c>
      <c r="D824" s="2" t="s">
        <v>244</v>
      </c>
      <c r="E824" s="2" t="s">
        <v>14</v>
      </c>
      <c r="F824" s="2" t="s">
        <v>15</v>
      </c>
      <c r="G824" s="2" t="s">
        <v>2298</v>
      </c>
      <c r="H824" s="2" t="s">
        <v>29</v>
      </c>
      <c r="I824" s="2" t="str">
        <f>IFERROR(__xludf.DUMMYFUNCTION("GOOGLETRANSLATE(C824,""fr"",""en"")"),"not great to increase every year I thought that changing my mutual a lot but I realize that it is the same what disappointment")</f>
        <v>not great to increase every year I thought that changing my mutual a lot but I realize that it is the same what disappointment</v>
      </c>
    </row>
    <row r="825" ht="15.75" customHeight="1">
      <c r="A825" s="2">
        <v>3.0</v>
      </c>
      <c r="B825" s="2" t="s">
        <v>2299</v>
      </c>
      <c r="C825" s="2" t="s">
        <v>2300</v>
      </c>
      <c r="D825" s="2" t="s">
        <v>282</v>
      </c>
      <c r="E825" s="2" t="s">
        <v>14</v>
      </c>
      <c r="F825" s="2" t="s">
        <v>15</v>
      </c>
      <c r="G825" s="2" t="s">
        <v>561</v>
      </c>
      <c r="H825" s="2" t="s">
        <v>410</v>
      </c>
      <c r="I825" s="2" t="str">
        <f>IFERROR(__xludf.DUMMYFUNCTION("GOOGLETRANSLATE(C825,""fr"",""en"")"),"Loading...")</f>
        <v>Loading...</v>
      </c>
    </row>
    <row r="826" ht="15.75" customHeight="1">
      <c r="A826" s="2">
        <v>3.0</v>
      </c>
      <c r="B826" s="2" t="s">
        <v>2301</v>
      </c>
      <c r="C826" s="2" t="s">
        <v>2302</v>
      </c>
      <c r="D826" s="2" t="s">
        <v>342</v>
      </c>
      <c r="E826" s="2" t="s">
        <v>14</v>
      </c>
      <c r="F826" s="2" t="s">
        <v>15</v>
      </c>
      <c r="G826" s="2" t="s">
        <v>1399</v>
      </c>
      <c r="H826" s="2" t="s">
        <v>210</v>
      </c>
      <c r="I826" s="2" t="str">
        <f>IFERROR(__xludf.DUMMYFUNCTION("GOOGLETRANSLATE(C826,""fr"",""en"")"),"A horribly expensive mutual !! 360 euros per month while I am retirement .. and the time to reimburse the excess fees take more than 5 weeks ... Operated on an outpatient on 11/02, I am still waiting for the reimbursement of the exceeding of fees on 17 /0"&amp;"3 .. a shame this mutual ... Nothing to do between the cost of this mutual and the quality of the services rendered .. I will terminate my contract at the end of March ...")</f>
        <v>A horribly expensive mutual !! 360 euros per month while I am retirement .. and the time to reimburse the excess fees take more than 5 weeks ... Operated on an outpatient on 11/02, I am still waiting for the reimbursement of the exceeding of fees on 17 /03 .. a shame this mutual ... Nothing to do between the cost of this mutual and the quality of the services rendered .. I will terminate my contract at the end of March ...</v>
      </c>
    </row>
    <row r="827" ht="15.75" customHeight="1">
      <c r="A827" s="2">
        <v>4.0</v>
      </c>
      <c r="B827" s="2" t="s">
        <v>2303</v>
      </c>
      <c r="C827" s="2" t="s">
        <v>2304</v>
      </c>
      <c r="D827" s="2" t="s">
        <v>134</v>
      </c>
      <c r="E827" s="2" t="s">
        <v>21</v>
      </c>
      <c r="F827" s="2" t="s">
        <v>15</v>
      </c>
      <c r="G827" s="2" t="s">
        <v>2305</v>
      </c>
      <c r="H827" s="2" t="s">
        <v>175</v>
      </c>
      <c r="I827" s="2" t="str">
        <f>IFERROR(__xludf.DUMMYFUNCTION("GOOGLETRANSLATE(C827,""fr"",""en"")"),"I am satisfied with prices and all remains
Insurance and fast service I recommend your insurance for all services. For the family and car at the top")</f>
        <v>I am satisfied with prices and all remains
Insurance and fast service I recommend your insurance for all services. For the family and car at the top</v>
      </c>
    </row>
    <row r="828" ht="15.75" customHeight="1">
      <c r="A828" s="2">
        <v>4.0</v>
      </c>
      <c r="B828" s="2" t="s">
        <v>2306</v>
      </c>
      <c r="C828" s="2" t="s">
        <v>2307</v>
      </c>
      <c r="D828" s="2" t="s">
        <v>70</v>
      </c>
      <c r="E828" s="2" t="s">
        <v>21</v>
      </c>
      <c r="F828" s="2" t="s">
        <v>15</v>
      </c>
      <c r="G828" s="2" t="s">
        <v>434</v>
      </c>
      <c r="H828" s="2" t="s">
        <v>210</v>
      </c>
      <c r="I828" s="2" t="str">
        <f>IFERROR(__xludf.DUMMYFUNCTION("GOOGLETRANSLATE(C828,""fr"",""en"")"),"Very satisfied with the prices and the care of my files, super pleasant welcome, we came to your house thanks to my daughter who is insured at home.")</f>
        <v>Very satisfied with the prices and the care of my files, super pleasant welcome, we came to your house thanks to my daughter who is insured at home.</v>
      </c>
    </row>
    <row r="829" ht="15.75" customHeight="1">
      <c r="A829" s="2">
        <v>1.0</v>
      </c>
      <c r="B829" s="2" t="s">
        <v>2308</v>
      </c>
      <c r="C829" s="2" t="s">
        <v>2309</v>
      </c>
      <c r="D829" s="2" t="s">
        <v>70</v>
      </c>
      <c r="E829" s="2" t="s">
        <v>21</v>
      </c>
      <c r="F829" s="2" t="s">
        <v>15</v>
      </c>
      <c r="G829" s="2" t="s">
        <v>1481</v>
      </c>
      <c r="H829" s="2" t="s">
        <v>210</v>
      </c>
      <c r="I829" s="2" t="str">
        <f>IFERROR(__xludf.DUMMYFUNCTION("GOOGLETRANSLATE(C829,""fr"",""en"")"),"This is the worst insurer I was dealing with.
I had a non-responsible accident and after 2 years still not compensated.
When I decide to resil my contract, they reject the termination request without specifying the exact reason.
I DE CONSONSEILLE VERY "&amp;"FORTEMET. It is the worst insurer I have dealt with.
I had a non-responsible accident and after 2 years still not compensated.
When I decided to terminate my contract they reject the termination request without specifying the exact reason.
I do not rec"&amp;"ommend it strongly.
Amira
")</f>
        <v>This is the worst insurer I was dealing with.
I had a non-responsible accident and after 2 years still not compensated.
When I decide to resil my contract, they reject the termination request without specifying the exact reason.
I DE CONSONSEILLE VERY FORTEMET. It is the worst insurer I have dealt with.
I had a non-responsible accident and after 2 years still not compensated.
When I decided to terminate my contract they reject the termination request without specifying the exact reason.
I do not recommend it strongly.
Amira
</v>
      </c>
    </row>
    <row r="830" ht="15.75" customHeight="1">
      <c r="A830" s="2">
        <v>5.0</v>
      </c>
      <c r="B830" s="2" t="s">
        <v>2310</v>
      </c>
      <c r="C830" s="2" t="s">
        <v>2311</v>
      </c>
      <c r="D830" s="2" t="s">
        <v>70</v>
      </c>
      <c r="E830" s="2" t="s">
        <v>21</v>
      </c>
      <c r="F830" s="2" t="s">
        <v>15</v>
      </c>
      <c r="G830" s="2" t="s">
        <v>2312</v>
      </c>
      <c r="H830" s="2" t="s">
        <v>67</v>
      </c>
      <c r="I830" s="2" t="str">
        <f>IFERROR(__xludf.DUMMYFUNCTION("GOOGLETRANSLATE(C830,""fr"",""en"")"),"Thank you the price suits us very well very quickly.
Speed ​​efficiency
Easy to use fun site
Thanking you
Best regards.
Mr. Segui Didier.")</f>
        <v>Thank you the price suits us very well very quickly.
Speed ​​efficiency
Easy to use fun site
Thanking you
Best regards.
Mr. Segui Didier.</v>
      </c>
    </row>
    <row r="831" ht="15.75" customHeight="1">
      <c r="A831" s="2">
        <v>2.0</v>
      </c>
      <c r="B831" s="2" t="s">
        <v>2313</v>
      </c>
      <c r="C831" s="2" t="s">
        <v>2314</v>
      </c>
      <c r="D831" s="2" t="s">
        <v>70</v>
      </c>
      <c r="E831" s="2" t="s">
        <v>21</v>
      </c>
      <c r="F831" s="2" t="s">
        <v>15</v>
      </c>
      <c r="G831" s="2" t="s">
        <v>2315</v>
      </c>
      <c r="H831" s="2" t="s">
        <v>199</v>
      </c>
      <c r="I831" s="2" t="str">
        <f>IFERROR(__xludf.DUMMYFUNCTION("GOOGLETRANSLATE(C831,""fr"",""en"")"),"A price either but no service behind")</f>
        <v>A price either but no service behind</v>
      </c>
    </row>
    <row r="832" ht="15.75" customHeight="1">
      <c r="A832" s="2">
        <v>1.0</v>
      </c>
      <c r="B832" s="2" t="s">
        <v>2316</v>
      </c>
      <c r="C832" s="2" t="s">
        <v>2317</v>
      </c>
      <c r="D832" s="2" t="s">
        <v>218</v>
      </c>
      <c r="E832" s="2" t="s">
        <v>27</v>
      </c>
      <c r="F832" s="2" t="s">
        <v>15</v>
      </c>
      <c r="G832" s="2" t="s">
        <v>2318</v>
      </c>
      <c r="H832" s="2" t="s">
        <v>227</v>
      </c>
      <c r="I832" s="2" t="str">
        <f>IFERROR(__xludf.DUMMYFUNCTION("GOOGLETRANSLATE(C832,""fr"",""en"")"),"Life booklet paid 1.20 % in 2016, down 0.60 % in 2015 (1.80 %): how can we imagine that the general assets of the Euro Mutavie Fund could have dropped by 33 % (rate no Communicated: Hello transparency due to members and non-compliance seems to the 2003 la"&amp;"w on financial security), and thus justify such a decline ....
By deducting social contributions 0.19 % (15, 50 % of 1.20 %) and the official inflation of
0.6 % we arrive at a net rate of return of 0.41 %:
Either between four and five times less than t"&amp;"he best rates paid online which can still be exceeded a gross of 3 % or in net more than 1.9 % (with the same calculation as above) above) above) above) above) above)
What surprise should we expect in 2017 with a gross guaranteed rate of 0.37 % ....
")</f>
        <v>Life booklet paid 1.20 % in 2016, down 0.60 % in 2015 (1.80 %): how can we imagine that the general assets of the Euro Mutavie Fund could have dropped by 33 % (rate no Communicated: Hello transparency due to members and non-compliance seems to the 2003 law on financial security), and thus justify such a decline ....
By deducting social contributions 0.19 % (15, 50 % of 1.20 %) and the official inflation of
0.6 % we arrive at a net rate of return of 0.41 %:
Either between four and five times less than the best rates paid online which can still be exceeded a gross of 3 % or in net more than 1.9 % (with the same calculation as above) above) above) above) above) above)
What surprise should we expect in 2017 with a gross guaranteed rate of 0.37 % ....
</v>
      </c>
    </row>
    <row r="833" ht="15.75" customHeight="1">
      <c r="A833" s="2">
        <v>3.0</v>
      </c>
      <c r="B833" s="2" t="s">
        <v>2319</v>
      </c>
      <c r="C833" s="2" t="s">
        <v>2320</v>
      </c>
      <c r="D833" s="2" t="s">
        <v>218</v>
      </c>
      <c r="E833" s="2" t="s">
        <v>81</v>
      </c>
      <c r="F833" s="2" t="s">
        <v>15</v>
      </c>
      <c r="G833" s="2" t="s">
        <v>464</v>
      </c>
      <c r="H833" s="2" t="s">
        <v>104</v>
      </c>
      <c r="I833" s="2" t="str">
        <f>IFERROR(__xludf.DUMMYFUNCTION("GOOGLETRANSLATE(C833,""fr"",""en"")"),"Following out of my home, call to the insurer for restoration:
Motorization shutters to replace, window holder including broken window. Problem: these windows are no longer done.
So oblige to replace one in good condition to cross it with that broken.
"&amp;"Passage of the expert: no worries: everything taken into account, to know: motorization, window door following quote supplies, estimated cost for the works of general restoration (painting and other) by my care.
Very attentive person and very fast reimbu"&amp;"rsement.
")</f>
        <v>Following out of my home, call to the insurer for restoration:
Motorization shutters to replace, window holder including broken window. Problem: these windows are no longer done.
So oblige to replace one in good condition to cross it with that broken.
Passage of the expert: no worries: everything taken into account, to know: motorization, window door following quote supplies, estimated cost for the works of general restoration (painting and other) by my care.
Very attentive person and very fast reimbursement.
</v>
      </c>
    </row>
    <row r="834" ht="15.75" customHeight="1">
      <c r="A834" s="2">
        <v>4.0</v>
      </c>
      <c r="B834" s="2" t="s">
        <v>2321</v>
      </c>
      <c r="C834" s="2" t="s">
        <v>2322</v>
      </c>
      <c r="D834" s="2" t="s">
        <v>70</v>
      </c>
      <c r="E834" s="2" t="s">
        <v>21</v>
      </c>
      <c r="F834" s="2" t="s">
        <v>15</v>
      </c>
      <c r="G834" s="2" t="s">
        <v>1268</v>
      </c>
      <c r="H834" s="2" t="s">
        <v>77</v>
      </c>
      <c r="I834" s="2" t="str">
        <f>IFERROR(__xludf.DUMMYFUNCTION("GOOGLETRANSLATE(C834,""fr"",""en"")"),"Loading...")</f>
        <v>Loading...</v>
      </c>
    </row>
    <row r="835" ht="15.75" customHeight="1">
      <c r="A835" s="2">
        <v>4.0</v>
      </c>
      <c r="B835" s="2" t="s">
        <v>2323</v>
      </c>
      <c r="C835" s="2" t="s">
        <v>2324</v>
      </c>
      <c r="D835" s="2" t="s">
        <v>70</v>
      </c>
      <c r="E835" s="2" t="s">
        <v>21</v>
      </c>
      <c r="F835" s="2" t="s">
        <v>15</v>
      </c>
      <c r="G835" s="2" t="s">
        <v>2325</v>
      </c>
      <c r="H835" s="2" t="s">
        <v>171</v>
      </c>
      <c r="I835" s="2" t="str">
        <f>IFERROR(__xludf.DUMMYFUNCTION("GOOGLETRANSLATE(C835,""fr"",""en"")"),"I had a non -responsible accident 15 days after subscribing. Everything went very well, very professional, approved garage or my choice, perfect. The reproach but it is general, to take you we give you a very good price and then it is minimum 10 % each ye"&amp;"ar of increase. I will change car, and the quote offered for the same car is 50 % more expensive. Conclusion: very good insurance, I would have preferred to stay, but I am not given the choice, I will come back in 2 years when I am new customer so with a "&amp;"good price. Unlike other comments I recommend this insurance but knowing what is happening afterwards. No miracle, everyone uses the same methods but this insurance ensures their responsibilities in the event of a problem which is not the case with others"&amp;".")</f>
        <v>I had a non -responsible accident 15 days after subscribing. Everything went very well, very professional, approved garage or my choice, perfect. The reproach but it is general, to take you we give you a very good price and then it is minimum 10 % each year of increase. I will change car, and the quote offered for the same car is 50 % more expensive. Conclusion: very good insurance, I would have preferred to stay, but I am not given the choice, I will come back in 2 years when I am new customer so with a good price. Unlike other comments I recommend this insurance but knowing what is happening afterwards. No miracle, everyone uses the same methods but this insurance ensures their responsibilities in the event of a problem which is not the case with others.</v>
      </c>
    </row>
    <row r="836" ht="15.75" customHeight="1">
      <c r="A836" s="2">
        <v>2.0</v>
      </c>
      <c r="B836" s="2" t="s">
        <v>2326</v>
      </c>
      <c r="C836" s="2" t="s">
        <v>2327</v>
      </c>
      <c r="D836" s="2" t="s">
        <v>20</v>
      </c>
      <c r="E836" s="2" t="s">
        <v>21</v>
      </c>
      <c r="F836" s="2" t="s">
        <v>15</v>
      </c>
      <c r="G836" s="2" t="s">
        <v>2328</v>
      </c>
      <c r="H836" s="2" t="s">
        <v>918</v>
      </c>
      <c r="I836" s="2" t="str">
        <f>IFERROR(__xludf.DUMMYFUNCTION("GOOGLETRANSLATE(C836,""fr"",""en"")"),"I wanted to make sure but on the pretext that I am an intermittent who turns, they refused, with highly scientific criteria, namely they went to googled my name and saw occurrences of me in performance.
When they declared that they could not ensure ""kno"&amp;"wn"" people. The adviser barely knew how to justify this completely arbitrary decision.")</f>
        <v>I wanted to make sure but on the pretext that I am an intermittent who turns, they refused, with highly scientific criteria, namely they went to googled my name and saw occurrences of me in performance.
When they declared that they could not ensure "known" people. The adviser barely knew how to justify this completely arbitrary decision.</v>
      </c>
    </row>
    <row r="837" ht="15.75" customHeight="1">
      <c r="A837" s="2">
        <v>1.0</v>
      </c>
      <c r="B837" s="2" t="s">
        <v>2329</v>
      </c>
      <c r="C837" s="2" t="s">
        <v>2330</v>
      </c>
      <c r="D837" s="2" t="s">
        <v>37</v>
      </c>
      <c r="E837" s="2" t="s">
        <v>14</v>
      </c>
      <c r="F837" s="2" t="s">
        <v>15</v>
      </c>
      <c r="G837" s="2" t="s">
        <v>2331</v>
      </c>
      <c r="H837" s="2" t="s">
        <v>123</v>
      </c>
      <c r="I837" s="2" t="str">
        <f>IFERROR(__xludf.DUMMYFUNCTION("GOOGLETRANSLATE(C837,""fr"",""en"")"),"They have been harassing me for months, at least one or 2 times a week, although I asked them to remove my number from their list. They want to make me subscribe to legal insurance. I have one with my bank, they say it obsolete and pretend to be mother in"&amp;"surance. I ask them why they don't send me a email, they certify me want to send me a letter but that I have to subscribe to it before. And each time I refuse (as far as I see, fortunately). They remind me every time at any time and via different numbers,"&amp;" I blocked so much, as if nothing had happened to start their speech where they do not let me place one. I decided to give a damn about them and advise you to do the same: when they call for fun talking about something else, invent a discussion with someo"&amp;"ne else. For my part, I have to file a complaint for telephone harassment.")</f>
        <v>They have been harassing me for months, at least one or 2 times a week, although I asked them to remove my number from their list. They want to make me subscribe to legal insurance. I have one with my bank, they say it obsolete and pretend to be mother insurance. I ask them why they don't send me a email, they certify me want to send me a letter but that I have to subscribe to it before. And each time I refuse (as far as I see, fortunately). They remind me every time at any time and via different numbers, I blocked so much, as if nothing had happened to start their speech where they do not let me place one. I decided to give a damn about them and advise you to do the same: when they call for fun talking about something else, invent a discussion with someone else. For my part, I have to file a complaint for telephone harassment.</v>
      </c>
    </row>
    <row r="838" ht="15.75" customHeight="1">
      <c r="A838" s="2">
        <v>3.0</v>
      </c>
      <c r="B838" s="2" t="s">
        <v>2332</v>
      </c>
      <c r="C838" s="2" t="s">
        <v>2333</v>
      </c>
      <c r="D838" s="2" t="s">
        <v>70</v>
      </c>
      <c r="E838" s="2" t="s">
        <v>21</v>
      </c>
      <c r="F838" s="2" t="s">
        <v>15</v>
      </c>
      <c r="G838" s="2" t="s">
        <v>2334</v>
      </c>
      <c r="H838" s="2" t="s">
        <v>210</v>
      </c>
      <c r="I838" s="2" t="str">
        <f>IFERROR(__xludf.DUMMYFUNCTION("GOOGLETRANSLATE(C838,""fr"",""en"")"),"Loading...")</f>
        <v>Loading...</v>
      </c>
    </row>
    <row r="839" ht="15.75" customHeight="1">
      <c r="A839" s="2">
        <v>4.0</v>
      </c>
      <c r="B839" s="2" t="s">
        <v>2335</v>
      </c>
      <c r="C839" s="2" t="s">
        <v>2336</v>
      </c>
      <c r="D839" s="2" t="s">
        <v>282</v>
      </c>
      <c r="E839" s="2" t="s">
        <v>14</v>
      </c>
      <c r="F839" s="2" t="s">
        <v>15</v>
      </c>
      <c r="G839" s="2" t="s">
        <v>1075</v>
      </c>
      <c r="H839" s="2" t="s">
        <v>410</v>
      </c>
      <c r="I839" s="2" t="str">
        <f>IFERROR(__xludf.DUMMYFUNCTION("GOOGLETRANSLATE(C839,""fr"",""en"")"),"Very good mutual. Very listening to recommend.
Mutual at affordable prices to all and rewind.
Only disadvantages. The reimbursement of poorly reimbursed eye surgery see absent")</f>
        <v>Very good mutual. Very listening to recommend.
Mutual at affordable prices to all and rewind.
Only disadvantages. The reimbursement of poorly reimbursed eye surgery see absent</v>
      </c>
    </row>
    <row r="840" ht="15.75" customHeight="1">
      <c r="A840" s="2">
        <v>4.0</v>
      </c>
      <c r="B840" s="2" t="s">
        <v>2337</v>
      </c>
      <c r="C840" s="2" t="s">
        <v>2338</v>
      </c>
      <c r="D840" s="2" t="s">
        <v>20</v>
      </c>
      <c r="E840" s="2" t="s">
        <v>21</v>
      </c>
      <c r="F840" s="2" t="s">
        <v>15</v>
      </c>
      <c r="G840" s="2" t="s">
        <v>1516</v>
      </c>
      <c r="H840" s="2" t="s">
        <v>52</v>
      </c>
      <c r="I840" s="2" t="str">
        <f>IFERROR(__xludf.DUMMYFUNCTION("GOOGLETRANSLATE(C840,""fr"",""en"")"),"Loading...")</f>
        <v>Loading...</v>
      </c>
    </row>
    <row r="841" ht="15.75" customHeight="1">
      <c r="A841" s="2">
        <v>3.0</v>
      </c>
      <c r="B841" s="2" t="s">
        <v>2339</v>
      </c>
      <c r="C841" s="2" t="s">
        <v>2340</v>
      </c>
      <c r="D841" s="2" t="s">
        <v>70</v>
      </c>
      <c r="E841" s="2" t="s">
        <v>21</v>
      </c>
      <c r="F841" s="2" t="s">
        <v>15</v>
      </c>
      <c r="G841" s="2" t="s">
        <v>786</v>
      </c>
      <c r="H841" s="2" t="s">
        <v>52</v>
      </c>
      <c r="I841" s="2" t="str">
        <f>IFERROR(__xludf.DUMMYFUNCTION("GOOGLETRANSLATE(C841,""fr"",""en"")"),"Loading...")</f>
        <v>Loading...</v>
      </c>
    </row>
    <row r="842" ht="15.75" customHeight="1">
      <c r="A842" s="2">
        <v>5.0</v>
      </c>
      <c r="B842" s="2" t="s">
        <v>2341</v>
      </c>
      <c r="C842" s="2" t="s">
        <v>2342</v>
      </c>
      <c r="D842" s="2" t="s">
        <v>20</v>
      </c>
      <c r="E842" s="2" t="s">
        <v>21</v>
      </c>
      <c r="F842" s="2" t="s">
        <v>15</v>
      </c>
      <c r="G842" s="2" t="s">
        <v>2343</v>
      </c>
      <c r="H842" s="2" t="s">
        <v>104</v>
      </c>
      <c r="I842" s="2" t="str">
        <f>IFERROR(__xludf.DUMMYFUNCTION("GOOGLETRANSLATE(C842,""fr"",""en"")"),"Excellent price, competitive with regard to other inexpensive insurance companies.
Interesting price offer for several insurance subscribed")</f>
        <v>Excellent price, competitive with regard to other inexpensive insurance companies.
Interesting price offer for several insurance subscribed</v>
      </c>
    </row>
    <row r="843" ht="15.75" customHeight="1">
      <c r="A843" s="2">
        <v>3.0</v>
      </c>
      <c r="B843" s="2" t="s">
        <v>2344</v>
      </c>
      <c r="C843" s="2" t="s">
        <v>2345</v>
      </c>
      <c r="D843" s="2" t="s">
        <v>20</v>
      </c>
      <c r="E843" s="2" t="s">
        <v>21</v>
      </c>
      <c r="F843" s="2" t="s">
        <v>15</v>
      </c>
      <c r="G843" s="2" t="s">
        <v>2346</v>
      </c>
      <c r="H843" s="2" t="s">
        <v>175</v>
      </c>
      <c r="I843" s="2" t="str">
        <f>IFERROR(__xludf.DUMMYFUNCTION("GOOGLETRANSLATE(C843,""fr"",""en"")"),"Loading...")</f>
        <v>Loading...</v>
      </c>
    </row>
    <row r="844" ht="15.75" customHeight="1">
      <c r="A844" s="2">
        <v>3.0</v>
      </c>
      <c r="B844" s="2" t="s">
        <v>2347</v>
      </c>
      <c r="C844" s="2" t="s">
        <v>2348</v>
      </c>
      <c r="D844" s="2" t="s">
        <v>89</v>
      </c>
      <c r="E844" s="2" t="s">
        <v>21</v>
      </c>
      <c r="F844" s="2" t="s">
        <v>15</v>
      </c>
      <c r="G844" s="2" t="s">
        <v>2349</v>
      </c>
      <c r="H844" s="2" t="s">
        <v>154</v>
      </c>
      <c r="I844" s="2" t="str">
        <f>IFERROR(__xludf.DUMMYFUNCTION("GOOGLETRANSLATE(C844,""fr"",""en"")"),"Loading...")</f>
        <v>Loading...</v>
      </c>
    </row>
    <row r="845" ht="15.75" customHeight="1">
      <c r="A845" s="2">
        <v>1.0</v>
      </c>
      <c r="B845" s="2" t="s">
        <v>2350</v>
      </c>
      <c r="C845" s="2" t="s">
        <v>2351</v>
      </c>
      <c r="D845" s="2" t="s">
        <v>244</v>
      </c>
      <c r="E845" s="2" t="s">
        <v>14</v>
      </c>
      <c r="F845" s="2" t="s">
        <v>15</v>
      </c>
      <c r="G845" s="2" t="s">
        <v>1080</v>
      </c>
      <c r="H845" s="2" t="s">
        <v>259</v>
      </c>
      <c r="I845" s="2" t="str">
        <f>IFERROR(__xludf.DUMMYFUNCTION("GOOGLETRANSLATE(C845,""fr"",""en"")"),"Cegema no longer reimburses and requests the care bills of practitioners while all the elements have been sent to them by the CPAM. Their sodedif broker does nothing. The Cegema Ests telephone platform is a large joke: they never recall in announced times"&amp;". COVVID is the right excuse for justifying their ineffectiveness. Advice: change as soon as possible and especially not to join this provident insurance.")</f>
        <v>Cegema no longer reimburses and requests the care bills of practitioners while all the elements have been sent to them by the CPAM. Their sodedif broker does nothing. The Cegema Ests telephone platform is a large joke: they never recall in announced times. COVVID is the right excuse for justifying their ineffectiveness. Advice: change as soon as possible and especially not to join this provident insurance.</v>
      </c>
    </row>
    <row r="846" ht="15.75" customHeight="1">
      <c r="A846" s="2">
        <v>4.0</v>
      </c>
      <c r="B846" s="2" t="s">
        <v>2352</v>
      </c>
      <c r="C846" s="2" t="s">
        <v>2353</v>
      </c>
      <c r="D846" s="2" t="s">
        <v>20</v>
      </c>
      <c r="E846" s="2" t="s">
        <v>21</v>
      </c>
      <c r="F846" s="2" t="s">
        <v>15</v>
      </c>
      <c r="G846" s="2" t="s">
        <v>2354</v>
      </c>
      <c r="H846" s="2" t="s">
        <v>43</v>
      </c>
      <c r="I846" s="2" t="str">
        <f>IFERROR(__xludf.DUMMYFUNCTION("GOOGLETRANSLATE(C846,""fr"",""en"")"),"Satisfied to facilitate it to create my contract. I was sponsored and the price drop of 50 offered is very attractive. The insurance price is very correct.")</f>
        <v>Satisfied to facilitate it to create my contract. I was sponsored and the price drop of 50 offered is very attractive. The insurance price is very correct.</v>
      </c>
    </row>
    <row r="847" ht="15.75" customHeight="1">
      <c r="A847" s="2">
        <v>4.0</v>
      </c>
      <c r="B847" s="2" t="s">
        <v>2355</v>
      </c>
      <c r="C847" s="2" t="s">
        <v>2356</v>
      </c>
      <c r="D847" s="2" t="s">
        <v>254</v>
      </c>
      <c r="E847" s="2" t="s">
        <v>14</v>
      </c>
      <c r="F847" s="2" t="s">
        <v>15</v>
      </c>
      <c r="G847" s="2" t="s">
        <v>2357</v>
      </c>
      <c r="H847" s="2" t="s">
        <v>48</v>
      </c>
      <c r="I847" s="2" t="str">
        <f>IFERROR(__xludf.DUMMYFUNCTION("GOOGLETRANSLATE(C847,""fr"",""en"")"),"Loading...")</f>
        <v>Loading...</v>
      </c>
    </row>
    <row r="848" ht="15.75" customHeight="1">
      <c r="A848" s="2">
        <v>5.0</v>
      </c>
      <c r="B848" s="2" t="s">
        <v>2358</v>
      </c>
      <c r="C848" s="2" t="s">
        <v>2359</v>
      </c>
      <c r="D848" s="2" t="s">
        <v>70</v>
      </c>
      <c r="E848" s="2" t="s">
        <v>21</v>
      </c>
      <c r="F848" s="2" t="s">
        <v>15</v>
      </c>
      <c r="G848" s="2" t="s">
        <v>1481</v>
      </c>
      <c r="H848" s="2" t="s">
        <v>210</v>
      </c>
      <c r="I848" s="2" t="str">
        <f>IFERROR(__xludf.DUMMYFUNCTION("GOOGLETRANSLATE(C848,""fr"",""en"")"),"The ease of reaching your insurance service, the Nina advisor (Brittany platform) who has taken care of my request. The quality of its information received and the clarity of the offer offered for my vehicle. The proposed price of the insurance where I sa"&amp;"ved around 100 euros on Aviva, (which could not do better), thank you Nina, wishing you to be always smiling even in teleworking!")</f>
        <v>The ease of reaching your insurance service, the Nina advisor (Brittany platform) who has taken care of my request. The quality of its information received and the clarity of the offer offered for my vehicle. The proposed price of the insurance where I saved around 100 euros on Aviva, (which could not do better), thank you Nina, wishing you to be always smiling even in teleworking!</v>
      </c>
    </row>
    <row r="849" ht="15.75" customHeight="1">
      <c r="A849" s="2">
        <v>2.0</v>
      </c>
      <c r="B849" s="2" t="s">
        <v>2360</v>
      </c>
      <c r="C849" s="2" t="s">
        <v>2361</v>
      </c>
      <c r="D849" s="2" t="s">
        <v>523</v>
      </c>
      <c r="E849" s="2" t="s">
        <v>81</v>
      </c>
      <c r="F849" s="2" t="s">
        <v>15</v>
      </c>
      <c r="G849" s="2" t="s">
        <v>2362</v>
      </c>
      <c r="H849" s="2" t="s">
        <v>508</v>
      </c>
      <c r="I849" s="2" t="str">
        <f>IFERROR(__xludf.DUMMYFUNCTION("GOOGLETRANSLATE(C849,""fr"",""en"")"),"Loading...")</f>
        <v>Loading...</v>
      </c>
    </row>
    <row r="850" ht="15.75" customHeight="1">
      <c r="A850" s="2">
        <v>4.0</v>
      </c>
      <c r="B850" s="2" t="s">
        <v>2363</v>
      </c>
      <c r="C850" s="2" t="s">
        <v>2364</v>
      </c>
      <c r="D850" s="2" t="s">
        <v>32</v>
      </c>
      <c r="E850" s="2" t="s">
        <v>81</v>
      </c>
      <c r="F850" s="2" t="s">
        <v>15</v>
      </c>
      <c r="G850" s="2" t="s">
        <v>1086</v>
      </c>
      <c r="H850" s="2" t="s">
        <v>104</v>
      </c>
      <c r="I850" s="2" t="str">
        <f>IFERROR(__xludf.DUMMYFUNCTION("GOOGLETRANSLATE(C850,""fr"",""en"")"),"Very good relationship with the manager Maif. Simple explanations. Recap received by email. I find my loss follow -up in my personal space and on the Maif app. Very good responsiveness.
")</f>
        <v>Very good relationship with the manager Maif. Simple explanations. Recap received by email. I find my loss follow -up in my personal space and on the Maif app. Very good responsiveness.
</v>
      </c>
    </row>
    <row r="851" ht="15.75" customHeight="1">
      <c r="A851" s="2">
        <v>3.0</v>
      </c>
      <c r="B851" s="2" t="s">
        <v>2365</v>
      </c>
      <c r="C851" s="2" t="s">
        <v>2366</v>
      </c>
      <c r="D851" s="2" t="s">
        <v>70</v>
      </c>
      <c r="E851" s="2" t="s">
        <v>21</v>
      </c>
      <c r="F851" s="2" t="s">
        <v>15</v>
      </c>
      <c r="G851" s="2" t="s">
        <v>2367</v>
      </c>
      <c r="H851" s="2" t="s">
        <v>52</v>
      </c>
      <c r="I851" s="2" t="str">
        <f>IFERROR(__xludf.DUMMYFUNCTION("GOOGLETRANSLATE(C851,""fr"",""en"")"),"Hello ,
Aggressive marketing especially at the rate level and then last year 5 % increase, this year more than 6 % increase. It is no longer inflation but surflation. Directly 2 years Direct Practical insurance market prices ...
Cordially
CH DUFOUR")</f>
        <v>Hello ,
Aggressive marketing especially at the rate level and then last year 5 % increase, this year more than 6 % increase. It is no longer inflation but surflation. Directly 2 years Direct Practical insurance market prices ...
Cordially
CH DUFOUR</v>
      </c>
    </row>
    <row r="852" ht="15.75" customHeight="1">
      <c r="A852" s="2">
        <v>1.0</v>
      </c>
      <c r="B852" s="2" t="s">
        <v>2368</v>
      </c>
      <c r="C852" s="2" t="s">
        <v>2369</v>
      </c>
      <c r="D852" s="2" t="s">
        <v>89</v>
      </c>
      <c r="E852" s="2" t="s">
        <v>81</v>
      </c>
      <c r="F852" s="2" t="s">
        <v>15</v>
      </c>
      <c r="G852" s="2" t="s">
        <v>2370</v>
      </c>
      <c r="H852" s="2" t="s">
        <v>742</v>
      </c>
      <c r="I852" s="2" t="str">
        <f>IFERROR(__xludf.DUMMYFUNCTION("GOOGLETRANSLATE(C852,""fr"",""en"")"),"Still no compensation or intervention for a water damage that took place 5 months ago ... an assistance service that answers us that they have no solution (apart from going to the hotel while the 'Water flows from our ceiling ...), a month and a half to h"&amp;"ave a work quote followed by 3 months for the passage of the expert who for a month has still not sent his report and who is not Day on laws ... It is unacceptable when we see that anxa undertakes to intervene 24/7/days .... a false advertisement !!! I wi"&amp;"ll leave insurance as soon as possible")</f>
        <v>Still no compensation or intervention for a water damage that took place 5 months ago ... an assistance service that answers us that they have no solution (apart from going to the hotel while the 'Water flows from our ceiling ...), a month and a half to have a work quote followed by 3 months for the passage of the expert who for a month has still not sent his report and who is not Day on laws ... It is unacceptable when we see that anxa undertakes to intervene 24/7/days .... a false advertisement !!! I will leave insurance as soon as possible</v>
      </c>
    </row>
    <row r="853" ht="15.75" customHeight="1">
      <c r="A853" s="2">
        <v>1.0</v>
      </c>
      <c r="B853" s="2" t="s">
        <v>2371</v>
      </c>
      <c r="C853" s="2" t="s">
        <v>2372</v>
      </c>
      <c r="D853" s="2" t="s">
        <v>61</v>
      </c>
      <c r="E853" s="2" t="s">
        <v>14</v>
      </c>
      <c r="F853" s="2" t="s">
        <v>15</v>
      </c>
      <c r="G853" s="2" t="s">
        <v>2373</v>
      </c>
      <c r="H853" s="2" t="s">
        <v>100</v>
      </c>
      <c r="I853" s="2" t="str">
        <f>IFERROR(__xludf.DUMMYFUNCTION("GOOGLETRANSLATE(C853,""fr"",""en"")"),"Loading...")</f>
        <v>Loading...</v>
      </c>
    </row>
    <row r="854" ht="15.75" customHeight="1">
      <c r="A854" s="2">
        <v>4.0</v>
      </c>
      <c r="B854" s="2" t="s">
        <v>2374</v>
      </c>
      <c r="C854" s="2" t="s">
        <v>2375</v>
      </c>
      <c r="D854" s="2" t="s">
        <v>282</v>
      </c>
      <c r="E854" s="2" t="s">
        <v>14</v>
      </c>
      <c r="F854" s="2" t="s">
        <v>15</v>
      </c>
      <c r="G854" s="2" t="s">
        <v>380</v>
      </c>
      <c r="H854" s="2" t="s">
        <v>43</v>
      </c>
      <c r="I854" s="2" t="str">
        <f>IFERROR(__xludf.DUMMYFUNCTION("GOOGLETRANSLATE(C854,""fr"",""en"")"),"A mutual in the average of what is done. A downside on the way in which requests for contract modification are processed, by an almost unreachable service. But very welcome at the Créteil number.")</f>
        <v>A mutual in the average of what is done. A downside on the way in which requests for contract modification are processed, by an almost unreachable service. But very welcome at the Créteil number.</v>
      </c>
    </row>
    <row r="855" ht="15.75" customHeight="1">
      <c r="A855" s="2">
        <v>2.0</v>
      </c>
      <c r="B855" s="2" t="s">
        <v>2376</v>
      </c>
      <c r="C855" s="2" t="s">
        <v>2377</v>
      </c>
      <c r="D855" s="2" t="s">
        <v>152</v>
      </c>
      <c r="E855" s="2" t="s">
        <v>56</v>
      </c>
      <c r="F855" s="2" t="s">
        <v>15</v>
      </c>
      <c r="G855" s="2" t="s">
        <v>2378</v>
      </c>
      <c r="H855" s="2" t="s">
        <v>301</v>
      </c>
      <c r="I855" s="2" t="str">
        <f>IFERROR(__xludf.DUMMYFUNCTION("GOOGLETRANSLATE(C855,""fr"",""en"")"),"Client at Santévet since 2015 for my cat, I noticed that my insurance formula has been well increased since (plus 2 euros on a contract which made 10 at the base) in short I say to myself ""still go, the prices evolve , it's normal"". However, recently I "&amp;"noticed that my contract had also changed. My reimbursement rate went from 70 to 50 percents and I went into a ""light"" formula without the advantages of the formula in question. Compared to the people who are currently subscribing to it I do not have a "&amp;"prevention plan against 20 euros of package for new customers and a reimbursement rate of 50 percents against 60 percent for new customers.
I had customer service on the phone, a fairly cordial lady replied that it was completely normal because the for"&amp;"mula having evolved I kept the old characteristics, but that if I want to go to the light formula of new Customers I can absolutely increase by 3 euros per month my subscription or more than 30 euros per year. I therefore ask if a commercial gesture is po"&amp;"ssible to reward 4 years of seniority knowing that I have looked at the other insurances which are much cheaper.
Answer: No commercial gesture, we already invite you to change your contracts in the middle of the year consider yourself happy, go see els"&amp;"ewhere it is your right. Don't worry, I'm going.")</f>
        <v>Client at Santévet since 2015 for my cat, I noticed that my insurance formula has been well increased since (plus 2 euros on a contract which made 10 at the base) in short I say to myself "still go, the prices evolve , it's normal". However, recently I noticed that my contract had also changed. My reimbursement rate went from 70 to 50 percents and I went into a "light" formula without the advantages of the formula in question. Compared to the people who are currently subscribing to it I do not have a prevention plan against 20 euros of package for new customers and a reimbursement rate of 50 percents against 60 percent for new customers.
I had customer service on the phone, a fairly cordial lady replied that it was completely normal because the formula having evolved I kept the old characteristics, but that if I want to go to the light formula of new Customers I can absolutely increase by 3 euros per month my subscription or more than 30 euros per year. I therefore ask if a commercial gesture is possible to reward 4 years of seniority knowing that I have looked at the other insurances which are much cheaper.
Answer: No commercial gesture, we already invite you to change your contracts in the middle of the year consider yourself happy, go see elsewhere it is your right. Don't worry, I'm going.</v>
      </c>
    </row>
    <row r="856" ht="15.75" customHeight="1">
      <c r="A856" s="2">
        <v>4.0</v>
      </c>
      <c r="B856" s="2" t="s">
        <v>2379</v>
      </c>
      <c r="C856" s="2" t="s">
        <v>2380</v>
      </c>
      <c r="D856" s="2" t="s">
        <v>20</v>
      </c>
      <c r="E856" s="2" t="s">
        <v>21</v>
      </c>
      <c r="F856" s="2" t="s">
        <v>15</v>
      </c>
      <c r="G856" s="2" t="s">
        <v>248</v>
      </c>
      <c r="H856" s="2" t="s">
        <v>95</v>
      </c>
      <c r="I856" s="2" t="str">
        <f>IFERROR(__xludf.DUMMYFUNCTION("GOOGLETRANSLATE(C856,""fr"",""en"")"),"I am satisfied with the service and the rapidity of registration of this new contract and the first at home. I will come back to you to make this contract evolve
THANK YOU FOR EVERYTHING
CORDIALLY")</f>
        <v>I am satisfied with the service and the rapidity of registration of this new contract and the first at home. I will come back to you to make this contract evolve
THANK YOU FOR EVERYTHING
CORDIALLY</v>
      </c>
    </row>
    <row r="857" ht="15.75" customHeight="1">
      <c r="A857" s="2">
        <v>5.0</v>
      </c>
      <c r="B857" s="2" t="s">
        <v>2381</v>
      </c>
      <c r="C857" s="2" t="s">
        <v>2382</v>
      </c>
      <c r="D857" s="2" t="s">
        <v>70</v>
      </c>
      <c r="E857" s="2" t="s">
        <v>21</v>
      </c>
      <c r="F857" s="2" t="s">
        <v>15</v>
      </c>
      <c r="G857" s="2" t="s">
        <v>555</v>
      </c>
      <c r="H857" s="2" t="s">
        <v>95</v>
      </c>
      <c r="I857" s="2" t="str">
        <f>IFERROR(__xludf.DUMMYFUNCTION("GOOGLETRANSLATE(C857,""fr"",""en"")"),"I am completely satisfied with the service, whether by internet or by phone. Ease of subscription, attractive prices, guarantees that are suitable for my needs.")</f>
        <v>I am completely satisfied with the service, whether by internet or by phone. Ease of subscription, attractive prices, guarantees that are suitable for my needs.</v>
      </c>
    </row>
    <row r="858" ht="15.75" customHeight="1">
      <c r="A858" s="2">
        <v>5.0</v>
      </c>
      <c r="B858" s="2" t="s">
        <v>2383</v>
      </c>
      <c r="C858" s="2" t="s">
        <v>2384</v>
      </c>
      <c r="D858" s="2" t="s">
        <v>37</v>
      </c>
      <c r="E858" s="2" t="s">
        <v>14</v>
      </c>
      <c r="F858" s="2" t="s">
        <v>15</v>
      </c>
      <c r="G858" s="2" t="s">
        <v>2385</v>
      </c>
      <c r="H858" s="2" t="s">
        <v>590</v>
      </c>
      <c r="I858" s="2" t="str">
        <f>IFERROR(__xludf.DUMMYFUNCTION("GOOGLETRANSLATE(C858,""fr"",""en"")"),"A very good mutual I confirm. I have had it for 3 years and honestly I have not been full of all sincerely. The third party paying the quality of service Oh that I feel serene in safety.")</f>
        <v>A very good mutual I confirm. I have had it for 3 years and honestly I have not been full of all sincerely. The third party paying the quality of service Oh that I feel serene in safety.</v>
      </c>
    </row>
    <row r="859" ht="15.75" customHeight="1">
      <c r="A859" s="2">
        <v>1.0</v>
      </c>
      <c r="B859" s="2" t="s">
        <v>2386</v>
      </c>
      <c r="C859" s="2" t="s">
        <v>2387</v>
      </c>
      <c r="D859" s="2" t="s">
        <v>352</v>
      </c>
      <c r="E859" s="2" t="s">
        <v>27</v>
      </c>
      <c r="F859" s="2" t="s">
        <v>15</v>
      </c>
      <c r="G859" s="2" t="s">
        <v>2388</v>
      </c>
      <c r="H859" s="2" t="s">
        <v>552</v>
      </c>
      <c r="I859" s="2" t="str">
        <f>IFERROR(__xludf.DUMMYFUNCTION("GOOGLETRANSLATE(C859,""fr"",""en"")"),"Life insurance to flee !!!! Unless you want to give a poisoned gift to your beneficiaries, so it's an excellent choice. A real obstacle course to obtain your rights as a beneficiary. I'm still waiting for the payment. I have gone up and stopped contacting"&amp;" the cardif successions service which is limited to contact the managers (who are unreachable live and who have their hands on your file) there is always a missing or erroneous document. I would like to know, what does the money from your deceased close t"&amp;"o your loved one do? Does the successions service told me that it valued the money but Cardif has the right to have this money after the death, should the deceased account be blocked? I admit that I do not understand. I dare to hope for a clear answer.")</f>
        <v>Life insurance to flee !!!! Unless you want to give a poisoned gift to your beneficiaries, so it's an excellent choice. A real obstacle course to obtain your rights as a beneficiary. I'm still waiting for the payment. I have gone up and stopped contacting the cardif successions service which is limited to contact the managers (who are unreachable live and who have their hands on your file) there is always a missing or erroneous document. I would like to know, what does the money from your deceased close to your loved one do? Does the successions service told me that it valued the money but Cardif has the right to have this money after the death, should the deceased account be blocked? I admit that I do not understand. I dare to hope for a clear answer.</v>
      </c>
    </row>
    <row r="860" ht="15.75" customHeight="1">
      <c r="A860" s="2">
        <v>2.0</v>
      </c>
      <c r="B860" s="2" t="s">
        <v>2389</v>
      </c>
      <c r="C860" s="2" t="s">
        <v>2390</v>
      </c>
      <c r="D860" s="2" t="s">
        <v>134</v>
      </c>
      <c r="E860" s="2" t="s">
        <v>21</v>
      </c>
      <c r="F860" s="2" t="s">
        <v>15</v>
      </c>
      <c r="G860" s="2" t="s">
        <v>1895</v>
      </c>
      <c r="H860" s="2" t="s">
        <v>100</v>
      </c>
      <c r="I860" s="2" t="str">
        <f>IFERROR(__xludf.DUMMYFUNCTION("GOOGLETRANSLATE(C860,""fr"",""en"")"),"I have been more than ten years it is with the GMF. I have never had a problem is to ensure two to three vehicles in my home at all risk. I have accumulated three non -responsible disaster despite myself. The company has decided to end my contract")</f>
        <v>I have been more than ten years it is with the GMF. I have never had a problem is to ensure two to three vehicles in my home at all risk. I have accumulated three non -responsible disaster despite myself. The company has decided to end my contract</v>
      </c>
    </row>
    <row r="861" ht="15.75" customHeight="1">
      <c r="A861" s="2">
        <v>1.0</v>
      </c>
      <c r="B861" s="2" t="s">
        <v>2391</v>
      </c>
      <c r="C861" s="2" t="s">
        <v>2392</v>
      </c>
      <c r="D861" s="2" t="s">
        <v>134</v>
      </c>
      <c r="E861" s="2" t="s">
        <v>21</v>
      </c>
      <c r="F861" s="2" t="s">
        <v>15</v>
      </c>
      <c r="G861" s="2" t="s">
        <v>715</v>
      </c>
      <c r="H861" s="2" t="s">
        <v>210</v>
      </c>
      <c r="I861" s="2" t="str">
        <f>IFERROR(__xludf.DUMMYFUNCTION("GOOGLETRANSLATE(C861,""fr"",""en"")"),"Moral insurance
To flee as soon as possible
I was fired as a clean evil after more than 25 years of insurance at home ..........................")</f>
        <v>Moral insurance
To flee as soon as possible
I was fired as a clean evil after more than 25 years of insurance at home ..........................</v>
      </c>
    </row>
    <row r="862" ht="15.75" customHeight="1">
      <c r="A862" s="2">
        <v>4.0</v>
      </c>
      <c r="B862" s="2" t="s">
        <v>2393</v>
      </c>
      <c r="C862" s="2" t="s">
        <v>2394</v>
      </c>
      <c r="D862" s="2" t="s">
        <v>20</v>
      </c>
      <c r="E862" s="2" t="s">
        <v>21</v>
      </c>
      <c r="F862" s="2" t="s">
        <v>15</v>
      </c>
      <c r="G862" s="2" t="s">
        <v>881</v>
      </c>
      <c r="H862" s="2" t="s">
        <v>52</v>
      </c>
      <c r="I862" s="2" t="str">
        <f>IFERROR(__xludf.DUMMYFUNCTION("GOOGLETRANSLATE(C862,""fr"",""en"")"),"Renown brand, efficient and reasonable. First insurance at home but knows people who have already worked as insurers at the olive tree.")</f>
        <v>Renown brand, efficient and reasonable. First insurance at home but knows people who have already worked as insurers at the olive tree.</v>
      </c>
    </row>
    <row r="863" ht="15.75" customHeight="1">
      <c r="A863" s="2">
        <v>1.0</v>
      </c>
      <c r="B863" s="2" t="s">
        <v>2395</v>
      </c>
      <c r="C863" s="2" t="s">
        <v>2396</v>
      </c>
      <c r="D863" s="2" t="s">
        <v>70</v>
      </c>
      <c r="E863" s="2" t="s">
        <v>21</v>
      </c>
      <c r="F863" s="2" t="s">
        <v>15</v>
      </c>
      <c r="G863" s="2" t="s">
        <v>1424</v>
      </c>
      <c r="H863" s="2" t="s">
        <v>104</v>
      </c>
      <c r="I863" s="2" t="str">
        <f>IFERROR(__xludf.DUMMYFUNCTION("GOOGLETRANSLATE(C863,""fr"",""en"")"),"Insurance too much but when you have no choice you are forced to do these prices ...
With a bonus at 0.50 and a permit over 10 years old I expected my dear especially Sir a car that dates from 2007")</f>
        <v>Insurance too much but when you have no choice you are forced to do these prices ...
With a bonus at 0.50 and a permit over 10 years old I expected my dear especially Sir a car that dates from 2007</v>
      </c>
    </row>
    <row r="864" ht="15.75" customHeight="1">
      <c r="A864" s="2">
        <v>1.0</v>
      </c>
      <c r="B864" s="2" t="s">
        <v>2397</v>
      </c>
      <c r="C864" s="2" t="s">
        <v>2398</v>
      </c>
      <c r="D864" s="2" t="s">
        <v>1454</v>
      </c>
      <c r="E864" s="2" t="s">
        <v>56</v>
      </c>
      <c r="F864" s="2" t="s">
        <v>15</v>
      </c>
      <c r="G864" s="2" t="s">
        <v>2399</v>
      </c>
      <c r="H864" s="2" t="s">
        <v>329</v>
      </c>
      <c r="I864" s="2" t="str">
        <f>IFERROR(__xludf.DUMMYFUNCTION("GOOGLETRANSLATE(C864,""fr"",""en"")"),"Loading...")</f>
        <v>Loading...</v>
      </c>
    </row>
    <row r="865" ht="15.75" customHeight="1">
      <c r="A865" s="2">
        <v>2.0</v>
      </c>
      <c r="B865" s="2" t="s">
        <v>2400</v>
      </c>
      <c r="C865" s="2" t="s">
        <v>2401</v>
      </c>
      <c r="D865" s="2" t="s">
        <v>523</v>
      </c>
      <c r="E865" s="2" t="s">
        <v>81</v>
      </c>
      <c r="F865" s="2" t="s">
        <v>15</v>
      </c>
      <c r="G865" s="2" t="s">
        <v>2402</v>
      </c>
      <c r="H865" s="2" t="s">
        <v>109</v>
      </c>
      <c r="I865" s="2" t="str">
        <f>IFERROR(__xludf.DUMMYFUNCTION("GOOGLETRANSLATE(C865,""fr"",""en"")"),"A disaster No follow -up of the different versions according to slow interlocutors in the processing of files no help the horror. Detail of the waters declared on 28/10 We are almost in July and I am still waiting and without accommodation.")</f>
        <v>A disaster No follow -up of the different versions according to slow interlocutors in the processing of files no help the horror. Detail of the waters declared on 28/10 We are almost in July and I am still waiting and without accommodation.</v>
      </c>
    </row>
    <row r="866" ht="15.75" customHeight="1">
      <c r="A866" s="2">
        <v>3.0</v>
      </c>
      <c r="B866" s="2" t="s">
        <v>2403</v>
      </c>
      <c r="C866" s="2" t="s">
        <v>2404</v>
      </c>
      <c r="D866" s="2" t="s">
        <v>70</v>
      </c>
      <c r="E866" s="2" t="s">
        <v>21</v>
      </c>
      <c r="F866" s="2" t="s">
        <v>15</v>
      </c>
      <c r="G866" s="2" t="s">
        <v>1463</v>
      </c>
      <c r="H866" s="2" t="s">
        <v>210</v>
      </c>
      <c r="I866" s="2" t="str">
        <f>IFERROR(__xludf.DUMMYFUNCTION("GOOGLETRANSLATE(C866,""fr"",""en"")"),"Loading...")</f>
        <v>Loading...</v>
      </c>
    </row>
    <row r="867" ht="15.75" customHeight="1">
      <c r="A867" s="2">
        <v>5.0</v>
      </c>
      <c r="B867" s="2" t="s">
        <v>2405</v>
      </c>
      <c r="C867" s="2" t="s">
        <v>2406</v>
      </c>
      <c r="D867" s="2" t="s">
        <v>282</v>
      </c>
      <c r="E867" s="2" t="s">
        <v>14</v>
      </c>
      <c r="F867" s="2" t="s">
        <v>15</v>
      </c>
      <c r="G867" s="2" t="s">
        <v>406</v>
      </c>
      <c r="H867" s="2" t="s">
        <v>52</v>
      </c>
      <c r="I867" s="2" t="str">
        <f>IFERROR(__xludf.DUMMYFUNCTION("GOOGLETRANSLATE(C867,""fr"",""en"")"),"I follow satisfied on the reception of advisers and the speed of reimbursements? as well as the information they bring to us in order to respond to us as well as possible")</f>
        <v>I follow satisfied on the reception of advisers and the speed of reimbursements? as well as the information they bring to us in order to respond to us as well as possible</v>
      </c>
    </row>
    <row r="868" ht="15.75" customHeight="1">
      <c r="A868" s="2">
        <v>5.0</v>
      </c>
      <c r="B868" s="2" t="s">
        <v>2407</v>
      </c>
      <c r="C868" s="2" t="s">
        <v>2408</v>
      </c>
      <c r="D868" s="2" t="s">
        <v>70</v>
      </c>
      <c r="E868" s="2" t="s">
        <v>21</v>
      </c>
      <c r="F868" s="2" t="s">
        <v>15</v>
      </c>
      <c r="G868" s="2" t="s">
        <v>942</v>
      </c>
      <c r="H868" s="2" t="s">
        <v>210</v>
      </c>
      <c r="I868" s="2" t="str">
        <f>IFERROR(__xludf.DUMMYFUNCTION("GOOGLETRANSLATE(C868,""fr"",""en"")"),"Super good service. I very satisfied.
Easy, practical, easy to use,
And I even downloaded the application directly on my mobile phone")</f>
        <v>Super good service. I very satisfied.
Easy, practical, easy to use,
And I even downloaded the application directly on my mobile phone</v>
      </c>
    </row>
    <row r="869" ht="15.75" customHeight="1">
      <c r="A869" s="2">
        <v>5.0</v>
      </c>
      <c r="B869" s="2" t="s">
        <v>2409</v>
      </c>
      <c r="C869" s="2" t="s">
        <v>2410</v>
      </c>
      <c r="D869" s="2" t="s">
        <v>70</v>
      </c>
      <c r="E869" s="2" t="s">
        <v>81</v>
      </c>
      <c r="F869" s="2" t="s">
        <v>15</v>
      </c>
      <c r="G869" s="2" t="s">
        <v>2411</v>
      </c>
      <c r="H869" s="2" t="s">
        <v>123</v>
      </c>
      <c r="I869" s="2" t="str">
        <f>IFERROR(__xludf.DUMMYFUNCTION("GOOGLETRANSLATE(C869,""fr"",""en"")"),"Very good insurer very good price and very good service I changed dassuror following the blackmail of my bank I come back to direct insurance because I have been in the age and a half years in arierre since 2004")</f>
        <v>Very good insurer very good price and very good service I changed dassuror following the blackmail of my bank I come back to direct insurance because I have been in the age and a half years in arierre since 2004</v>
      </c>
    </row>
    <row r="870" ht="15.75" customHeight="1">
      <c r="A870" s="2">
        <v>1.0</v>
      </c>
      <c r="B870" s="2" t="s">
        <v>2412</v>
      </c>
      <c r="C870" s="2" t="s">
        <v>2413</v>
      </c>
      <c r="D870" s="2" t="s">
        <v>1607</v>
      </c>
      <c r="E870" s="2" t="s">
        <v>98</v>
      </c>
      <c r="F870" s="2" t="s">
        <v>15</v>
      </c>
      <c r="G870" s="2" t="s">
        <v>2414</v>
      </c>
      <c r="H870" s="2" t="s">
        <v>39</v>
      </c>
      <c r="I870" s="2" t="str">
        <f>IFERROR(__xludf.DUMMYFUNCTION("GOOGLETRANSLATE(C870,""fr"",""en"")"),"To run away absolutely. You haven't covered for nothing. I had ensured a two -wheeled third wheels after recommendation of a telephone advisor. I was robbed of my scooter, I obviously had no refund which seems normal in view of the contract. On the other "&amp;"hand, the scooter was found and taken to troubleshoot. Again the insurance has not taken care of anything. 27 euros every month to simply have a civil liability ... Terribly bad. They will not be taken back there anymore. Absolutely not serious.")</f>
        <v>To run away absolutely. You haven't covered for nothing. I had ensured a two -wheeled third wheels after recommendation of a telephone advisor. I was robbed of my scooter, I obviously had no refund which seems normal in view of the contract. On the other hand, the scooter was found and taken to troubleshoot. Again the insurance has not taken care of anything. 27 euros every month to simply have a civil liability ... Terribly bad. They will not be taken back there anymore. Absolutely not serious.</v>
      </c>
    </row>
    <row r="871" ht="15.75" customHeight="1">
      <c r="A871" s="2">
        <v>3.0</v>
      </c>
      <c r="B871" s="2" t="s">
        <v>2415</v>
      </c>
      <c r="C871" s="2" t="s">
        <v>2416</v>
      </c>
      <c r="D871" s="2" t="s">
        <v>20</v>
      </c>
      <c r="E871" s="2" t="s">
        <v>21</v>
      </c>
      <c r="F871" s="2" t="s">
        <v>15</v>
      </c>
      <c r="G871" s="2" t="s">
        <v>2417</v>
      </c>
      <c r="H871" s="2" t="s">
        <v>83</v>
      </c>
      <c r="I871" s="2" t="str">
        <f>IFERROR(__xludf.DUMMYFUNCTION("GOOGLETRANSLATE(C871,""fr"",""en"")"),"Plus 23 inches of increasing at maturity after a break of non -responsible ice ... It is part of the commercial policy Mr. call and the service were good.")</f>
        <v>Plus 23 inches of increasing at maturity after a break of non -responsible ice ... It is part of the commercial policy Mr. call and the service were good.</v>
      </c>
    </row>
    <row r="872" ht="15.75" customHeight="1">
      <c r="A872" s="2">
        <v>5.0</v>
      </c>
      <c r="B872" s="2" t="s">
        <v>2418</v>
      </c>
      <c r="C872" s="2" t="s">
        <v>2419</v>
      </c>
      <c r="D872" s="2" t="s">
        <v>70</v>
      </c>
      <c r="E872" s="2" t="s">
        <v>21</v>
      </c>
      <c r="F872" s="2" t="s">
        <v>15</v>
      </c>
      <c r="G872" s="2" t="s">
        <v>2420</v>
      </c>
      <c r="H872" s="2" t="s">
        <v>77</v>
      </c>
      <c r="I872" s="2" t="str">
        <f>IFERROR(__xludf.DUMMYFUNCTION("GOOGLETRANSLATE(C872,""fr"",""en"")"),"Enclosure client from home I came back because your services are the best. An always top telephone welcome with operator always pleasant and listening to. The ease of advising is very pleasant does not change anything.")</f>
        <v>Enclosure client from home I came back because your services are the best. An always top telephone welcome with operator always pleasant and listening to. The ease of advising is very pleasant does not change anything.</v>
      </c>
    </row>
    <row r="873" ht="15.75" customHeight="1">
      <c r="A873" s="2">
        <v>2.0</v>
      </c>
      <c r="B873" s="2" t="s">
        <v>2421</v>
      </c>
      <c r="C873" s="2" t="s">
        <v>2422</v>
      </c>
      <c r="D873" s="2" t="s">
        <v>70</v>
      </c>
      <c r="E873" s="2" t="s">
        <v>21</v>
      </c>
      <c r="F873" s="2" t="s">
        <v>15</v>
      </c>
      <c r="G873" s="2" t="s">
        <v>2423</v>
      </c>
      <c r="H873" s="2" t="s">
        <v>113</v>
      </c>
      <c r="I873" s="2" t="str">
        <f>IFERROR(__xludf.DUMMYFUNCTION("GOOGLETRANSLATE(C873,""fr"",""en"")"),"I think I change insurance, December being the deadline, I found cheaper elsewhere for the same services. Several studies have been done")</f>
        <v>I think I change insurance, December being the deadline, I found cheaper elsewhere for the same services. Several studies have been done</v>
      </c>
    </row>
    <row r="874" ht="15.75" customHeight="1">
      <c r="A874" s="2">
        <v>4.0</v>
      </c>
      <c r="B874" s="2" t="s">
        <v>2424</v>
      </c>
      <c r="C874" s="2" t="s">
        <v>2425</v>
      </c>
      <c r="D874" s="2" t="s">
        <v>103</v>
      </c>
      <c r="E874" s="2" t="s">
        <v>98</v>
      </c>
      <c r="F874" s="2" t="s">
        <v>15</v>
      </c>
      <c r="G874" s="2" t="s">
        <v>1107</v>
      </c>
      <c r="H874" s="2" t="s">
        <v>43</v>
      </c>
      <c r="I874" s="2" t="str">
        <f>IFERROR(__xludf.DUMMYFUNCTION("GOOGLETRANSLATE(C874,""fr"",""en"")"),"Well done site, easy navigation, good customer reviews, with use of comparator (les ferrets.com) April always goes out in the first 3 (like Zarco!) ??")</f>
        <v>Well done site, easy navigation, good customer reviews, with use of comparator (les ferrets.com) April always goes out in the first 3 (like Zarco!) ??</v>
      </c>
    </row>
    <row r="875" ht="15.75" customHeight="1">
      <c r="A875" s="2">
        <v>2.0</v>
      </c>
      <c r="B875" s="2" t="s">
        <v>2426</v>
      </c>
      <c r="C875" s="2" t="s">
        <v>2427</v>
      </c>
      <c r="D875" s="2" t="s">
        <v>70</v>
      </c>
      <c r="E875" s="2" t="s">
        <v>21</v>
      </c>
      <c r="F875" s="2" t="s">
        <v>15</v>
      </c>
      <c r="G875" s="2" t="s">
        <v>185</v>
      </c>
      <c r="H875" s="2" t="s">
        <v>186</v>
      </c>
      <c r="I875" s="2" t="str">
        <f>IFERROR(__xludf.DUMMYFUNCTION("GOOGLETRANSLATE(C875,""fr"",""en"")"),"Bemol pr a risk AC options plus more 10% in addition to the deductible to settle certainly the reason for which I do not validate the quote damage")</f>
        <v>Bemol pr a risk AC options plus more 10% in addition to the deductible to settle certainly the reason for which I do not validate the quote damage</v>
      </c>
    </row>
    <row r="876" ht="15.75" customHeight="1">
      <c r="A876" s="2">
        <v>2.0</v>
      </c>
      <c r="B876" s="2" t="s">
        <v>2428</v>
      </c>
      <c r="C876" s="2" t="s">
        <v>2429</v>
      </c>
      <c r="D876" s="2" t="s">
        <v>197</v>
      </c>
      <c r="E876" s="2" t="s">
        <v>21</v>
      </c>
      <c r="F876" s="2" t="s">
        <v>15</v>
      </c>
      <c r="G876" s="2" t="s">
        <v>182</v>
      </c>
      <c r="H876" s="2" t="s">
        <v>182</v>
      </c>
      <c r="I876" s="2" t="str">
        <f>IFERROR(__xludf.DUMMYFUNCTION("GOOGLETRANSLATE(C876,""fr"",""en"")"),"Loading...")</f>
        <v>Loading...</v>
      </c>
    </row>
    <row r="877" ht="15.75" customHeight="1">
      <c r="A877" s="2">
        <v>2.0</v>
      </c>
      <c r="B877" s="2" t="s">
        <v>2430</v>
      </c>
      <c r="C877" s="2" t="s">
        <v>2431</v>
      </c>
      <c r="D877" s="2" t="s">
        <v>152</v>
      </c>
      <c r="E877" s="2" t="s">
        <v>56</v>
      </c>
      <c r="F877" s="2" t="s">
        <v>15</v>
      </c>
      <c r="G877" s="2" t="s">
        <v>2432</v>
      </c>
      <c r="H877" s="2" t="s">
        <v>410</v>
      </c>
      <c r="I877" s="2" t="str">
        <f>IFERROR(__xludf.DUMMYFUNCTION("GOOGLETRANSLATE(C877,""fr"",""en"")"),"Well surprised beyond 8 years this negative assurance no longer our darling animals disappointed to report to all because it is animal discrimination I find that this insurance is not logical and takes a minimum risk")</f>
        <v>Well surprised beyond 8 years this negative assurance no longer our darling animals disappointed to report to all because it is animal discrimination I find that this insurance is not logical and takes a minimum risk</v>
      </c>
    </row>
    <row r="878" ht="15.75" customHeight="1">
      <c r="A878" s="2">
        <v>5.0</v>
      </c>
      <c r="B878" s="2" t="s">
        <v>2433</v>
      </c>
      <c r="C878" s="2" t="s">
        <v>2434</v>
      </c>
      <c r="D878" s="2" t="s">
        <v>213</v>
      </c>
      <c r="E878" s="2" t="s">
        <v>214</v>
      </c>
      <c r="F878" s="2" t="s">
        <v>15</v>
      </c>
      <c r="G878" s="2" t="s">
        <v>2435</v>
      </c>
      <c r="H878" s="2" t="s">
        <v>410</v>
      </c>
      <c r="I878" s="2" t="str">
        <f>IFERROR(__xludf.DUMMYFUNCTION("GOOGLETRANSLATE(C878,""fr"",""en"")"),"Simple and practical. I was able to change my insurance for my credit independently in a few clicks. Thanks to Zen Up I will benefit from more than 50% saving on my loan insurance.")</f>
        <v>Simple and practical. I was able to change my insurance for my credit independently in a few clicks. Thanks to Zen Up I will benefit from more than 50% saving on my loan insurance.</v>
      </c>
    </row>
    <row r="879" ht="15.75" customHeight="1">
      <c r="A879" s="2">
        <v>5.0</v>
      </c>
      <c r="B879" s="2" t="s">
        <v>2436</v>
      </c>
      <c r="C879" s="2" t="s">
        <v>2437</v>
      </c>
      <c r="D879" s="2" t="s">
        <v>37</v>
      </c>
      <c r="E879" s="2" t="s">
        <v>14</v>
      </c>
      <c r="F879" s="2" t="s">
        <v>15</v>
      </c>
      <c r="G879" s="2" t="s">
        <v>1052</v>
      </c>
      <c r="H879" s="2" t="s">
        <v>227</v>
      </c>
      <c r="I879" s="2" t="str">
        <f>IFERROR(__xludf.DUMMYFUNCTION("GOOGLETRANSLATE(C879,""fr"",""en"")"),"It is an insurer that I found less known than some that made me hesitate but with the help of my coruter I was able to pass the course which allows me today to benefit from the fronts of this complementary. This has all the same since 2015 and I am still "&amp;"as satisfied.")</f>
        <v>It is an insurer that I found less known than some that made me hesitate but with the help of my coruter I was able to pass the course which allows me today to benefit from the fronts of this complementary. This has all the same since 2015 and I am still as satisfied.</v>
      </c>
    </row>
    <row r="880" ht="15.75" customHeight="1">
      <c r="A880" s="2">
        <v>4.0</v>
      </c>
      <c r="B880" s="2" t="s">
        <v>2438</v>
      </c>
      <c r="C880" s="2" t="s">
        <v>2439</v>
      </c>
      <c r="D880" s="2" t="s">
        <v>70</v>
      </c>
      <c r="E880" s="2" t="s">
        <v>21</v>
      </c>
      <c r="F880" s="2" t="s">
        <v>15</v>
      </c>
      <c r="G880" s="2" t="s">
        <v>1752</v>
      </c>
      <c r="H880" s="2" t="s">
        <v>210</v>
      </c>
      <c r="I880" s="2" t="str">
        <f>IFERROR(__xludf.DUMMYFUNCTION("GOOGLETRANSLATE(C880,""fr"",""en"")"),"I am satisfied with the service
The defect took them attractive at the beginning and they climb as the values ​​of the vehicle discount there is something not very logical")</f>
        <v>I am satisfied with the service
The defect took them attractive at the beginning and they climb as the values ​​of the vehicle discount there is something not very logical</v>
      </c>
    </row>
    <row r="881" ht="15.75" customHeight="1">
      <c r="A881" s="2">
        <v>1.0</v>
      </c>
      <c r="B881" s="2" t="s">
        <v>2440</v>
      </c>
      <c r="C881" s="2" t="s">
        <v>2441</v>
      </c>
      <c r="D881" s="2" t="s">
        <v>840</v>
      </c>
      <c r="E881" s="2" t="s">
        <v>56</v>
      </c>
      <c r="F881" s="2" t="s">
        <v>15</v>
      </c>
      <c r="G881" s="2" t="s">
        <v>1938</v>
      </c>
      <c r="H881" s="2" t="s">
        <v>43</v>
      </c>
      <c r="I881" s="2" t="str">
        <f>IFERROR(__xludf.DUMMYFUNCTION("GOOGLETRANSLATE(C881,""fr"",""en"")"),"It has been 5 years that I have insurance for my dog ​​and the reimbursement times are longer and longer. In addition does not respond to messages and allows himself to hang up on the nose of unacceptable customers. I will change the anniversary of my con"&amp;"tract.")</f>
        <v>It has been 5 years that I have insurance for my dog ​​and the reimbursement times are longer and longer. In addition does not respond to messages and allows himself to hang up on the nose of unacceptable customers. I will change the anniversary of my contract.</v>
      </c>
    </row>
    <row r="882" ht="15.75" customHeight="1">
      <c r="A882" s="2">
        <v>1.0</v>
      </c>
      <c r="B882" s="2" t="s">
        <v>2442</v>
      </c>
      <c r="C882" s="2" t="s">
        <v>2443</v>
      </c>
      <c r="D882" s="2" t="s">
        <v>70</v>
      </c>
      <c r="E882" s="2" t="s">
        <v>21</v>
      </c>
      <c r="F882" s="2" t="s">
        <v>15</v>
      </c>
      <c r="G882" s="2" t="s">
        <v>209</v>
      </c>
      <c r="H882" s="2" t="s">
        <v>210</v>
      </c>
      <c r="I882" s="2" t="str">
        <f>IFERROR(__xludf.DUMMYFUNCTION("GOOGLETRANSLATE(C882,""fr"",""en"")"),"After change of vehicle I realized that Direct Insurance was much more expensive for my new vehicle than other insurance and excessive franchise compared to others. I will think about changing insurance.")</f>
        <v>After change of vehicle I realized that Direct Insurance was much more expensive for my new vehicle than other insurance and excessive franchise compared to others. I will think about changing insurance.</v>
      </c>
    </row>
    <row r="883" ht="15.75" customHeight="1">
      <c r="A883" s="2">
        <v>1.0</v>
      </c>
      <c r="B883" s="2" t="s">
        <v>2444</v>
      </c>
      <c r="C883" s="2" t="s">
        <v>2445</v>
      </c>
      <c r="D883" s="2" t="s">
        <v>1951</v>
      </c>
      <c r="E883" s="2" t="s">
        <v>27</v>
      </c>
      <c r="F883" s="2" t="s">
        <v>15</v>
      </c>
      <c r="G883" s="2" t="s">
        <v>2331</v>
      </c>
      <c r="H883" s="2" t="s">
        <v>123</v>
      </c>
      <c r="I883" s="2" t="str">
        <f>IFERROR(__xludf.DUMMYFUNCTION("GOOGLETRANSLATE(C883,""fr"",""en"")"),"Loading...")</f>
        <v>Loading...</v>
      </c>
    </row>
    <row r="884" ht="15.75" customHeight="1">
      <c r="A884" s="2">
        <v>1.0</v>
      </c>
      <c r="B884" s="2" t="s">
        <v>2446</v>
      </c>
      <c r="C884" s="2" t="s">
        <v>2447</v>
      </c>
      <c r="D884" s="2" t="s">
        <v>352</v>
      </c>
      <c r="E884" s="2" t="s">
        <v>214</v>
      </c>
      <c r="F884" s="2" t="s">
        <v>15</v>
      </c>
      <c r="G884" s="2" t="s">
        <v>2448</v>
      </c>
      <c r="H884" s="2" t="s">
        <v>590</v>
      </c>
      <c r="I884" s="2" t="str">
        <f>IFERROR(__xludf.DUMMYFUNCTION("GOOGLETRANSLATE(C884,""fr"",""en"")"),"What a shame ! What incompetence!
You add trouble!
To end the Cetelem credit of our deceased mom:
File initiated on June 27, first exchanges of documents at the end, strangely, something is always missing ...
When one calls, there is always a good rea"&amp;"son to repel either decisions or care feedback.
There are only three solutions:
either you are completely disorganized,
either totally incompetent,
Either you drag your files for financial purposes ...
Your behavior is simply unacceptable.
What a sh"&amp;"ame for the BNP Paribas group!")</f>
        <v>What a shame ! What incompetence!
You add trouble!
To end the Cetelem credit of our deceased mom:
File initiated on June 27, first exchanges of documents at the end, strangely, something is always missing ...
When one calls, there is always a good reason to repel either decisions or care feedback.
There are only three solutions:
either you are completely disorganized,
either totally incompetent,
Either you drag your files for financial purposes ...
Your behavior is simply unacceptable.
What a shame for the BNP Paribas group!</v>
      </c>
    </row>
    <row r="885" ht="15.75" customHeight="1">
      <c r="A885" s="2">
        <v>2.0</v>
      </c>
      <c r="B885" s="2" t="s">
        <v>2449</v>
      </c>
      <c r="C885" s="2" t="s">
        <v>2450</v>
      </c>
      <c r="D885" s="2" t="s">
        <v>20</v>
      </c>
      <c r="E885" s="2" t="s">
        <v>21</v>
      </c>
      <c r="F885" s="2" t="s">
        <v>15</v>
      </c>
      <c r="G885" s="2" t="s">
        <v>67</v>
      </c>
      <c r="H885" s="2" t="s">
        <v>67</v>
      </c>
      <c r="I885" s="2" t="str">
        <f>IFERROR(__xludf.DUMMYFUNCTION("GOOGLETRANSLATE(C885,""fr"",""en"")"),"Loading...")</f>
        <v>Loading...</v>
      </c>
    </row>
    <row r="886" ht="15.75" customHeight="1">
      <c r="A886" s="2">
        <v>2.0</v>
      </c>
      <c r="B886" s="2" t="s">
        <v>2451</v>
      </c>
      <c r="C886" s="2" t="s">
        <v>2452</v>
      </c>
      <c r="D886" s="2" t="s">
        <v>2197</v>
      </c>
      <c r="E886" s="2" t="s">
        <v>214</v>
      </c>
      <c r="F886" s="2" t="s">
        <v>15</v>
      </c>
      <c r="G886" s="2" t="s">
        <v>2453</v>
      </c>
      <c r="H886" s="2" t="s">
        <v>316</v>
      </c>
      <c r="I886" s="2" t="str">
        <f>IFERROR(__xludf.DUMMYFUNCTION("GOOGLETRANSLATE(C886,""fr"",""en"")"),"hello, 
Be careful try to avoid this insurer.
Our broker had completed a file with them, we did not finally take the offer.
And this is where it starts ... They took sums very quickly very well before the official credit departure date.
So we tr"&amp;"y to tell them to close the contract because the request for credit is obsolete, and to donate the money already taken ...
Except that I can tell you that their technique is running! To contact them you only have the right to call .. a surcharged numbe"&amp;"r ... which tells you that everything is fine you will recover your money in a few days, just send an email ... except that on this address email ... you have no answer! After several emails .. you start to call the number on taxé ... who tells you the sa"&amp;"me thing ... Send an email ...
In short, forced to block the samples (which can have a cost with your bank ...). Some will say that the sum that Metlife owes us is small (less than 100 euros), but even in principle. It's been a few months now, and I ca"&amp;"n tell you that we're going to do everything to try to recover this amount.
In conclusion, our broker justified us the slightly higher price of Metlife by highlighting their stability and above all .. Listening! I let you judge listening.
Nicolas")</f>
        <v>hello, 
Be careful try to avoid this insurer.
Our broker had completed a file with them, we did not finally take the offer.
And this is where it starts ... They took sums very quickly very well before the official credit departure date.
So we try to tell them to close the contract because the request for credit is obsolete, and to donate the money already taken ...
Except that I can tell you that their technique is running! To contact them you only have the right to call .. a surcharged number ... which tells you that everything is fine you will recover your money in a few days, just send an email ... except that on this address email ... you have no answer! After several emails .. you start to call the number on taxé ... who tells you the same thing ... Send an email ...
In short, forced to block the samples (which can have a cost with your bank ...). Some will say that the sum that Metlife owes us is small (less than 100 euros), but even in principle. It's been a few months now, and I can tell you that we're going to do everything to try to recover this amount.
In conclusion, our broker justified us the slightly higher price of Metlife by highlighting their stability and above all .. Listening! I let you judge listening.
Nicolas</v>
      </c>
    </row>
    <row r="887" ht="15.75" customHeight="1">
      <c r="A887" s="2">
        <v>2.0</v>
      </c>
      <c r="B887" s="2" t="s">
        <v>2454</v>
      </c>
      <c r="C887" s="2" t="s">
        <v>2455</v>
      </c>
      <c r="D887" s="2" t="s">
        <v>968</v>
      </c>
      <c r="E887" s="2" t="s">
        <v>81</v>
      </c>
      <c r="F887" s="2" t="s">
        <v>15</v>
      </c>
      <c r="G887" s="2" t="s">
        <v>2432</v>
      </c>
      <c r="H887" s="2" t="s">
        <v>410</v>
      </c>
      <c r="I887" s="2" t="str">
        <f>IFERROR(__xludf.DUMMYFUNCTION("GOOGLETRANSLATE(C887,""fr"",""en"")"),"It is a shame that no degates insurance for a house, having a degat my floor dining room, collapse any use because not included in my insurance")</f>
        <v>It is a shame that no degates insurance for a house, having a degat my floor dining room, collapse any use because not included in my insurance</v>
      </c>
    </row>
    <row r="888" ht="15.75" customHeight="1">
      <c r="A888" s="2">
        <v>2.0</v>
      </c>
      <c r="B888" s="2" t="s">
        <v>2456</v>
      </c>
      <c r="C888" s="2" t="s">
        <v>2457</v>
      </c>
      <c r="D888" s="2" t="s">
        <v>192</v>
      </c>
      <c r="E888" s="2" t="s">
        <v>21</v>
      </c>
      <c r="F888" s="2" t="s">
        <v>15</v>
      </c>
      <c r="G888" s="2" t="s">
        <v>2458</v>
      </c>
      <c r="H888" s="2" t="s">
        <v>206</v>
      </c>
      <c r="I888" s="2" t="str">
        <f>IFERROR(__xludf.DUMMYFUNCTION("GOOGLETRANSLATE(C888,""fr"",""en"")"),"Shame insurance.
To collect they are present on the other hand at the slightest litigation they resilient a small break of ice and a hanging with 50 % liability that is enough for them. Zero hassle I advise you rather zero accident as long as they do not"&amp;" help you everything is fine on the other hand attention when you call for what you have signed (protect yourself) you will be clearly cleared ...")</f>
        <v>Shame insurance.
To collect they are present on the other hand at the slightest litigation they resilient a small break of ice and a hanging with 50 % liability that is enough for them. Zero hassle I advise you rather zero accident as long as they do not help you everything is fine on the other hand attention when you call for what you have signed (protect yourself) you will be clearly cleared ...</v>
      </c>
    </row>
    <row r="889" ht="15.75" customHeight="1">
      <c r="A889" s="2">
        <v>5.0</v>
      </c>
      <c r="B889" s="2" t="s">
        <v>2459</v>
      </c>
      <c r="C889" s="2" t="s">
        <v>2460</v>
      </c>
      <c r="D889" s="2" t="s">
        <v>20</v>
      </c>
      <c r="E889" s="2" t="s">
        <v>21</v>
      </c>
      <c r="F889" s="2" t="s">
        <v>15</v>
      </c>
      <c r="G889" s="2" t="s">
        <v>163</v>
      </c>
      <c r="H889" s="2" t="s">
        <v>95</v>
      </c>
      <c r="I889" s="2" t="str">
        <f>IFERROR(__xludf.DUMMYFUNCTION("GOOGLETRANSLATE(C889,""fr"",""en"")"),"Sponsored, it's great. I left my former insurer who increased my contribution by 40% in 3 years ... without any declared disaster !!! I hope I will not have the same inflation at the Olivier")</f>
        <v>Sponsored, it's great. I left my former insurer who increased my contribution by 40% in 3 years ... without any declared disaster !!! I hope I will not have the same inflation at the Olivier</v>
      </c>
    </row>
    <row r="890" ht="15.75" customHeight="1">
      <c r="A890" s="2">
        <v>5.0</v>
      </c>
      <c r="B890" s="2" t="s">
        <v>2461</v>
      </c>
      <c r="C890" s="2" t="s">
        <v>2462</v>
      </c>
      <c r="D890" s="2" t="s">
        <v>37</v>
      </c>
      <c r="E890" s="2" t="s">
        <v>14</v>
      </c>
      <c r="F890" s="2" t="s">
        <v>15</v>
      </c>
      <c r="G890" s="2" t="s">
        <v>324</v>
      </c>
      <c r="H890" s="2" t="s">
        <v>95</v>
      </c>
      <c r="I890" s="2" t="str">
        <f>IFERROR(__xludf.DUMMYFUNCTION("GOOGLETRANSLATE(C890,""fr"",""en"")"),"Loading...")</f>
        <v>Loading...</v>
      </c>
    </row>
    <row r="891" ht="15.75" customHeight="1">
      <c r="A891" s="2">
        <v>2.0</v>
      </c>
      <c r="B891" s="2" t="s">
        <v>2463</v>
      </c>
      <c r="C891" s="2" t="s">
        <v>2464</v>
      </c>
      <c r="D891" s="2" t="s">
        <v>134</v>
      </c>
      <c r="E891" s="2" t="s">
        <v>21</v>
      </c>
      <c r="F891" s="2" t="s">
        <v>15</v>
      </c>
      <c r="G891" s="2" t="s">
        <v>2465</v>
      </c>
      <c r="H891" s="2" t="s">
        <v>316</v>
      </c>
      <c r="I891" s="2" t="str">
        <f>IFERROR(__xludf.DUMMYFUNCTION("GOOGLETRANSLATE(C891,""fr"",""en"")"),"Good evening.
I tell you about a scoop concerning the GMF!
Having bought a car from a dealership which took my old -fashioned one, I call the MAIF (my insurer of the moment) to have a quote in all risks: too expensive!
So I turn to GMF (being a civil s"&amp;"ervant), and I get a good price by phone: I therefore subscribe.
Then, an appointment is set to me in an agency, whose address appearing on all the contracts as well as on the web is that of the shopping center, Tour2 (Rosny-sous-Bois).
So I go to the s"&amp;"hopping center, but no one knew where this agency was; I therefore perform the telephone platform and a television tell me that according to the information given by its computer, the agency in question would be near the Galeries Lafayette.
So I go to Ga"&amp;"leries Lafayette, but there either, no GMF!
A fairly old vigil in the trade, tells me that the question is often asked and that you have to get out of the shopping center and go to the famous Tour 2 (not indicated by any management signal).
When I find "&amp;"it in front of the building, I enter and I register on the waiting list.
After almost half an hour of waiting, I am finally received by my ""advisor"" accompanied by a trainee.
She asks me for the supporting documents (it lacked an information statement"&amp;", because on the phone, I was not told that it took 36 consecutive months).
The interns call the maif and I ask for the said noted that I receive on my smartphone and that the advisor prints.
It confirms the amount of the annual subscription to me.
The"&amp;"n she asks me for my driving license, and, habit of many drivers: he had stayed in the sun visor.
She asks me to go and get him while ensuring her expectations.
10 minutes later, I come back and here it is in full conclusion of a contract with another c"&amp;"ustomer!
After 1 hour and a half waiting ... She receives me again.
I share my dissatisfaction with her and she replied dryly: you already had a half hours late when I received you and you took too long this time again!
With that, I ask him to terminat"&amp;"e my contract and we leave on a fairly cold aervoir.
I contact the platform again and ask to speak to a manager: I share my dissatisfaction with him and he promises to bring L (info while offering me an appointment in another agency (Chelles), which is I"&amp;"n addition close to my home unlike that of Rosny!
He promises me a warm welcome!
The day ""J"", direction Chelles. Arrived at the agency, same procedure, but there I am received after 10 minutes. The warm advisor asks me to tell her about the facts that"&amp;" occurred in Rosny: I relate them to him.
With that, it announces to me dryly that GMF will not be able to ensure my new car because the officials suspect my license to be counterfeit !!! I ask her for proof of what she is advancing and offers to call th"&amp;"e Chelles police station to give them my license number so that they confirm its validity.
Faced with his lack of response, I contact the police station which tells me to turn to the prefecture.
I therefore tell the counselor that I will go to the prefe"&amp;"cture in order to establish a validity certificate (reference to article 1353 of the Civil Code on evidence). Faced with this proposal, we can no longer honest that their alleged ""suspicion"", she then evokes me the changes of frequent vehicles (2 in 4 y"&amp;"ears) and still tells me about suspicion of fraudulent sales !!!
I retort that it is not abnormal to resell his vehicle to his dealer to buy a more pleasant model (credit made from the Renault dealer, supported invoices).
Nothing is doing it, she mainta"&amp;"ins her so-called suspicion!
She therefore tells me that she is solving my contract on the field, but refuses to register the said suspicions (because I could attack it for defamation and slanderous insinuations).
So, the reason for my termination that "&amp;"it holds to me is this: ""termination for false declaration or omission"" !!!!!!! (without specifying whether they were according to the GMF, intentional or not, which is to be justified in the termination letter).
I keep my cold and tell him that I will"&amp;" not stay there because, anyway, I did not make any false declaration (the information statements were in accordance with the indications given during the subscription by phone) and I Did not omit anything either, because everything has been declared with"&amp;" the possibility of irrefutable evidence in support!
Bravo for the use of totally eccentric and not assumed oral arguments!
At GMF, you are presumed guilty, even if you can prove your innocence!
GMF = big counterfeit lies
 And now, make way for justic"&amp;"e, with its slowness to prove my good faith and prove their bad !!!!")</f>
        <v>Good evening.
I tell you about a scoop concerning the GMF!
Having bought a car from a dealership which took my old -fashioned one, I call the MAIF (my insurer of the moment) to have a quote in all risks: too expensive!
So I turn to GMF (being a civil servant), and I get a good price by phone: I therefore subscribe.
Then, an appointment is set to me in an agency, whose address appearing on all the contracts as well as on the web is that of the shopping center, Tour2 (Rosny-sous-Bois).
So I go to the shopping center, but no one knew where this agency was; I therefore perform the telephone platform and a television tell me that according to the information given by its computer, the agency in question would be near the Galeries Lafayette.
So I go to Galeries Lafayette, but there either, no GMF!
A fairly old vigil in the trade, tells me that the question is often asked and that you have to get out of the shopping center and go to the famous Tour 2 (not indicated by any management signal).
When I find it in front of the building, I enter and I register on the waiting list.
After almost half an hour of waiting, I am finally received by my "advisor" accompanied by a trainee.
She asks me for the supporting documents (it lacked an information statement, because on the phone, I was not told that it took 36 consecutive months).
The interns call the maif and I ask for the said noted that I receive on my smartphone and that the advisor prints.
It confirms the amount of the annual subscription to me.
Then she asks me for my driving license, and, habit of many drivers: he had stayed in the sun visor.
She asks me to go and get him while ensuring her expectations.
10 minutes later, I come back and here it is in full conclusion of a contract with another customer!
After 1 hour and a half waiting ... She receives me again.
I share my dissatisfaction with her and she replied dryly: you already had a half hours late when I received you and you took too long this time again!
With that, I ask him to terminate my contract and we leave on a fairly cold aervoir.
I contact the platform again and ask to speak to a manager: I share my dissatisfaction with him and he promises to bring L (info while offering me an appointment in another agency (Chelles), which is In addition close to my home unlike that of Rosny!
He promises me a warm welcome!
The day "J", direction Chelles. Arrived at the agency, same procedure, but there I am received after 10 minutes. The warm advisor asks me to tell her about the facts that occurred in Rosny: I relate them to him.
With that, it announces to me dryly that GMF will not be able to ensure my new car because the officials suspect my license to be counterfeit !!! I ask her for proof of what she is advancing and offers to call the Chelles police station to give them my license number so that they confirm its validity.
Faced with his lack of response, I contact the police station which tells me to turn to the prefecture.
I therefore tell the counselor that I will go to the prefecture in order to establish a validity certificate (reference to article 1353 of the Civil Code on evidence). Faced with this proposal, we can no longer honest that their alleged "suspicion", she then evokes me the changes of frequent vehicles (2 in 4 years) and still tells me about suspicion of fraudulent sales !!!
I retort that it is not abnormal to resell his vehicle to his dealer to buy a more pleasant model (credit made from the Renault dealer, supported invoices).
Nothing is doing it, she maintains her so-called suspicion!
She therefore tells me that she is solving my contract on the field, but refuses to register the said suspicions (because I could attack it for defamation and slanderous insinuations).
So, the reason for my termination that it holds to me is this: "termination for false declaration or omission" !!!!!!! (without specifying whether they were according to the GMF, intentional or not, which is to be justified in the termination letter).
I keep my cold and tell him that I will not stay there because, anyway, I did not make any false declaration (the information statements were in accordance with the indications given during the subscription by phone) and I Did not omit anything either, because everything has been declared with the possibility of irrefutable evidence in support!
Bravo for the use of totally eccentric and not assumed oral arguments!
At GMF, you are presumed guilty, even if you can prove your innocence!
GMF = big counterfeit lies
 And now, make way for justice, with its slowness to prove my good faith and prove their bad !!!!</v>
      </c>
    </row>
    <row r="892" ht="15.75" customHeight="1">
      <c r="A892" s="2">
        <v>4.0</v>
      </c>
      <c r="B892" s="2" t="s">
        <v>2466</v>
      </c>
      <c r="C892" s="2" t="s">
        <v>2467</v>
      </c>
      <c r="D892" s="2" t="s">
        <v>70</v>
      </c>
      <c r="E892" s="2" t="s">
        <v>21</v>
      </c>
      <c r="F892" s="2" t="s">
        <v>15</v>
      </c>
      <c r="G892" s="2" t="s">
        <v>1292</v>
      </c>
      <c r="H892" s="2" t="s">
        <v>104</v>
      </c>
      <c r="I892" s="2" t="str">
        <f>IFERROR(__xludf.DUMMYFUNCTION("GOOGLETRANSLATE(C892,""fr"",""en"")"),"I am satisfied but after 3 years of insurance with you I see my insurance increase I do not understand why I hope it will change")</f>
        <v>I am satisfied but after 3 years of insurance with you I see my insurance increase I do not understand why I hope it will change</v>
      </c>
    </row>
    <row r="893" ht="15.75" customHeight="1">
      <c r="A893" s="2">
        <v>5.0</v>
      </c>
      <c r="B893" s="2" t="s">
        <v>2468</v>
      </c>
      <c r="C893" s="2" t="s">
        <v>2469</v>
      </c>
      <c r="D893" s="2" t="s">
        <v>20</v>
      </c>
      <c r="E893" s="2" t="s">
        <v>21</v>
      </c>
      <c r="F893" s="2" t="s">
        <v>15</v>
      </c>
      <c r="G893" s="2" t="s">
        <v>287</v>
      </c>
      <c r="H893" s="2" t="s">
        <v>52</v>
      </c>
      <c r="I893" s="2" t="str">
        <f>IFERROR(__xludf.DUMMYFUNCTION("GOOGLETRANSLATE(C893,""fr"",""en"")"),"Excellent welcome and attractive price, pleasant, very fast and responsive advisor I would recommend this insurance a maximum in my entourage.
Cordially
")</f>
        <v>Excellent welcome and attractive price, pleasant, very fast and responsive advisor I would recommend this insurance a maximum in my entourage.
Cordially
</v>
      </c>
    </row>
    <row r="894" ht="15.75" customHeight="1">
      <c r="A894" s="2">
        <v>2.0</v>
      </c>
      <c r="B894" s="2" t="s">
        <v>2470</v>
      </c>
      <c r="C894" s="2" t="s">
        <v>2471</v>
      </c>
      <c r="D894" s="2" t="s">
        <v>523</v>
      </c>
      <c r="E894" s="2" t="s">
        <v>81</v>
      </c>
      <c r="F894" s="2" t="s">
        <v>15</v>
      </c>
      <c r="G894" s="2" t="s">
        <v>2472</v>
      </c>
      <c r="H894" s="2" t="s">
        <v>83</v>
      </c>
      <c r="I894" s="2" t="str">
        <f>IFERROR(__xludf.DUMMYFUNCTION("GOOGLETRANSLATE(C894,""fr"",""en"")"),"Home insurance, there was a night of storm with several damage around (torn trees, cut electricity, damaged roofs, ...) Several tiles of our roof were torn off and we had a water damage following infiltration ... The expert has passed did not even take a "&amp;"scale for watching and had nothing on the file, the only thing was to pay as little as possible. 2 years later we had a concern with civil liability, ditto nothing taken into account, they do not want to know anything.")</f>
        <v>Home insurance, there was a night of storm with several damage around (torn trees, cut electricity, damaged roofs, ...) Several tiles of our roof were torn off and we had a water damage following infiltration ... The expert has passed did not even take a scale for watching and had nothing on the file, the only thing was to pay as little as possible. 2 years later we had a concern with civil liability, ditto nothing taken into account, they do not want to know anything.</v>
      </c>
    </row>
    <row r="895" ht="15.75" customHeight="1">
      <c r="A895" s="2">
        <v>4.0</v>
      </c>
      <c r="B895" s="2" t="s">
        <v>2473</v>
      </c>
      <c r="C895" s="2" t="s">
        <v>2474</v>
      </c>
      <c r="D895" s="2" t="s">
        <v>282</v>
      </c>
      <c r="E895" s="2" t="s">
        <v>14</v>
      </c>
      <c r="F895" s="2" t="s">
        <v>15</v>
      </c>
      <c r="G895" s="2" t="s">
        <v>104</v>
      </c>
      <c r="H895" s="2" t="s">
        <v>104</v>
      </c>
      <c r="I895" s="2" t="str">
        <f>IFERROR(__xludf.DUMMYFUNCTION("GOOGLETRANSLATE(C895,""fr"",""en"")"),"Loading...")</f>
        <v>Loading...</v>
      </c>
    </row>
    <row r="896" ht="15.75" customHeight="1">
      <c r="A896" s="2">
        <v>5.0</v>
      </c>
      <c r="B896" s="2" t="s">
        <v>2475</v>
      </c>
      <c r="C896" s="2" t="s">
        <v>2476</v>
      </c>
      <c r="D896" s="2" t="s">
        <v>70</v>
      </c>
      <c r="E896" s="2" t="s">
        <v>21</v>
      </c>
      <c r="F896" s="2" t="s">
        <v>15</v>
      </c>
      <c r="G896" s="2" t="s">
        <v>189</v>
      </c>
      <c r="H896" s="2" t="s">
        <v>52</v>
      </c>
      <c r="I896" s="2" t="str">
        <f>IFERROR(__xludf.DUMMYFUNCTION("GOOGLETRANSLATE(C896,""fr"",""en"")"),"I am really satisfied with the service ...
The prices suit me perfectly ...
Simple and practical and confidence and comfortable ...
Everything is great !!!!!")</f>
        <v>I am really satisfied with the service ...
The prices suit me perfectly ...
Simple and practical and confidence and comfortable ...
Everything is great !!!!!</v>
      </c>
    </row>
    <row r="897" ht="15.75" customHeight="1">
      <c r="A897" s="2">
        <v>1.0</v>
      </c>
      <c r="B897" s="2" t="s">
        <v>2477</v>
      </c>
      <c r="C897" s="2" t="s">
        <v>2478</v>
      </c>
      <c r="D897" s="2" t="s">
        <v>991</v>
      </c>
      <c r="E897" s="2" t="s">
        <v>27</v>
      </c>
      <c r="F897" s="2" t="s">
        <v>15</v>
      </c>
      <c r="G897" s="2" t="s">
        <v>2479</v>
      </c>
      <c r="H897" s="2" t="s">
        <v>1259</v>
      </c>
      <c r="I897" s="2" t="str">
        <f>IFERROR(__xludf.DUMMYFUNCTION("GOOGLETRANSLATE(C897,""fr"",""en"")"),"AFER is a ta stro phe. I have been trying to reach my advisor, without success, whether I have been united, whether by telephone calls or by messages via my personal space. So I cannot arbitrate my money as I wish. I would like to suddenly like to make a "&amp;"total acquisition of my savings but how to do when no one answers us?
I invite all the unhappy members to create an account and make a report to the address: https://accueil.banque-france.fr/index.html#/accueil
TO FLEE!!
")</f>
        <v>AFER is a ta stro phe. I have been trying to reach my advisor, without success, whether I have been united, whether by telephone calls or by messages via my personal space. So I cannot arbitrate my money as I wish. I would like to suddenly like to make a total acquisition of my savings but how to do when no one answers us?
I invite all the unhappy members to create an account and make a report to the address: https://accueil.banque-france.fr/index.html#/accueil
TO FLEE!!
</v>
      </c>
    </row>
    <row r="898" ht="15.75" customHeight="1">
      <c r="A898" s="2">
        <v>4.0</v>
      </c>
      <c r="B898" s="2" t="s">
        <v>2480</v>
      </c>
      <c r="C898" s="2" t="s">
        <v>2481</v>
      </c>
      <c r="D898" s="2" t="s">
        <v>46</v>
      </c>
      <c r="E898" s="2" t="s">
        <v>81</v>
      </c>
      <c r="F898" s="2" t="s">
        <v>15</v>
      </c>
      <c r="G898" s="2" t="s">
        <v>2482</v>
      </c>
      <c r="H898" s="2" t="s">
        <v>259</v>
      </c>
      <c r="I898" s="2" t="str">
        <f>IFERROR(__xludf.DUMMYFUNCTION("GOOGLETRANSLATE(C898,""fr"",""en"")"),"Loading...")</f>
        <v>Loading...</v>
      </c>
    </row>
    <row r="899" ht="15.75" customHeight="1">
      <c r="A899" s="2">
        <v>3.0</v>
      </c>
      <c r="B899" s="2" t="s">
        <v>2483</v>
      </c>
      <c r="C899" s="2" t="s">
        <v>2484</v>
      </c>
      <c r="D899" s="2" t="s">
        <v>282</v>
      </c>
      <c r="E899" s="2" t="s">
        <v>75</v>
      </c>
      <c r="F899" s="2" t="s">
        <v>15</v>
      </c>
      <c r="G899" s="2" t="s">
        <v>104</v>
      </c>
      <c r="H899" s="2" t="s">
        <v>104</v>
      </c>
      <c r="I899" s="2" t="str">
        <f>IFERROR(__xludf.DUMMYFUNCTION("GOOGLETRANSLATE(C899,""fr"",""en"")"),"I regret that seniority is not taken into account in the calculation of the subscription and that certain overruns are not taken into account")</f>
        <v>I regret that seniority is not taken into account in the calculation of the subscription and that certain overruns are not taken into account</v>
      </c>
    </row>
    <row r="900" ht="15.75" customHeight="1">
      <c r="A900" s="2">
        <v>2.0</v>
      </c>
      <c r="B900" s="2" t="s">
        <v>2485</v>
      </c>
      <c r="C900" s="2" t="s">
        <v>2486</v>
      </c>
      <c r="D900" s="2" t="s">
        <v>70</v>
      </c>
      <c r="E900" s="2" t="s">
        <v>21</v>
      </c>
      <c r="F900" s="2" t="s">
        <v>15</v>
      </c>
      <c r="G900" s="2" t="s">
        <v>1344</v>
      </c>
      <c r="H900" s="2" t="s">
        <v>77</v>
      </c>
      <c r="I900" s="2" t="str">
        <f>IFERROR(__xludf.DUMMYFUNCTION("GOOGLETRANSLATE(C900,""fr"",""en"")"),"Price does not suit me
No consideration (in terms of costs) due to having several types of subscription (housing, vehicle)
After discharge from the first year of subscription without any claim (home/vehicle), the subscription fees remain unchanged
Impo"&amp;"ssible to modify certain options in the contract via the personal space (the Helpdesk contact is required)
Unable to delete a simulation contract (following a quote)")</f>
        <v>Price does not suit me
No consideration (in terms of costs) due to having several types of subscription (housing, vehicle)
After discharge from the first year of subscription without any claim (home/vehicle), the subscription fees remain unchanged
Impossible to modify certain options in the contract via the personal space (the Helpdesk contact is required)
Unable to delete a simulation contract (following a quote)</v>
      </c>
    </row>
    <row r="901" ht="15.75" customHeight="1">
      <c r="A901" s="2">
        <v>2.0</v>
      </c>
      <c r="B901" s="2" t="s">
        <v>2487</v>
      </c>
      <c r="C901" s="2" t="s">
        <v>2488</v>
      </c>
      <c r="D901" s="2" t="s">
        <v>197</v>
      </c>
      <c r="E901" s="2" t="s">
        <v>21</v>
      </c>
      <c r="F901" s="2" t="s">
        <v>15</v>
      </c>
      <c r="G901" s="2" t="s">
        <v>2489</v>
      </c>
      <c r="H901" s="2" t="s">
        <v>590</v>
      </c>
      <c r="I901" s="2" t="str">
        <f>IFERROR(__xludf.DUMMYFUNCTION("GOOGLETRANSLATE(C901,""fr"",""en"")"),"Loading...")</f>
        <v>Loading...</v>
      </c>
    </row>
    <row r="902" ht="15.75" customHeight="1">
      <c r="A902" s="2">
        <v>2.0</v>
      </c>
      <c r="B902" s="2" t="s">
        <v>2490</v>
      </c>
      <c r="C902" s="2" t="s">
        <v>2491</v>
      </c>
      <c r="D902" s="2" t="s">
        <v>70</v>
      </c>
      <c r="E902" s="2" t="s">
        <v>21</v>
      </c>
      <c r="F902" s="2" t="s">
        <v>15</v>
      </c>
      <c r="G902" s="2" t="s">
        <v>1036</v>
      </c>
      <c r="H902" s="2" t="s">
        <v>95</v>
      </c>
      <c r="I902" s="2" t="str">
        <f>IFERROR(__xludf.DUMMYFUNCTION("GOOGLETRANSLATE(C902,""fr"",""en"")"),"Online payment and very complicatej I spend more than an hour without result I think I have resolved the problem The contract is not missing on my own. Please confirm the payment despite that I have confirmation")</f>
        <v>Online payment and very complicatej I spend more than an hour without result I think I have resolved the problem The contract is not missing on my own. Please confirm the payment despite that I have confirmation</v>
      </c>
    </row>
    <row r="903" ht="15.75" customHeight="1">
      <c r="A903" s="2">
        <v>1.0</v>
      </c>
      <c r="B903" s="2" t="s">
        <v>2492</v>
      </c>
      <c r="C903" s="2" t="s">
        <v>2493</v>
      </c>
      <c r="D903" s="2" t="s">
        <v>46</v>
      </c>
      <c r="E903" s="2" t="s">
        <v>81</v>
      </c>
      <c r="F903" s="2" t="s">
        <v>15</v>
      </c>
      <c r="G903" s="2" t="s">
        <v>2494</v>
      </c>
      <c r="H903" s="2" t="s">
        <v>400</v>
      </c>
      <c r="I903" s="2" t="str">
        <f>IFERROR(__xludf.DUMMYFUNCTION("GOOGLETRANSLATE(C903,""fr"",""en"")"),"     Very bad insurance company I have the worst problem following a stretch of waters does not assume their responsibility so as not to pay they are waiting for the customer to get tired it would be good for the Meconent customers to reunite to put compl"&amp;"aints against them")</f>
        <v>     Very bad insurance company I have the worst problem following a stretch of waters does not assume their responsibility so as not to pay they are waiting for the customer to get tired it would be good for the Meconent customers to reunite to put complaints against them</v>
      </c>
    </row>
    <row r="904" ht="15.75" customHeight="1">
      <c r="A904" s="2">
        <v>4.0</v>
      </c>
      <c r="B904" s="2" t="s">
        <v>2495</v>
      </c>
      <c r="C904" s="2" t="s">
        <v>2496</v>
      </c>
      <c r="D904" s="2" t="s">
        <v>70</v>
      </c>
      <c r="E904" s="2" t="s">
        <v>21</v>
      </c>
      <c r="F904" s="2" t="s">
        <v>15</v>
      </c>
      <c r="G904" s="2" t="s">
        <v>2497</v>
      </c>
      <c r="H904" s="2" t="s">
        <v>210</v>
      </c>
      <c r="I904" s="2" t="str">
        <f>IFERROR(__xludf.DUMMYFUNCTION("GOOGLETRANSLATE(C904,""fr"",""en"")"),"Price and quality of service up to par, but a little disappointed to have to pay a year at once, for a young license, with the cost of the car and the gray card, this is exorbitant")</f>
        <v>Price and quality of service up to par, but a little disappointed to have to pay a year at once, for a young license, with the cost of the car and the gray card, this is exorbitant</v>
      </c>
    </row>
    <row r="905" ht="15.75" customHeight="1">
      <c r="A905" s="2">
        <v>4.0</v>
      </c>
      <c r="B905" s="2" t="s">
        <v>2498</v>
      </c>
      <c r="C905" s="2" t="s">
        <v>2499</v>
      </c>
      <c r="D905" s="2" t="s">
        <v>20</v>
      </c>
      <c r="E905" s="2" t="s">
        <v>21</v>
      </c>
      <c r="F905" s="2" t="s">
        <v>15</v>
      </c>
      <c r="G905" s="2" t="s">
        <v>215</v>
      </c>
      <c r="H905" s="2" t="s">
        <v>52</v>
      </c>
      <c r="I905" s="2" t="str">
        <f>IFERROR(__xludf.DUMMYFUNCTION("GOOGLETRANSLATE(C905,""fr"",""en"")"),"I am satisfied with the service, very practical and easy to use. We hope not to be disappointed with the insurance olive tree.
The prices are suitable")</f>
        <v>I am satisfied with the service, very practical and easy to use. We hope not to be disappointed with the insurance olive tree.
The prices are suitable</v>
      </c>
    </row>
    <row r="906" ht="15.75" customHeight="1">
      <c r="A906" s="2">
        <v>4.0</v>
      </c>
      <c r="B906" s="2" t="s">
        <v>2500</v>
      </c>
      <c r="C906" s="2" t="s">
        <v>2501</v>
      </c>
      <c r="D906" s="2" t="s">
        <v>70</v>
      </c>
      <c r="E906" s="2" t="s">
        <v>21</v>
      </c>
      <c r="F906" s="2" t="s">
        <v>15</v>
      </c>
      <c r="G906" s="2" t="s">
        <v>1594</v>
      </c>
      <c r="H906" s="2" t="s">
        <v>95</v>
      </c>
      <c r="I906" s="2" t="str">
        <f>IFERROR(__xludf.DUMMYFUNCTION("GOOGLETRANSLATE(C906,""fr"",""en"")"),"I changed in 2019, by bnp obligation., That was the condition for benefiting from an attractive loan rate. Otherwise I would have stayed in your insurance company.")</f>
        <v>I changed in 2019, by bnp obligation., That was the condition for benefiting from an attractive loan rate. Otherwise I would have stayed in your insurance company.</v>
      </c>
    </row>
    <row r="907" ht="15.75" customHeight="1">
      <c r="A907" s="2">
        <v>4.0</v>
      </c>
      <c r="B907" s="2" t="s">
        <v>2502</v>
      </c>
      <c r="C907" s="2" t="s">
        <v>2503</v>
      </c>
      <c r="D907" s="2" t="s">
        <v>20</v>
      </c>
      <c r="E907" s="2" t="s">
        <v>21</v>
      </c>
      <c r="F907" s="2" t="s">
        <v>15</v>
      </c>
      <c r="G907" s="2" t="s">
        <v>2504</v>
      </c>
      <c r="H907" s="2" t="s">
        <v>381</v>
      </c>
      <c r="I907" s="2" t="str">
        <f>IFERROR(__xludf.DUMMYFUNCTION("GOOGLETRANSLATE(C907,""fr"",""en"")"),"Satisfied by the price and the price/price ratio.
Ease for administrative procedures: Signature Contract and transmission of supporting documents")</f>
        <v>Satisfied by the price and the price/price ratio.
Ease for administrative procedures: Signature Contract and transmission of supporting documents</v>
      </c>
    </row>
    <row r="908" ht="15.75" customHeight="1">
      <c r="A908" s="2">
        <v>2.0</v>
      </c>
      <c r="B908" s="2" t="s">
        <v>2505</v>
      </c>
      <c r="C908" s="2" t="s">
        <v>2506</v>
      </c>
      <c r="D908" s="2" t="s">
        <v>282</v>
      </c>
      <c r="E908" s="2" t="s">
        <v>75</v>
      </c>
      <c r="F908" s="2" t="s">
        <v>15</v>
      </c>
      <c r="G908" s="2" t="s">
        <v>2507</v>
      </c>
      <c r="H908" s="2" t="s">
        <v>301</v>
      </c>
      <c r="I908" s="2" t="str">
        <f>IFERROR(__xludf.DUMMYFUNCTION("GOOGLETRANSLATE(C908,""fr"",""en"")"),"Opacity and inconsistency. Information is nonexistent. I want to impose a health questionnaire to me during a modification of my Primo guarantee and I imagine that I want to infuse me a deficiency period which is understood to be a subscription. The mutua"&amp;"list spirit is no longer very present.")</f>
        <v>Opacity and inconsistency. Information is nonexistent. I want to impose a health questionnaire to me during a modification of my Primo guarantee and I imagine that I want to infuse me a deficiency period which is understood to be a subscription. The mutualist spirit is no longer very present.</v>
      </c>
    </row>
    <row r="909" ht="15.75" customHeight="1">
      <c r="A909" s="2">
        <v>3.0</v>
      </c>
      <c r="B909" s="2" t="s">
        <v>2508</v>
      </c>
      <c r="C909" s="2" t="s">
        <v>2509</v>
      </c>
      <c r="D909" s="2" t="s">
        <v>70</v>
      </c>
      <c r="E909" s="2" t="s">
        <v>21</v>
      </c>
      <c r="F909" s="2" t="s">
        <v>15</v>
      </c>
      <c r="G909" s="2" t="s">
        <v>2510</v>
      </c>
      <c r="H909" s="2" t="s">
        <v>104</v>
      </c>
      <c r="I909" s="2" t="str">
        <f>IFERROR(__xludf.DUMMYFUNCTION("GOOGLETRANSLATE(C909,""fr"",""en"")"),"I am satisfied with the service at the moment I cannot say more because I am a newcomer, I will see in the coming months how direct insurance will behave with me as a newcomer.")</f>
        <v>I am satisfied with the service at the moment I cannot say more because I am a newcomer, I will see in the coming months how direct insurance will behave with me as a newcomer.</v>
      </c>
    </row>
    <row r="910" ht="15.75" customHeight="1">
      <c r="A910" s="2">
        <v>4.0</v>
      </c>
      <c r="B910" s="2" t="s">
        <v>2511</v>
      </c>
      <c r="C910" s="2" t="s">
        <v>2512</v>
      </c>
      <c r="D910" s="2" t="s">
        <v>70</v>
      </c>
      <c r="E910" s="2" t="s">
        <v>21</v>
      </c>
      <c r="F910" s="2" t="s">
        <v>15</v>
      </c>
      <c r="G910" s="2" t="s">
        <v>2513</v>
      </c>
      <c r="H910" s="2" t="s">
        <v>67</v>
      </c>
      <c r="I910" s="2" t="str">
        <f>IFERROR(__xludf.DUMMYFUNCTION("GOOGLETRANSLATE(C910,""fr"",""en"")"),"Loading...")</f>
        <v>Loading...</v>
      </c>
    </row>
    <row r="911" ht="15.75" customHeight="1">
      <c r="A911" s="2">
        <v>3.0</v>
      </c>
      <c r="B911" s="2" t="s">
        <v>2514</v>
      </c>
      <c r="C911" s="2" t="s">
        <v>2515</v>
      </c>
      <c r="D911" s="2" t="s">
        <v>70</v>
      </c>
      <c r="E911" s="2" t="s">
        <v>21</v>
      </c>
      <c r="F911" s="2" t="s">
        <v>15</v>
      </c>
      <c r="G911" s="2" t="s">
        <v>786</v>
      </c>
      <c r="H911" s="2" t="s">
        <v>52</v>
      </c>
      <c r="I911" s="2" t="str">
        <f>IFERROR(__xludf.DUMMYFUNCTION("GOOGLETRANSLATE(C911,""fr"",""en"")"),"I just subscribed because I already have my sister and my brother who are satisfied I join them for that I hope that I will be so new is not my sponsorship please
Cordially")</f>
        <v>I just subscribed because I already have my sister and my brother who are satisfied I join them for that I hope that I will be so new is not my sponsorship please
Cordially</v>
      </c>
    </row>
    <row r="912" ht="15.75" customHeight="1">
      <c r="A912" s="2">
        <v>1.0</v>
      </c>
      <c r="B912" s="2" t="s">
        <v>2516</v>
      </c>
      <c r="C912" s="2" t="s">
        <v>2517</v>
      </c>
      <c r="D912" s="2" t="s">
        <v>70</v>
      </c>
      <c r="E912" s="2" t="s">
        <v>21</v>
      </c>
      <c r="F912" s="2" t="s">
        <v>15</v>
      </c>
      <c r="G912" s="2" t="s">
        <v>2518</v>
      </c>
      <c r="H912" s="2" t="s">
        <v>104</v>
      </c>
      <c r="I912" s="2" t="str">
        <f>IFERROR(__xludf.DUMMYFUNCTION("GOOGLETRANSLATE(C912,""fr"",""en"")"),"I am not very satisfied with the service. Unable to ensure a vehicle loaned by my garage (all garage customers do it without worry)
Price + high compared to competition. (quote cheaper by 100 and 200 €) I plan to change the car insurer, the rest will fol"&amp;"low.")</f>
        <v>I am not very satisfied with the service. Unable to ensure a vehicle loaned by my garage (all garage customers do it without worry)
Price + high compared to competition. (quote cheaper by 100 and 200 €) I plan to change the car insurer, the rest will follow.</v>
      </c>
    </row>
    <row r="913" ht="15.75" customHeight="1">
      <c r="A913" s="2">
        <v>1.0</v>
      </c>
      <c r="B913" s="2" t="s">
        <v>2519</v>
      </c>
      <c r="C913" s="2" t="s">
        <v>2520</v>
      </c>
      <c r="D913" s="2" t="s">
        <v>26</v>
      </c>
      <c r="E913" s="2" t="s">
        <v>75</v>
      </c>
      <c r="F913" s="2" t="s">
        <v>15</v>
      </c>
      <c r="G913" s="2" t="s">
        <v>2521</v>
      </c>
      <c r="H913" s="2" t="s">
        <v>357</v>
      </c>
      <c r="I913" s="2" t="str">
        <f>IFERROR(__xludf.DUMMYFUNCTION("GOOGLETRANSLATE(C913,""fr"",""en"")"),"Hello I am in a work accident I have a salary maintenance contract but impossible to contact them I have been paying dear contributions for years if they contact me and my situation will help I will also post it")</f>
        <v>Hello I am in a work accident I have a salary maintenance contract but impossible to contact them I have been paying dear contributions for years if they contact me and my situation will help I will also post it</v>
      </c>
    </row>
    <row r="914" ht="15.75" customHeight="1">
      <c r="A914" s="2">
        <v>3.0</v>
      </c>
      <c r="B914" s="2" t="s">
        <v>2522</v>
      </c>
      <c r="C914" s="2" t="s">
        <v>2523</v>
      </c>
      <c r="D914" s="2" t="s">
        <v>61</v>
      </c>
      <c r="E914" s="2" t="s">
        <v>14</v>
      </c>
      <c r="F914" s="2" t="s">
        <v>15</v>
      </c>
      <c r="G914" s="2" t="s">
        <v>2524</v>
      </c>
      <c r="H914" s="2" t="s">
        <v>333</v>
      </c>
      <c r="I914" s="2" t="str">
        <f>IFERROR(__xludf.DUMMYFUNCTION("GOOGLETRANSLATE(C914,""fr"",""en"")"),"Mutual harmony no longer reimburses")</f>
        <v>Mutual harmony no longer reimburses</v>
      </c>
    </row>
    <row r="915" ht="15.75" customHeight="1">
      <c r="A915" s="2">
        <v>1.0</v>
      </c>
      <c r="B915" s="2" t="s">
        <v>2525</v>
      </c>
      <c r="C915" s="2" t="s">
        <v>2526</v>
      </c>
      <c r="D915" s="2" t="s">
        <v>55</v>
      </c>
      <c r="E915" s="2" t="s">
        <v>56</v>
      </c>
      <c r="F915" s="2" t="s">
        <v>15</v>
      </c>
      <c r="G915" s="2" t="s">
        <v>2527</v>
      </c>
      <c r="H915" s="2" t="s">
        <v>91</v>
      </c>
      <c r="I915" s="2" t="str">
        <f>IFERROR(__xludf.DUMMYFUNCTION("GOOGLETRANSLATE(C915,""fr"",""en"")"),"Not serious insurance.
Just good to take our money from us, the rest should not be relying on them.
Months that I expect to be recalled, their line does not work.
Do not respond to the email either, all because he takes me more than initially planned, "&amp;"because the collaborator did not do her job correctly.
")</f>
        <v>Not serious insurance.
Just good to take our money from us, the rest should not be relying on them.
Months that I expect to be recalled, their line does not work.
Do not respond to the email either, all because he takes me more than initially planned, because the collaborator did not do her job correctly.
</v>
      </c>
    </row>
    <row r="916" ht="15.75" customHeight="1">
      <c r="A916" s="2">
        <v>1.0</v>
      </c>
      <c r="B916" s="2" t="s">
        <v>2528</v>
      </c>
      <c r="C916" s="2" t="s">
        <v>2529</v>
      </c>
      <c r="D916" s="2" t="s">
        <v>37</v>
      </c>
      <c r="E916" s="2" t="s">
        <v>14</v>
      </c>
      <c r="F916" s="2" t="s">
        <v>15</v>
      </c>
      <c r="G916" s="2" t="s">
        <v>2530</v>
      </c>
      <c r="H916" s="2" t="s">
        <v>305</v>
      </c>
      <c r="I916" s="2" t="str">
        <f>IFERROR(__xludf.DUMMYFUNCTION("GOOGLETRANSLATE(C916,""fr"",""en"")"),"Loading...")</f>
        <v>Loading...</v>
      </c>
    </row>
    <row r="917" ht="15.75" customHeight="1">
      <c r="A917" s="2">
        <v>1.0</v>
      </c>
      <c r="B917" s="2" t="s">
        <v>2531</v>
      </c>
      <c r="C917" s="2" t="s">
        <v>2532</v>
      </c>
      <c r="D917" s="2" t="s">
        <v>564</v>
      </c>
      <c r="E917" s="2" t="s">
        <v>81</v>
      </c>
      <c r="F917" s="2" t="s">
        <v>15</v>
      </c>
      <c r="G917" s="2" t="s">
        <v>406</v>
      </c>
      <c r="H917" s="2" t="s">
        <v>52</v>
      </c>
      <c r="I917" s="2" t="str">
        <f>IFERROR(__xludf.DUMMYFUNCTION("GOOGLETRANSLATE(C917,""fr"",""en"")"),"We are on 21 09 2021 an expertise on 19 05 2021 still no report from the expert
After 20 phone strokes in the sinister service nothing moves the managers are always absent or occupies everyone who does not care and yet I have 11 contracts at home.
Assur"&amp;"ance not at all serious.
FURSITEAU faster.")</f>
        <v>We are on 21 09 2021 an expertise on 19 05 2021 still no report from the expert
After 20 phone strokes in the sinister service nothing moves the managers are always absent or occupies everyone who does not care and yet I have 11 contracts at home.
Assurance not at all serious.
FURSITEAU faster.</v>
      </c>
    </row>
    <row r="918" ht="15.75" customHeight="1">
      <c r="A918" s="2">
        <v>4.0</v>
      </c>
      <c r="B918" s="2" t="s">
        <v>2533</v>
      </c>
      <c r="C918" s="2" t="s">
        <v>2534</v>
      </c>
      <c r="D918" s="2" t="s">
        <v>20</v>
      </c>
      <c r="E918" s="2" t="s">
        <v>21</v>
      </c>
      <c r="F918" s="2" t="s">
        <v>15</v>
      </c>
      <c r="G918" s="2" t="s">
        <v>529</v>
      </c>
      <c r="H918" s="2" t="s">
        <v>43</v>
      </c>
      <c r="I918" s="2" t="str">
        <f>IFERROR(__xludf.DUMMYFUNCTION("GOOGLETRANSLATE(C918,""fr"",""en"")"),"I am satisfied with the service and the phone call with the agent. The documents came to me quickly and I hope it will go well afterwards.")</f>
        <v>I am satisfied with the service and the phone call with the agent. The documents came to me quickly and I hope it will go well afterwards.</v>
      </c>
    </row>
    <row r="919" ht="15.75" customHeight="1">
      <c r="A919" s="2">
        <v>1.0</v>
      </c>
      <c r="B919" s="2" t="s">
        <v>2535</v>
      </c>
      <c r="C919" s="2" t="s">
        <v>2536</v>
      </c>
      <c r="D919" s="2" t="s">
        <v>244</v>
      </c>
      <c r="E919" s="2" t="s">
        <v>14</v>
      </c>
      <c r="F919" s="2" t="s">
        <v>15</v>
      </c>
      <c r="G919" s="2" t="s">
        <v>1036</v>
      </c>
      <c r="H919" s="2" t="s">
        <v>95</v>
      </c>
      <c r="I919" s="2" t="str">
        <f>IFERROR(__xludf.DUMMYFUNCTION("GOOGLETRANSLATE(C919,""fr"",""en"")"),"Mutual to flee ... We have been claiming care for dental prosthesis for 4 months. I sent a first request by email, by fax, by mail, all this remains unanswered ... I have renewed my request by the same means, still no answer ... Not to mention, that I cal"&amp;"l regularly Or pdt 25 minutes, I am waiting for a unhooked advisor and nothing happens, and after its systematically hangs up .... its will end up in the hands of a bailiff")</f>
        <v>Mutual to flee ... We have been claiming care for dental prosthesis for 4 months. I sent a first request by email, by fax, by mail, all this remains unanswered ... I have renewed my request by the same means, still no answer ... Not to mention, that I call regularly Or pdt 25 minutes, I am waiting for a unhooked advisor and nothing happens, and after its systematically hangs up .... its will end up in the hands of a bailiff</v>
      </c>
    </row>
    <row r="920" ht="15.75" customHeight="1">
      <c r="A920" s="2">
        <v>2.0</v>
      </c>
      <c r="B920" s="2" t="s">
        <v>2537</v>
      </c>
      <c r="C920" s="2" t="s">
        <v>2538</v>
      </c>
      <c r="D920" s="2" t="s">
        <v>218</v>
      </c>
      <c r="E920" s="2" t="s">
        <v>81</v>
      </c>
      <c r="F920" s="2" t="s">
        <v>15</v>
      </c>
      <c r="G920" s="2" t="s">
        <v>2539</v>
      </c>
      <c r="H920" s="2" t="s">
        <v>131</v>
      </c>
      <c r="I920" s="2" t="str">
        <f>IFERROR(__xludf.DUMMYFUNCTION("GOOGLETRANSLATE(C920,""fr"",""en"")"),"This insurance was perfect for people such as me who until now had never had a claim! This summer I am the subject of a break -in: 2 ill -intentioned people enter my property by destroying my fence. I make the declaration to the Macif (naively thinking of"&amp;" being perfectly covered for this kind of disaster), the Macif replies that an expert will contact me for the rest of the procedure, that a quote for damage must be made. .. everything takes place perfectly until the Macif sends me an email telling me tha"&amp;"t my disaster was not covered (funny situation because the same day I receive a telephone call from the expert who tells me that he Accept my quote, that everything is in accordance and that I will have a refund without delay). I therefore contact the Mac"&amp;"if who explains to me that my fence (which is part of my external goods) is not covered by home insurance because it is an option at € 1.77/month which -Bien that it is automatically attributed to all the owners- was withdrawn to me ... the problem? I am "&amp;"the owner and not a tenant. The Macif supports me that this option would have been withdrawn on my request, however there is obviously no trace of this request on my part. I make a complaint with the adapted service and it simply replies that I knew very "&amp;"well what I signed and that therefore nothing would be taken care of since at the time of the disaster I was not covered by This option at 1.77 €/month !!! Obviously I expressly asked that this option is now included in my contract, however and for their "&amp;"total lack of indulgence and understanding (especially since I had no evidence that I had asked for the withdrawal of This option ... Obviously we are all responsible for the contracts we sign but I cannot categorically affirm that this would not be a com"&amp;"puter bugg or a human error of the advisor who opened my contract which I have just paid the price) I will probably transfer all my contracts to one of their competitors.
So if he never happens to you any mishap I recommend this insurance, in case you ri"&amp;"sk having certain accidents of life I must unfortunately be honest and advise you because it seems that it is part of these insurance Who strangely manages regularly to free themselves from their commitments by one means or another.")</f>
        <v>This insurance was perfect for people such as me who until now had never had a claim! This summer I am the subject of a break -in: 2 ill -intentioned people enter my property by destroying my fence. I make the declaration to the Macif (naively thinking of being perfectly covered for this kind of disaster), the Macif replies that an expert will contact me for the rest of the procedure, that a quote for damage must be made. .. everything takes place perfectly until the Macif sends me an email telling me that my disaster was not covered (funny situation because the same day I receive a telephone call from the expert who tells me that he Accept my quote, that everything is in accordance and that I will have a refund without delay). I therefore contact the Macif who explains to me that my fence (which is part of my external goods) is not covered by home insurance because it is an option at € 1.77/month which -Bien that it is automatically attributed to all the owners- was withdrawn to me ... the problem? I am the owner and not a tenant. The Macif supports me that this option would have been withdrawn on my request, however there is obviously no trace of this request on my part. I make a complaint with the adapted service and it simply replies that I knew very well what I signed and that therefore nothing would be taken care of since at the time of the disaster I was not covered by This option at 1.77 €/month !!! Obviously I expressly asked that this option is now included in my contract, however and for their total lack of indulgence and understanding (especially since I had no evidence that I had asked for the withdrawal of This option ... Obviously we are all responsible for the contracts we sign but I cannot categorically affirm that this would not be a computer bugg or a human error of the advisor who opened my contract which I have just paid the price) I will probably transfer all my contracts to one of their competitors.
So if he never happens to you any mishap I recommend this insurance, in case you risk having certain accidents of life I must unfortunately be honest and advise you because it seems that it is part of these insurance Who strangely manages regularly to free themselves from their commitments by one means or another.</v>
      </c>
    </row>
    <row r="921" ht="15.75" customHeight="1">
      <c r="A921" s="2">
        <v>4.0</v>
      </c>
      <c r="B921" s="2" t="s">
        <v>2540</v>
      </c>
      <c r="C921" s="2" t="s">
        <v>2541</v>
      </c>
      <c r="D921" s="2" t="s">
        <v>103</v>
      </c>
      <c r="E921" s="2" t="s">
        <v>98</v>
      </c>
      <c r="F921" s="2" t="s">
        <v>15</v>
      </c>
      <c r="G921" s="2" t="s">
        <v>1890</v>
      </c>
      <c r="H921" s="2" t="s">
        <v>77</v>
      </c>
      <c r="I921" s="2" t="str">
        <f>IFERROR(__xludf.DUMMYFUNCTION("GOOGLETRANSLATE(C921,""fr"",""en"")"),"Very satisfied with the insurance offered, personalized, simple and quick options.
To see for the future, hoping that it does not happen anything unfortunate.")</f>
        <v>Very satisfied with the insurance offered, personalized, simple and quick options.
To see for the future, hoping that it does not happen anything unfortunate.</v>
      </c>
    </row>
    <row r="922" ht="15.75" customHeight="1">
      <c r="A922" s="2">
        <v>2.0</v>
      </c>
      <c r="B922" s="2" t="s">
        <v>2542</v>
      </c>
      <c r="C922" s="2" t="s">
        <v>2543</v>
      </c>
      <c r="D922" s="2" t="s">
        <v>89</v>
      </c>
      <c r="E922" s="2" t="s">
        <v>21</v>
      </c>
      <c r="F922" s="2" t="s">
        <v>15</v>
      </c>
      <c r="G922" s="2" t="s">
        <v>2544</v>
      </c>
      <c r="H922" s="2" t="s">
        <v>400</v>
      </c>
      <c r="I922" s="2" t="str">
        <f>IFERROR(__xludf.DUMMYFUNCTION("GOOGLETRANSLATE(C922,""fr"",""en"")"),"Contract prices must be monitored and renegotiated before the deadline, because the increases are significant.")</f>
        <v>Contract prices must be monitored and renegotiated before the deadline, because the increases are significant.</v>
      </c>
    </row>
    <row r="923" ht="15.75" customHeight="1">
      <c r="A923" s="2">
        <v>2.0</v>
      </c>
      <c r="B923" s="2" t="s">
        <v>2545</v>
      </c>
      <c r="C923" s="2" t="s">
        <v>2546</v>
      </c>
      <c r="D923" s="2" t="s">
        <v>32</v>
      </c>
      <c r="E923" s="2" t="s">
        <v>21</v>
      </c>
      <c r="F923" s="2" t="s">
        <v>15</v>
      </c>
      <c r="G923" s="2" t="s">
        <v>2547</v>
      </c>
      <c r="H923" s="2" t="s">
        <v>175</v>
      </c>
      <c r="I923" s="2" t="str">
        <f>IFERROR(__xludf.DUMMYFUNCTION("GOOGLETRANSLATE(C923,""fr"",""en"")"),"For 55 years insured at La Maif, I had never had to complain, until Monday, May 31, 2021, where to return to Paris de Fontainebleau, one of my tires exploded. It was 7 p.m.; I was in a deserted area and unable to change my wheel.
I have for an hour since"&amp;" we would like to answer me other than by an exasperating waiting record. .
I hope this ill -treatment does not mean that Maif has changed mind!
")</f>
        <v>For 55 years insured at La Maif, I had never had to complain, until Monday, May 31, 2021, where to return to Paris de Fontainebleau, one of my tires exploded. It was 7 p.m.; I was in a deserted area and unable to change my wheel.
I have for an hour since we would like to answer me other than by an exasperating waiting record. .
I hope this ill -treatment does not mean that Maif has changed mind!
</v>
      </c>
    </row>
    <row r="924" ht="15.75" customHeight="1">
      <c r="A924" s="2">
        <v>4.0</v>
      </c>
      <c r="B924" s="2" t="s">
        <v>2548</v>
      </c>
      <c r="C924" s="2" t="s">
        <v>2549</v>
      </c>
      <c r="D924" s="2" t="s">
        <v>70</v>
      </c>
      <c r="E924" s="2" t="s">
        <v>21</v>
      </c>
      <c r="F924" s="2" t="s">
        <v>15</v>
      </c>
      <c r="G924" s="2" t="s">
        <v>2550</v>
      </c>
      <c r="H924" s="2" t="s">
        <v>186</v>
      </c>
      <c r="I924" s="2" t="str">
        <f>IFERROR(__xludf.DUMMYFUNCTION("GOOGLETRANSLATE(C924,""fr"",""en"")"),"Loading...")</f>
        <v>Loading...</v>
      </c>
    </row>
    <row r="925" ht="15.75" customHeight="1">
      <c r="A925" s="2">
        <v>1.0</v>
      </c>
      <c r="B925" s="2" t="s">
        <v>2551</v>
      </c>
      <c r="C925" s="2" t="s">
        <v>2552</v>
      </c>
      <c r="D925" s="2" t="s">
        <v>299</v>
      </c>
      <c r="E925" s="2" t="s">
        <v>14</v>
      </c>
      <c r="F925" s="2" t="s">
        <v>15</v>
      </c>
      <c r="G925" s="2" t="s">
        <v>2553</v>
      </c>
      <c r="H925" s="2" t="s">
        <v>194</v>
      </c>
      <c r="I925" s="2" t="str">
        <f>IFERROR(__xludf.DUMMYFUNCTION("GOOGLETRANSLATE(C925,""fr"",""en"")"),"Loading...")</f>
        <v>Loading...</v>
      </c>
    </row>
    <row r="926" ht="15.75" customHeight="1">
      <c r="A926" s="2">
        <v>4.0</v>
      </c>
      <c r="B926" s="2" t="s">
        <v>2554</v>
      </c>
      <c r="C926" s="2" t="s">
        <v>2555</v>
      </c>
      <c r="D926" s="2" t="s">
        <v>20</v>
      </c>
      <c r="E926" s="2" t="s">
        <v>21</v>
      </c>
      <c r="F926" s="2" t="s">
        <v>15</v>
      </c>
      <c r="G926" s="2" t="s">
        <v>2556</v>
      </c>
      <c r="H926" s="2" t="s">
        <v>67</v>
      </c>
      <c r="I926" s="2" t="str">
        <f>IFERROR(__xludf.DUMMYFUNCTION("GOOGLETRANSLATE(C926,""fr"",""en"")"),"Very professional and attentive staff.
Very kind and polite.
The prices are correct.
And the guarantees also look good to me.
I recommend my loved ones.
")</f>
        <v>Very professional and attentive staff.
Very kind and polite.
The prices are correct.
And the guarantees also look good to me.
I recommend my loved ones.
</v>
      </c>
    </row>
    <row r="927" ht="15.75" customHeight="1">
      <c r="A927" s="2">
        <v>1.0</v>
      </c>
      <c r="B927" s="2" t="s">
        <v>2557</v>
      </c>
      <c r="C927" s="2" t="s">
        <v>2558</v>
      </c>
      <c r="D927" s="2" t="s">
        <v>70</v>
      </c>
      <c r="E927" s="2" t="s">
        <v>21</v>
      </c>
      <c r="F927" s="2" t="s">
        <v>15</v>
      </c>
      <c r="G927" s="2" t="s">
        <v>2559</v>
      </c>
      <c r="H927" s="2" t="s">
        <v>194</v>
      </c>
      <c r="I927" s="2" t="str">
        <f>IFERROR(__xludf.DUMMYFUNCTION("GOOGLETRANSLATE(C927,""fr"",""en"")"),"Loading...")</f>
        <v>Loading...</v>
      </c>
    </row>
    <row r="928" ht="15.75" customHeight="1">
      <c r="A928" s="2">
        <v>4.0</v>
      </c>
      <c r="B928" s="2" t="s">
        <v>2560</v>
      </c>
      <c r="C928" s="2" t="s">
        <v>2561</v>
      </c>
      <c r="D928" s="2" t="s">
        <v>70</v>
      </c>
      <c r="E928" s="2" t="s">
        <v>21</v>
      </c>
      <c r="F928" s="2" t="s">
        <v>15</v>
      </c>
      <c r="G928" s="2" t="s">
        <v>163</v>
      </c>
      <c r="H928" s="2" t="s">
        <v>95</v>
      </c>
      <c r="I928" s="2" t="str">
        <f>IFERROR(__xludf.DUMMYFUNCTION("GOOGLETRANSLATE(C928,""fr"",""en"")"),"I am satisfied with efficient inexpensive, hoping not to have to do with your services because I want my car, I don't want it to happen to him a few things. So I give you 40 € for nothing but at least I will not get on my fingers by the tedd up and my mom"&amp;" will be reassured, please do not join for warranty extensions, I am the little cousin to Sébastien Loeb so I hold the road.")</f>
        <v>I am satisfied with efficient inexpensive, hoping not to have to do with your services because I want my car, I don't want it to happen to him a few things. So I give you 40 € for nothing but at least I will not get on my fingers by the tedd up and my mom will be reassured, please do not join for warranty extensions, I am the little cousin to Sébastien Loeb so I hold the road.</v>
      </c>
    </row>
    <row r="929" ht="15.75" customHeight="1">
      <c r="A929" s="2">
        <v>5.0</v>
      </c>
      <c r="B929" s="2" t="s">
        <v>2562</v>
      </c>
      <c r="C929" s="2" t="s">
        <v>2563</v>
      </c>
      <c r="D929" s="2" t="s">
        <v>20</v>
      </c>
      <c r="E929" s="2" t="s">
        <v>21</v>
      </c>
      <c r="F929" s="2" t="s">
        <v>15</v>
      </c>
      <c r="G929" s="2" t="s">
        <v>76</v>
      </c>
      <c r="H929" s="2" t="s">
        <v>77</v>
      </c>
      <c r="I929" s="2" t="str">
        <f>IFERROR(__xludf.DUMMYFUNCTION("GOOGLETRANSLATE(C929,""fr"",""en"")"),"Loading...")</f>
        <v>Loading...</v>
      </c>
    </row>
    <row r="930" ht="15.75" customHeight="1">
      <c r="A930" s="2">
        <v>1.0</v>
      </c>
      <c r="B930" s="2" t="s">
        <v>2564</v>
      </c>
      <c r="C930" s="2" t="s">
        <v>2565</v>
      </c>
      <c r="D930" s="2" t="s">
        <v>20</v>
      </c>
      <c r="E930" s="2" t="s">
        <v>21</v>
      </c>
      <c r="F930" s="2" t="s">
        <v>15</v>
      </c>
      <c r="G930" s="2" t="s">
        <v>2566</v>
      </c>
      <c r="H930" s="2" t="s">
        <v>1259</v>
      </c>
      <c r="I930" s="2" t="str">
        <f>IFERROR(__xludf.DUMMYFUNCTION("GOOGLETRANSLATE(C930,""fr"",""en"")"),"1st year price all risks: € 625. 2nd year: € 885 while no change or nothing to report. I solve. 15 days after receiving my recommended they take me from the year or € 885. To date, 25 days later, I am still not reimbursed ...")</f>
        <v>1st year price all risks: € 625. 2nd year: € 885 while no change or nothing to report. I solve. 15 days after receiving my recommended they take me from the year or € 885. To date, 25 days later, I am still not reimbursed ...</v>
      </c>
    </row>
    <row r="931" ht="15.75" customHeight="1">
      <c r="A931" s="2">
        <v>5.0</v>
      </c>
      <c r="B931" s="2" t="s">
        <v>2567</v>
      </c>
      <c r="C931" s="2" t="s">
        <v>2568</v>
      </c>
      <c r="D931" s="2" t="s">
        <v>218</v>
      </c>
      <c r="E931" s="2" t="s">
        <v>21</v>
      </c>
      <c r="F931" s="2" t="s">
        <v>15</v>
      </c>
      <c r="G931" s="2" t="s">
        <v>896</v>
      </c>
      <c r="H931" s="2" t="s">
        <v>780</v>
      </c>
      <c r="I931" s="2" t="str">
        <f>IFERROR(__xludf.DUMMYFUNCTION("GOOGLETRANSLATE(C931,""fr"",""en"")"),"Loading...")</f>
        <v>Loading...</v>
      </c>
    </row>
    <row r="932" ht="15.75" customHeight="1">
      <c r="A932" s="2">
        <v>1.0</v>
      </c>
      <c r="B932" s="2" t="s">
        <v>2569</v>
      </c>
      <c r="C932" s="2" t="s">
        <v>2570</v>
      </c>
      <c r="D932" s="2" t="s">
        <v>37</v>
      </c>
      <c r="E932" s="2" t="s">
        <v>14</v>
      </c>
      <c r="F932" s="2" t="s">
        <v>15</v>
      </c>
      <c r="G932" s="2" t="s">
        <v>2571</v>
      </c>
      <c r="H932" s="2" t="s">
        <v>210</v>
      </c>
      <c r="I932" s="2" t="str">
        <f>IFERROR(__xludf.DUMMYFUNCTION("GOOGLETRANSLATE(C932,""fr"",""en"")"),"Loading...")</f>
        <v>Loading...</v>
      </c>
    </row>
    <row r="933" ht="15.75" customHeight="1">
      <c r="A933" s="2">
        <v>5.0</v>
      </c>
      <c r="B933" s="2" t="s">
        <v>2572</v>
      </c>
      <c r="C933" s="2" t="s">
        <v>2573</v>
      </c>
      <c r="D933" s="2" t="s">
        <v>363</v>
      </c>
      <c r="E933" s="2" t="s">
        <v>98</v>
      </c>
      <c r="F933" s="2" t="s">
        <v>15</v>
      </c>
      <c r="G933" s="2" t="s">
        <v>267</v>
      </c>
      <c r="H933" s="2" t="s">
        <v>640</v>
      </c>
      <c r="I933" s="2" t="str">
        <f>IFERROR(__xludf.DUMMYFUNCTION("GOOGLETRANSLATE(C933,""fr"",""en"")"),"Loading...")</f>
        <v>Loading...</v>
      </c>
    </row>
    <row r="934" ht="15.75" customHeight="1">
      <c r="A934" s="2">
        <v>2.0</v>
      </c>
      <c r="B934" s="2" t="s">
        <v>2574</v>
      </c>
      <c r="C934" s="2" t="s">
        <v>2575</v>
      </c>
      <c r="D934" s="2" t="s">
        <v>218</v>
      </c>
      <c r="E934" s="2" t="s">
        <v>21</v>
      </c>
      <c r="F934" s="2" t="s">
        <v>15</v>
      </c>
      <c r="G934" s="2" t="s">
        <v>1887</v>
      </c>
      <c r="H934" s="2" t="s">
        <v>590</v>
      </c>
      <c r="I934" s="2" t="str">
        <f>IFERROR(__xludf.DUMMYFUNCTION("GOOGLETRANSLATE(C934,""fr"",""en"")"),"Hello, hard to tell you if you are competent in the event of an accident or any other damage because since I have been at home, it must be over thirty years old, I have never needed your company. On the other hand, the prices are increasing. Regarding the"&amp;" two wheels, you are dear. I look to assure it elsewhere.")</f>
        <v>Hello, hard to tell you if you are competent in the event of an accident or any other damage because since I have been at home, it must be over thirty years old, I have never needed your company. On the other hand, the prices are increasing. Regarding the two wheels, you are dear. I look to assure it elsewhere.</v>
      </c>
    </row>
    <row r="935" ht="15.75" customHeight="1">
      <c r="A935" s="2">
        <v>2.0</v>
      </c>
      <c r="B935" s="2" t="s">
        <v>2576</v>
      </c>
      <c r="C935" s="2" t="s">
        <v>2577</v>
      </c>
      <c r="D935" s="2" t="s">
        <v>20</v>
      </c>
      <c r="E935" s="2" t="s">
        <v>21</v>
      </c>
      <c r="F935" s="2" t="s">
        <v>15</v>
      </c>
      <c r="G935" s="2" t="s">
        <v>697</v>
      </c>
      <c r="H935" s="2" t="s">
        <v>95</v>
      </c>
      <c r="I935" s="2" t="str">
        <f>IFERROR(__xludf.DUMMYFUNCTION("GOOGLETRANSLATE(C935,""fr"",""en"")"),"Loading...")</f>
        <v>Loading...</v>
      </c>
    </row>
    <row r="936" ht="15.75" customHeight="1">
      <c r="A936" s="2">
        <v>2.0</v>
      </c>
      <c r="B936" s="2" t="s">
        <v>2578</v>
      </c>
      <c r="C936" s="2" t="s">
        <v>2579</v>
      </c>
      <c r="D936" s="2" t="s">
        <v>70</v>
      </c>
      <c r="E936" s="2" t="s">
        <v>21</v>
      </c>
      <c r="F936" s="2" t="s">
        <v>15</v>
      </c>
      <c r="G936" s="2" t="s">
        <v>2580</v>
      </c>
      <c r="H936" s="2" t="s">
        <v>1263</v>
      </c>
      <c r="I936" s="2" t="str">
        <f>IFERROR(__xludf.DUMMYFUNCTION("GOOGLETRANSLATE(C936,""fr"",""en"")"),"Loading...")</f>
        <v>Loading...</v>
      </c>
    </row>
    <row r="937" ht="15.75" customHeight="1">
      <c r="A937" s="2">
        <v>1.0</v>
      </c>
      <c r="B937" s="2" t="s">
        <v>2581</v>
      </c>
      <c r="C937" s="2" t="s">
        <v>2582</v>
      </c>
      <c r="D937" s="2" t="s">
        <v>523</v>
      </c>
      <c r="E937" s="2" t="s">
        <v>81</v>
      </c>
      <c r="F937" s="2" t="s">
        <v>15</v>
      </c>
      <c r="G937" s="2" t="s">
        <v>2583</v>
      </c>
      <c r="H937" s="2" t="s">
        <v>83</v>
      </c>
      <c r="I937" s="2" t="str">
        <f>IFERROR(__xludf.DUMMYFUNCTION("GOOGLETRANSLATE(C937,""fr"",""en"")"),"Just good to pay the contribution 1 year and 4 months always in progress nothing to reimburse the contract specified well for a plumbing breakdown damage on tension under tension at the declared time. Pas in the contract ER after. But it was in your contr"&amp;"act
All have good to divert the clauses in their favors")</f>
        <v>Just good to pay the contribution 1 year and 4 months always in progress nothing to reimburse the contract specified well for a plumbing breakdown damage on tension under tension at the declared time. Pas in the contract ER after. But it was in your contract
All have good to divert the clauses in their favors</v>
      </c>
    </row>
    <row r="938" ht="15.75" customHeight="1">
      <c r="A938" s="2">
        <v>1.0</v>
      </c>
      <c r="B938" s="2" t="s">
        <v>2584</v>
      </c>
      <c r="C938" s="2" t="s">
        <v>2585</v>
      </c>
      <c r="D938" s="2" t="s">
        <v>1249</v>
      </c>
      <c r="E938" s="2" t="s">
        <v>98</v>
      </c>
      <c r="F938" s="2" t="s">
        <v>15</v>
      </c>
      <c r="G938" s="2" t="s">
        <v>2586</v>
      </c>
      <c r="H938" s="2" t="s">
        <v>206</v>
      </c>
      <c r="I938" s="2" t="str">
        <f>IFERROR(__xludf.DUMMYFUNCTION("GOOGLETRANSLATE(C938,""fr"",""en"")"),"After making an online quote, paid and sent the requested documents, the file was refused, telling me that I would be reimbursed. To date a month later, I have not yet received the refund, I tried several times to contact by phone and I have never managed"&amp;" to speak to a manager. Today, I received an email asking me to sign a contract and send the original green card that they never sent me because they refused insurance. My MT646813 motorcycle contract is in practice in limbo and I intend to report it to t"&amp;"he competent authorities")</f>
        <v>After making an online quote, paid and sent the requested documents, the file was refused, telling me that I would be reimbursed. To date a month later, I have not yet received the refund, I tried several times to contact by phone and I have never managed to speak to a manager. Today, I received an email asking me to sign a contract and send the original green card that they never sent me because they refused insurance. My MT646813 motorcycle contract is in practice in limbo and I intend to report it to the competent authorities</v>
      </c>
    </row>
    <row r="939" ht="15.75" customHeight="1">
      <c r="A939" s="2">
        <v>4.0</v>
      </c>
      <c r="B939" s="2" t="s">
        <v>2587</v>
      </c>
      <c r="C939" s="2" t="s">
        <v>2588</v>
      </c>
      <c r="D939" s="2" t="s">
        <v>103</v>
      </c>
      <c r="E939" s="2" t="s">
        <v>98</v>
      </c>
      <c r="F939" s="2" t="s">
        <v>15</v>
      </c>
      <c r="G939" s="2" t="s">
        <v>2589</v>
      </c>
      <c r="H939" s="2" t="s">
        <v>95</v>
      </c>
      <c r="I939" s="2" t="str">
        <f>IFERROR(__xludf.DUMMYFUNCTION("GOOGLETRANSLATE(C939,""fr"",""en"")"),"Quickly ensures all types of vehicles
Very competitive price
Satisfied with the platform
Pleasant to use and the very simple approach
I recommend")</f>
        <v>Quickly ensures all types of vehicles
Very competitive price
Satisfied with the platform
Pleasant to use and the very simple approach
I recommend</v>
      </c>
    </row>
    <row r="940" ht="15.75" customHeight="1">
      <c r="A940" s="2">
        <v>3.0</v>
      </c>
      <c r="B940" s="2" t="s">
        <v>2590</v>
      </c>
      <c r="C940" s="2" t="s">
        <v>2591</v>
      </c>
      <c r="D940" s="2" t="s">
        <v>70</v>
      </c>
      <c r="E940" s="2" t="s">
        <v>21</v>
      </c>
      <c r="F940" s="2" t="s">
        <v>15</v>
      </c>
      <c r="G940" s="2" t="s">
        <v>1994</v>
      </c>
      <c r="H940" s="2" t="s">
        <v>77</v>
      </c>
      <c r="I940" s="2" t="str">
        <f>IFERROR(__xludf.DUMMYFUNCTION("GOOGLETRANSLATE(C940,""fr"",""en"")")," Attractive price. It remains to be seen in the field if difficulties.
Proposed monthly payment (positive)
Customer service of the year 2021
Speed ​​and efficiency in the subscription")</f>
        <v> Attractive price. It remains to be seen in the field if difficulties.
Proposed monthly payment (positive)
Customer service of the year 2021
Speed ​​and efficiency in the subscription</v>
      </c>
    </row>
    <row r="941" ht="15.75" customHeight="1">
      <c r="A941" s="2">
        <v>1.0</v>
      </c>
      <c r="B941" s="2" t="s">
        <v>2592</v>
      </c>
      <c r="C941" s="2" t="s">
        <v>2593</v>
      </c>
      <c r="D941" s="2" t="s">
        <v>70</v>
      </c>
      <c r="E941" s="2" t="s">
        <v>21</v>
      </c>
      <c r="F941" s="2" t="s">
        <v>15</v>
      </c>
      <c r="G941" s="2" t="s">
        <v>157</v>
      </c>
      <c r="H941" s="2" t="s">
        <v>104</v>
      </c>
      <c r="I941" s="2" t="str">
        <f>IFERROR(__xludf.DUMMYFUNCTION("GOOGLETRANSLATE(C941,""fr"",""en"")"),"I do not understand why I pay more expensive than last year, we are not supposed to pay cheaper precisely with the bonus won each year? !!
Honestly, it is for me the last that I give you my money, I prefer to pay more elsewhere and be taken care of corre"&amp;"ctly rather than staying with you where everything is done remotely and you do not even take care of The most mild incidents or thefts that we are sometimes victims of. In addition for a COVID year where we used our vehicles much less, you do not even mak"&amp;"e a financial effort, you take more than usual!")</f>
        <v>I do not understand why I pay more expensive than last year, we are not supposed to pay cheaper precisely with the bonus won each year? !!
Honestly, it is for me the last that I give you my money, I prefer to pay more elsewhere and be taken care of correctly rather than staying with you where everything is done remotely and you do not even take care of The most mild incidents or thefts that we are sometimes victims of. In addition for a COVID year where we used our vehicles much less, you do not even make a financial effort, you take more than usual!</v>
      </c>
    </row>
    <row r="942" ht="15.75" customHeight="1">
      <c r="A942" s="2">
        <v>1.0</v>
      </c>
      <c r="B942" s="2" t="s">
        <v>2594</v>
      </c>
      <c r="C942" s="2" t="s">
        <v>2595</v>
      </c>
      <c r="D942" s="2" t="s">
        <v>342</v>
      </c>
      <c r="E942" s="2" t="s">
        <v>14</v>
      </c>
      <c r="F942" s="2" t="s">
        <v>15</v>
      </c>
      <c r="G942" s="2" t="s">
        <v>890</v>
      </c>
      <c r="H942" s="2" t="s">
        <v>552</v>
      </c>
      <c r="I942" s="2" t="str">
        <f>IFERROR(__xludf.DUMMYFUNCTION("GOOGLETRANSLATE(C942,""fr"",""en"")"),"Loading...")</f>
        <v>Loading...</v>
      </c>
    </row>
    <row r="943" ht="15.75" customHeight="1">
      <c r="A943" s="2">
        <v>2.0</v>
      </c>
      <c r="B943" s="2" t="s">
        <v>2596</v>
      </c>
      <c r="C943" s="2" t="s">
        <v>2597</v>
      </c>
      <c r="D943" s="2" t="s">
        <v>134</v>
      </c>
      <c r="E943" s="2" t="s">
        <v>21</v>
      </c>
      <c r="F943" s="2" t="s">
        <v>15</v>
      </c>
      <c r="G943" s="2" t="s">
        <v>119</v>
      </c>
      <c r="H943" s="2" t="s">
        <v>67</v>
      </c>
      <c r="I943" s="2" t="str">
        <f>IFERROR(__xludf.DUMMYFUNCTION("GOOGLETRANSLATE(C943,""fr"",""en"")"),"Nothing to add more than 30 anxs with you that means everything
I would have liked a little more recognition about the tariffs in view of all my contracts
")</f>
        <v>Nothing to add more than 30 anxs with you that means everything
I would have liked a little more recognition about the tariffs in view of all my contracts
</v>
      </c>
    </row>
    <row r="944" ht="15.75" customHeight="1">
      <c r="A944" s="2">
        <v>1.0</v>
      </c>
      <c r="B944" s="2" t="s">
        <v>2598</v>
      </c>
      <c r="C944" s="2" t="s">
        <v>2599</v>
      </c>
      <c r="D944" s="2" t="s">
        <v>299</v>
      </c>
      <c r="E944" s="2" t="s">
        <v>75</v>
      </c>
      <c r="F944" s="2" t="s">
        <v>15</v>
      </c>
      <c r="G944" s="2" t="s">
        <v>2600</v>
      </c>
      <c r="H944" s="2" t="s">
        <v>582</v>
      </c>
      <c r="I944" s="2" t="str">
        <f>IFERROR(__xludf.DUMMYFUNCTION("GOOGLETRANSLATE(C944,""fr"",""en"")"),"AG2R It would have been more fair to call it the agglère. How can we still let them sell insurance, provident and so on. Following the death of my wife I try to know where the reimbursement file for funeral fees and there it is radio silence. With however"&amp;", the so -called ""maximum period of 30 days"" for the processing of the file (now exceeded). Frankly it is lamentable. Impossible to attach them with in addition to the expectation the spectrum that the file is lost wherever a document is ""missing"".")</f>
        <v>AG2R It would have been more fair to call it the agglère. How can we still let them sell insurance, provident and so on. Following the death of my wife I try to know where the reimbursement file for funeral fees and there it is radio silence. With however, the so -called "maximum period of 30 days" for the processing of the file (now exceeded). Frankly it is lamentable. Impossible to attach them with in addition to the expectation the spectrum that the file is lost wherever a document is "missing".</v>
      </c>
    </row>
    <row r="945" ht="15.75" customHeight="1">
      <c r="A945" s="2">
        <v>3.0</v>
      </c>
      <c r="B945" s="2" t="s">
        <v>2601</v>
      </c>
      <c r="C945" s="2" t="s">
        <v>2602</v>
      </c>
      <c r="D945" s="2" t="s">
        <v>103</v>
      </c>
      <c r="E945" s="2" t="s">
        <v>98</v>
      </c>
      <c r="F945" s="2" t="s">
        <v>15</v>
      </c>
      <c r="G945" s="2" t="s">
        <v>1695</v>
      </c>
      <c r="H945" s="2" t="s">
        <v>95</v>
      </c>
      <c r="I945" s="2" t="str">
        <f>IFERROR(__xludf.DUMMYFUNCTION("GOOGLETRANSLATE(C945,""fr"",""en"")"),"Hello for my opinion the site is well done. It is quick and easy to use. I am waiting to receive my green card as quickly as registration. Very cordially")</f>
        <v>Hello for my opinion the site is well done. It is quick and easy to use. I am waiting to receive my green card as quickly as registration. Very cordially</v>
      </c>
    </row>
    <row r="946" ht="15.75" customHeight="1">
      <c r="A946" s="2">
        <v>1.0</v>
      </c>
      <c r="B946" s="2" t="s">
        <v>2603</v>
      </c>
      <c r="C946" s="2" t="s">
        <v>2604</v>
      </c>
      <c r="D946" s="2" t="s">
        <v>80</v>
      </c>
      <c r="E946" s="2" t="s">
        <v>21</v>
      </c>
      <c r="F946" s="2" t="s">
        <v>15</v>
      </c>
      <c r="G946" s="2" t="s">
        <v>2605</v>
      </c>
      <c r="H946" s="2" t="s">
        <v>259</v>
      </c>
      <c r="I946" s="2" t="str">
        <f>IFERROR(__xludf.DUMMYFUNCTION("GOOGLETRANSLATE(C946,""fr"",""en"")"),"Very bad welcome for according to that I have 4 veiculle ensures 10 years
Very decu of the service I plan to change my insurement I had taken 1 local insurer but I realize no service
")</f>
        <v>Very bad welcome for according to that I have 4 veiculle ensures 10 years
Very decu of the service I plan to change my insurement I had taken 1 local insurer but I realize no service
</v>
      </c>
    </row>
    <row r="947" ht="15.75" customHeight="1">
      <c r="A947" s="2">
        <v>3.0</v>
      </c>
      <c r="B947" s="2" t="s">
        <v>2606</v>
      </c>
      <c r="C947" s="2" t="s">
        <v>2607</v>
      </c>
      <c r="D947" s="2" t="s">
        <v>13</v>
      </c>
      <c r="E947" s="2" t="s">
        <v>14</v>
      </c>
      <c r="F947" s="2" t="s">
        <v>15</v>
      </c>
      <c r="G947" s="2" t="s">
        <v>2608</v>
      </c>
      <c r="H947" s="2" t="s">
        <v>91</v>
      </c>
      <c r="I947" s="2" t="str">
        <f>IFERROR(__xludf.DUMMYFUNCTION("GOOGLETRANSLATE(C947,""fr"",""en"")"),"Loading...")</f>
        <v>Loading...</v>
      </c>
    </row>
    <row r="948" ht="15.75" customHeight="1">
      <c r="A948" s="2">
        <v>2.0</v>
      </c>
      <c r="B948" s="2" t="s">
        <v>2609</v>
      </c>
      <c r="C948" s="2" t="s">
        <v>2610</v>
      </c>
      <c r="D948" s="2" t="s">
        <v>20</v>
      </c>
      <c r="E948" s="2" t="s">
        <v>21</v>
      </c>
      <c r="F948" s="2" t="s">
        <v>15</v>
      </c>
      <c r="G948" s="2" t="s">
        <v>2611</v>
      </c>
      <c r="H948" s="2" t="s">
        <v>259</v>
      </c>
      <c r="I948" s="2" t="str">
        <f>IFERROR(__xludf.DUMMYFUNCTION("GOOGLETRANSLATE(C948,""fr"",""en"")"),"Loading...")</f>
        <v>Loading...</v>
      </c>
    </row>
    <row r="949" ht="15.75" customHeight="1">
      <c r="A949" s="2">
        <v>1.0</v>
      </c>
      <c r="B949" s="2" t="s">
        <v>2612</v>
      </c>
      <c r="C949" s="2" t="s">
        <v>2613</v>
      </c>
      <c r="D949" s="2" t="s">
        <v>254</v>
      </c>
      <c r="E949" s="2" t="s">
        <v>214</v>
      </c>
      <c r="F949" s="2" t="s">
        <v>15</v>
      </c>
      <c r="G949" s="2" t="s">
        <v>2465</v>
      </c>
      <c r="H949" s="2" t="s">
        <v>316</v>
      </c>
      <c r="I949" s="2" t="str">
        <f>IFERROR(__xludf.DUMMYFUNCTION("GOOGLETRANSLATE(C949,""fr"",""en"")"),"I have been waiting for several months of a reimbursement of € 25, the medical expenses incurred to complete the health questionnaire which was refused following my medical history. I send emails on emails where I attach my doctor's fee invoice each time "&amp;"without ever, inadmissible. After disappointment I am rather delighted not to have signed with them because I imagine in case of concerns it must be catastrophic. I strongly advise against.")</f>
        <v>I have been waiting for several months of a reimbursement of € 25, the medical expenses incurred to complete the health questionnaire which was refused following my medical history. I send emails on emails where I attach my doctor's fee invoice each time without ever, inadmissible. After disappointment I am rather delighted not to have signed with them because I imagine in case of concerns it must be catastrophic. I strongly advise against.</v>
      </c>
    </row>
    <row r="950" ht="15.75" customHeight="1">
      <c r="A950" s="2">
        <v>1.0</v>
      </c>
      <c r="B950" s="2" t="s">
        <v>2614</v>
      </c>
      <c r="C950" s="2" t="s">
        <v>2615</v>
      </c>
      <c r="D950" s="2" t="s">
        <v>70</v>
      </c>
      <c r="E950" s="2" t="s">
        <v>21</v>
      </c>
      <c r="F950" s="2" t="s">
        <v>15</v>
      </c>
      <c r="G950" s="2" t="s">
        <v>2616</v>
      </c>
      <c r="H950" s="2" t="s">
        <v>615</v>
      </c>
      <c r="I950" s="2" t="str">
        <f>IFERROR(__xludf.DUMMYFUNCTION("GOOGLETRANSLATE(C950,""fr"",""en"")"),"No consideration for the customer, no follow -up, no response to the complaint, unjustified samples ...")</f>
        <v>No consideration for the customer, no follow -up, no response to the complaint, unjustified samples ...</v>
      </c>
    </row>
    <row r="951" ht="15.75" customHeight="1">
      <c r="A951" s="2">
        <v>3.0</v>
      </c>
      <c r="B951" s="2" t="s">
        <v>2617</v>
      </c>
      <c r="C951" s="2" t="s">
        <v>2618</v>
      </c>
      <c r="D951" s="2" t="s">
        <v>70</v>
      </c>
      <c r="E951" s="2" t="s">
        <v>21</v>
      </c>
      <c r="F951" s="2" t="s">
        <v>15</v>
      </c>
      <c r="G951" s="2" t="s">
        <v>312</v>
      </c>
      <c r="H951" s="2" t="s">
        <v>210</v>
      </c>
      <c r="I951" s="2" t="str">
        <f>IFERROR(__xludf.DUMMYFUNCTION("GOOGLETRANSLATE(C951,""fr"",""en"")"),"I am generally satisfied with the service.
On the other hand, for the recording of a new car on the account, the process is far too heavy. You have to inform everything. This is a point to improve")</f>
        <v>I am generally satisfied with the service.
On the other hand, for the recording of a new car on the account, the process is far too heavy. You have to inform everything. This is a point to improve</v>
      </c>
    </row>
    <row r="952" ht="15.75" customHeight="1">
      <c r="A952" s="2">
        <v>5.0</v>
      </c>
      <c r="B952" s="2" t="s">
        <v>2619</v>
      </c>
      <c r="C952" s="2" t="s">
        <v>2620</v>
      </c>
      <c r="D952" s="2" t="s">
        <v>70</v>
      </c>
      <c r="E952" s="2" t="s">
        <v>21</v>
      </c>
      <c r="F952" s="2" t="s">
        <v>15</v>
      </c>
      <c r="G952" s="2" t="s">
        <v>2621</v>
      </c>
      <c r="H952" s="2" t="s">
        <v>104</v>
      </c>
      <c r="I952" s="2" t="str">
        <f>IFERROR(__xludf.DUMMYFUNCTION("GOOGLETRANSLATE(C952,""fr"",""en"")"),"Nothing to say everything was very fast good help on the phone to finalize the car insurance contract thank you to you and good luck to your agency")</f>
        <v>Nothing to say everything was very fast good help on the phone to finalize the car insurance contract thank you to you and good luck to your agency</v>
      </c>
    </row>
    <row r="953" ht="15.75" customHeight="1">
      <c r="A953" s="2">
        <v>5.0</v>
      </c>
      <c r="B953" s="2" t="s">
        <v>2622</v>
      </c>
      <c r="C953" s="2" t="s">
        <v>2623</v>
      </c>
      <c r="D953" s="2" t="s">
        <v>13</v>
      </c>
      <c r="E953" s="2" t="s">
        <v>14</v>
      </c>
      <c r="F953" s="2" t="s">
        <v>15</v>
      </c>
      <c r="G953" s="2" t="s">
        <v>424</v>
      </c>
      <c r="H953" s="2" t="s">
        <v>67</v>
      </c>
      <c r="I953" s="2" t="str">
        <f>IFERROR(__xludf.DUMMYFUNCTION("GOOGLETRANSLATE(C953,""fr"",""en"")"),"I am very satisfied because you were listening to me and you answered my questions I note you 10/10 by Madame Aminata thank you spend a great day")</f>
        <v>I am very satisfied because you were listening to me and you answered my questions I note you 10/10 by Madame Aminata thank you spend a great day</v>
      </c>
    </row>
    <row r="954" ht="15.75" customHeight="1">
      <c r="A954" s="2">
        <v>2.0</v>
      </c>
      <c r="B954" s="2" t="s">
        <v>2624</v>
      </c>
      <c r="C954" s="2" t="s">
        <v>2625</v>
      </c>
      <c r="D954" s="2" t="s">
        <v>13</v>
      </c>
      <c r="E954" s="2" t="s">
        <v>14</v>
      </c>
      <c r="F954" s="2" t="s">
        <v>15</v>
      </c>
      <c r="G954" s="2" t="s">
        <v>789</v>
      </c>
      <c r="H954" s="2" t="s">
        <v>175</v>
      </c>
      <c r="I954" s="2" t="str">
        <f>IFERROR(__xludf.DUMMYFUNCTION("GOOGLETRANSLATE(C954,""fr"",""en"")"),"Loading...")</f>
        <v>Loading...</v>
      </c>
    </row>
    <row r="955" ht="15.75" customHeight="1">
      <c r="A955" s="2">
        <v>5.0</v>
      </c>
      <c r="B955" s="2" t="s">
        <v>2626</v>
      </c>
      <c r="C955" s="2" t="s">
        <v>2627</v>
      </c>
      <c r="D955" s="2" t="s">
        <v>363</v>
      </c>
      <c r="E955" s="2" t="s">
        <v>98</v>
      </c>
      <c r="F955" s="2" t="s">
        <v>15</v>
      </c>
      <c r="G955" s="2" t="s">
        <v>1875</v>
      </c>
      <c r="H955" s="2" t="s">
        <v>104</v>
      </c>
      <c r="I955" s="2" t="str">
        <f>IFERROR(__xludf.DUMMYFUNCTION("GOOGLETRANSLATE(C955,""fr"",""en"")"),"Reliable a real partner in the event of a problem and a listening up to the needs I recommend and I assure each of my scooters from the start only with this insurer. The next very soon will be able to enjoy it too")</f>
        <v>Reliable a real partner in the event of a problem and a listening up to the needs I recommend and I assure each of my scooters from the start only with this insurer. The next very soon will be able to enjoy it too</v>
      </c>
    </row>
    <row r="956" ht="15.75" customHeight="1">
      <c r="A956" s="2">
        <v>2.0</v>
      </c>
      <c r="B956" s="2" t="s">
        <v>2628</v>
      </c>
      <c r="C956" s="2" t="s">
        <v>2629</v>
      </c>
      <c r="D956" s="2" t="s">
        <v>20</v>
      </c>
      <c r="E956" s="2" t="s">
        <v>21</v>
      </c>
      <c r="F956" s="2" t="s">
        <v>15</v>
      </c>
      <c r="G956" s="2" t="s">
        <v>1025</v>
      </c>
      <c r="H956" s="2" t="s">
        <v>52</v>
      </c>
      <c r="I956" s="2" t="str">
        <f>IFERROR(__xludf.DUMMYFUNCTION("GOOGLETRANSLATE(C956,""fr"",""en"")"),"We recognize the value of your insurance when we need it
I broke down when I returned from leave at 650 km
Unreachable insurance
Unreachable assistance and 100% digital
Which only provides a tow in a radius of 20 km or limited to 200 € (I don't kn"&amp;"ow because I had several contradictory versions on the phone)
In the end, refusal of repatriation of the driver and his family
They say that I have not subscribed to the packs
The packs when you open the site talk about 0km, replacement car, cover "&amp;"of the coverage but not repatriation
I insist I am told about general conditions of sale
I open them
I read hundreds of pages it's nothing indicated
In short pay attention to this insurance which is not reachable when you are broken down, which ha"&amp;"s a customer service which you bask from one service to another and gives you contradictory information
I will terminate the first day possible after my first year
And I will tell my bad experience with you with my entourage and my social networks
"&amp;"
Worst insurance that I had nearly 10 years of customers")</f>
        <v>We recognize the value of your insurance when we need it
I broke down when I returned from leave at 650 km
Unreachable insurance
Unreachable assistance and 100% digital
Which only provides a tow in a radius of 20 km or limited to 200 € (I don't know because I had several contradictory versions on the phone)
In the end, refusal of repatriation of the driver and his family
They say that I have not subscribed to the packs
The packs when you open the site talk about 0km, replacement car, cover of the coverage but not repatriation
I insist I am told about general conditions of sale
I open them
I read hundreds of pages it's nothing indicated
In short pay attention to this insurance which is not reachable when you are broken down, which has a customer service which you bask from one service to another and gives you contradictory information
I will terminate the first day possible after my first year
And I will tell my bad experience with you with my entourage and my social networks
Worst insurance that I had nearly 10 years of customers</v>
      </c>
    </row>
    <row r="957" ht="15.75" customHeight="1">
      <c r="A957" s="2">
        <v>5.0</v>
      </c>
      <c r="B957" s="2" t="s">
        <v>2630</v>
      </c>
      <c r="C957" s="2" t="s">
        <v>2631</v>
      </c>
      <c r="D957" s="2" t="s">
        <v>70</v>
      </c>
      <c r="E957" s="2" t="s">
        <v>21</v>
      </c>
      <c r="F957" s="2" t="s">
        <v>15</v>
      </c>
      <c r="G957" s="2" t="s">
        <v>215</v>
      </c>
      <c r="H957" s="2" t="s">
        <v>52</v>
      </c>
      <c r="I957" s="2" t="str">
        <f>IFERROR(__xludf.DUMMYFUNCTION("GOOGLETRANSLATE(C957,""fr"",""en"")"),"Loading...")</f>
        <v>Loading...</v>
      </c>
    </row>
    <row r="958" ht="15.75" customHeight="1">
      <c r="A958" s="2">
        <v>1.0</v>
      </c>
      <c r="B958" s="2" t="s">
        <v>2632</v>
      </c>
      <c r="C958" s="2" t="s">
        <v>2633</v>
      </c>
      <c r="D958" s="2" t="s">
        <v>129</v>
      </c>
      <c r="E958" s="2" t="s">
        <v>14</v>
      </c>
      <c r="F958" s="2" t="s">
        <v>15</v>
      </c>
      <c r="G958" s="2" t="s">
        <v>2634</v>
      </c>
      <c r="H958" s="2" t="s">
        <v>742</v>
      </c>
      <c r="I958" s="2" t="str">
        <f>IFERROR(__xludf.DUMMYFUNCTION("GOOGLETRANSLATE(C958,""fr"",""en"")"),"Bad services, no ease, all by internet and not even a paper certificate received, the worst mutuals I had, but unfortunately impossible to change because mutual company ...")</f>
        <v>Bad services, no ease, all by internet and not even a paper certificate received, the worst mutuals I had, but unfortunately impossible to change because mutual company ...</v>
      </c>
    </row>
    <row r="959" ht="15.75" customHeight="1">
      <c r="A959" s="2">
        <v>2.0</v>
      </c>
      <c r="B959" s="2" t="s">
        <v>2635</v>
      </c>
      <c r="C959" s="2" t="s">
        <v>2636</v>
      </c>
      <c r="D959" s="2" t="s">
        <v>225</v>
      </c>
      <c r="E959" s="2" t="s">
        <v>21</v>
      </c>
      <c r="F959" s="2" t="s">
        <v>15</v>
      </c>
      <c r="G959" s="2" t="s">
        <v>2637</v>
      </c>
      <c r="H959" s="2" t="s">
        <v>143</v>
      </c>
      <c r="I959" s="2" t="str">
        <f>IFERROR(__xludf.DUMMYFUNCTION("GOOGLETRANSLATE(C959,""fr"",""en"")"),"Loading...")</f>
        <v>Loading...</v>
      </c>
    </row>
    <row r="960" ht="15.75" customHeight="1">
      <c r="A960" s="2">
        <v>2.0</v>
      </c>
      <c r="B960" s="2" t="s">
        <v>2638</v>
      </c>
      <c r="C960" s="2" t="s">
        <v>2639</v>
      </c>
      <c r="D960" s="2" t="s">
        <v>134</v>
      </c>
      <c r="E960" s="2" t="s">
        <v>21</v>
      </c>
      <c r="F960" s="2" t="s">
        <v>15</v>
      </c>
      <c r="G960" s="2" t="s">
        <v>2640</v>
      </c>
      <c r="H960" s="2" t="s">
        <v>100</v>
      </c>
      <c r="I960" s="2" t="str">
        <f>IFERROR(__xludf.DUMMYFUNCTION("GOOGLETRANSLATE(C960,""fr"",""en"")"),"Car insurance that remains at the garage.
As their ad take a bus and ensures your vehicle.")</f>
        <v>Car insurance that remains at the garage.
As their ad take a bus and ensures your vehicle.</v>
      </c>
    </row>
    <row r="961" ht="15.75" customHeight="1">
      <c r="A961" s="2">
        <v>4.0</v>
      </c>
      <c r="B961" s="2" t="s">
        <v>2641</v>
      </c>
      <c r="C961" s="2" t="s">
        <v>2642</v>
      </c>
      <c r="D961" s="2" t="s">
        <v>70</v>
      </c>
      <c r="E961" s="2" t="s">
        <v>21</v>
      </c>
      <c r="F961" s="2" t="s">
        <v>15</v>
      </c>
      <c r="G961" s="2" t="s">
        <v>1783</v>
      </c>
      <c r="H961" s="2" t="s">
        <v>52</v>
      </c>
      <c r="I961" s="2" t="str">
        <f>IFERROR(__xludf.DUMMYFUNCTION("GOOGLETRANSLATE(C961,""fr"",""en"")"),"I am satisfied with prices and direct insurance services
Simple and quick, I could make a quote and take out an insurance contract in the launch")</f>
        <v>I am satisfied with prices and direct insurance services
Simple and quick, I could make a quote and take out an insurance contract in the launch</v>
      </c>
    </row>
    <row r="962" ht="15.75" customHeight="1">
      <c r="A962" s="2">
        <v>1.0</v>
      </c>
      <c r="B962" s="2" t="s">
        <v>2643</v>
      </c>
      <c r="C962" s="2" t="s">
        <v>2644</v>
      </c>
      <c r="D962" s="2" t="s">
        <v>55</v>
      </c>
      <c r="E962" s="2" t="s">
        <v>56</v>
      </c>
      <c r="F962" s="2" t="s">
        <v>15</v>
      </c>
      <c r="G962" s="2" t="s">
        <v>95</v>
      </c>
      <c r="H962" s="2" t="s">
        <v>95</v>
      </c>
      <c r="I962" s="2" t="str">
        <f>IFERROR(__xludf.DUMMYFUNCTION("GOOGLETRANSLATE(C962,""fr"",""en"")"),"Loading...")</f>
        <v>Loading...</v>
      </c>
    </row>
    <row r="963" ht="15.75" customHeight="1">
      <c r="A963" s="2">
        <v>1.0</v>
      </c>
      <c r="B963" s="2" t="s">
        <v>2645</v>
      </c>
      <c r="C963" s="2" t="s">
        <v>2646</v>
      </c>
      <c r="D963" s="2" t="s">
        <v>197</v>
      </c>
      <c r="E963" s="2" t="s">
        <v>81</v>
      </c>
      <c r="F963" s="2" t="s">
        <v>15</v>
      </c>
      <c r="G963" s="2" t="s">
        <v>296</v>
      </c>
      <c r="H963" s="2" t="s">
        <v>43</v>
      </c>
      <c r="I963" s="2" t="str">
        <f>IFERROR(__xludf.DUMMYFUNCTION("GOOGLETRANSLATE(C963,""fr"",""en"")"),"I am very disappointed by Pacifica and LCL who advised me this ghost insurance.
Eight months that I am waiting and still no answer to carry out my work following a water damage.")</f>
        <v>I am very disappointed by Pacifica and LCL who advised me this ghost insurance.
Eight months that I am waiting and still no answer to carry out my work following a water damage.</v>
      </c>
    </row>
    <row r="964" ht="15.75" customHeight="1">
      <c r="A964" s="2">
        <v>2.0</v>
      </c>
      <c r="B964" s="2" t="s">
        <v>2647</v>
      </c>
      <c r="C964" s="2" t="s">
        <v>2648</v>
      </c>
      <c r="D964" s="2" t="s">
        <v>46</v>
      </c>
      <c r="E964" s="2" t="s">
        <v>81</v>
      </c>
      <c r="F964" s="2" t="s">
        <v>15</v>
      </c>
      <c r="G964" s="2" t="s">
        <v>116</v>
      </c>
      <c r="H964" s="2" t="s">
        <v>100</v>
      </c>
      <c r="I964" s="2" t="str">
        <f>IFERROR(__xludf.DUMMYFUNCTION("GOOGLETRANSLATE(C964,""fr"",""en"")"),"I am under curatorship we pay by transfer, Allianz we have a big problem on the accounting side he put me 1 review when we had pays the auto insurance and the for home insurance they changed their rib but have us Give in decade so for October we have paid"&amp;" on the old account and therefore he sent us an injunction because we did not pay when we pay the worst what is paid for the injunction for the evidence. Not received MR so since January 2018 I have more home insurance since they have been removing since "&amp;"03/20/2018 I contacted the agency because 'Lagence Voix although we have paid 2 times he Says that he says to reactivate the accounts to recredit the insurance account to reopen insurance except to date I still haven't the insurance to reoperate I remaine"&amp;"d on 04/11/2018 at 3 p.m. the agency She said to me, they finally received a return from the account but that the person who received the return will remind me during the day it is 6:51 pm agency F Ermorate and I am not receiving the call so Allianz has a"&amp;"n incompetent accounts full of problems I have to wait for the reopening of my insurance but in the meantime if I have a sinister good I am not")</f>
        <v>I am under curatorship we pay by transfer, Allianz we have a big problem on the accounting side he put me 1 review when we had pays the auto insurance and the for home insurance they changed their rib but have us Give in decade so for October we have paid on the old account and therefore he sent us an injunction because we did not pay when we pay the worst what is paid for the injunction for the evidence. Not received MR so since January 2018 I have more home insurance since they have been removing since 03/20/2018 I contacted the agency because 'Lagence Voix although we have paid 2 times he Says that he says to reactivate the accounts to recredit the insurance account to reopen insurance except to date I still haven't the insurance to reoperate I remained on 04/11/2018 at 3 p.m. the agency She said to me, they finally received a return from the account but that the person who received the return will remind me during the day it is 6:51 pm agency F Ermorate and I am not receiving the call so Allianz has an incompetent accounts full of problems I have to wait for the reopening of my insurance but in the meantime if I have a sinister good I am not</v>
      </c>
    </row>
    <row r="965" ht="15.75" customHeight="1">
      <c r="A965" s="2">
        <v>1.0</v>
      </c>
      <c r="B965" s="2" t="s">
        <v>2649</v>
      </c>
      <c r="C965" s="2" t="s">
        <v>2650</v>
      </c>
      <c r="D965" s="2" t="s">
        <v>55</v>
      </c>
      <c r="E965" s="2" t="s">
        <v>56</v>
      </c>
      <c r="F965" s="2" t="s">
        <v>15</v>
      </c>
      <c r="G965" s="2" t="s">
        <v>760</v>
      </c>
      <c r="H965" s="2" t="s">
        <v>333</v>
      </c>
      <c r="I965" s="2" t="str">
        <f>IFERROR(__xludf.DUMMYFUNCTION("GOOGLETRANSLATE(C965,""fr"",""en"")"),"Loading...")</f>
        <v>Loading...</v>
      </c>
    </row>
    <row r="966" ht="15.75" customHeight="1">
      <c r="A966" s="2">
        <v>5.0</v>
      </c>
      <c r="B966" s="2" t="s">
        <v>2651</v>
      </c>
      <c r="C966" s="2" t="s">
        <v>2652</v>
      </c>
      <c r="D966" s="2" t="s">
        <v>20</v>
      </c>
      <c r="E966" s="2" t="s">
        <v>21</v>
      </c>
      <c r="F966" s="2" t="s">
        <v>15</v>
      </c>
      <c r="G966" s="2" t="s">
        <v>2653</v>
      </c>
      <c r="H966" s="2" t="s">
        <v>175</v>
      </c>
      <c r="I966" s="2" t="str">
        <f>IFERROR(__xludf.DUMMYFUNCTION("GOOGLETRANSLATE(C966,""fr"",""en"")"),"I am satisfied with the service offered and especially of customer service. I stayed on the phone for 1 hour to solve a problem, personal to listen.")</f>
        <v>I am satisfied with the service offered and especially of customer service. I stayed on the phone for 1 hour to solve a problem, personal to listen.</v>
      </c>
    </row>
    <row r="967" ht="15.75" customHeight="1">
      <c r="A967" s="2">
        <v>2.0</v>
      </c>
      <c r="B967" s="2" t="s">
        <v>2654</v>
      </c>
      <c r="C967" s="2" t="s">
        <v>2655</v>
      </c>
      <c r="D967" s="2" t="s">
        <v>89</v>
      </c>
      <c r="E967" s="2" t="s">
        <v>21</v>
      </c>
      <c r="F967" s="2" t="s">
        <v>15</v>
      </c>
      <c r="G967" s="2" t="s">
        <v>2656</v>
      </c>
      <c r="H967" s="2" t="s">
        <v>333</v>
      </c>
      <c r="I967" s="2" t="str">
        <f>IFERROR(__xludf.DUMMYFUNCTION("GOOGLETRANSLATE(C967,""fr"",""en"")"),"Waiting for 3 weeks to find me a garage")</f>
        <v>Waiting for 3 weeks to find me a garage</v>
      </c>
    </row>
    <row r="968" ht="15.75" customHeight="1">
      <c r="A968" s="2">
        <v>5.0</v>
      </c>
      <c r="B968" s="2" t="s">
        <v>2657</v>
      </c>
      <c r="C968" s="2" t="s">
        <v>2658</v>
      </c>
      <c r="D968" s="2" t="s">
        <v>103</v>
      </c>
      <c r="E968" s="2" t="s">
        <v>98</v>
      </c>
      <c r="F968" s="2" t="s">
        <v>15</v>
      </c>
      <c r="G968" s="2" t="s">
        <v>789</v>
      </c>
      <c r="H968" s="2" t="s">
        <v>175</v>
      </c>
      <c r="I968" s="2" t="str">
        <f>IFERROR(__xludf.DUMMYFUNCTION("GOOGLETRANSLATE(C968,""fr"",""en"")"),"If I come back it is completely satisfied! The price is quite correct! I had a quick and clear quote and I subscribed in stride.")</f>
        <v>If I come back it is completely satisfied! The price is quite correct! I had a quick and clear quote and I subscribed in stride.</v>
      </c>
    </row>
    <row r="969" ht="15.75" customHeight="1">
      <c r="A969" s="2">
        <v>5.0</v>
      </c>
      <c r="B969" s="2" t="s">
        <v>2659</v>
      </c>
      <c r="C969" s="2" t="s">
        <v>2660</v>
      </c>
      <c r="D969" s="2" t="s">
        <v>70</v>
      </c>
      <c r="E969" s="2" t="s">
        <v>21</v>
      </c>
      <c r="F969" s="2" t="s">
        <v>15</v>
      </c>
      <c r="G969" s="2" t="s">
        <v>2556</v>
      </c>
      <c r="H969" s="2" t="s">
        <v>67</v>
      </c>
      <c r="I969" s="2" t="str">
        <f>IFERROR(__xludf.DUMMYFUNCTION("GOOGLETRANSLATE(C969,""fr"",""en"")"),"Simple and practical
Easy to do it on the Internet and value for money at the top
I recommend it to everyone, I'm going to talk about it around me so that they can make sure.")</f>
        <v>Simple and practical
Easy to do it on the Internet and value for money at the top
I recommend it to everyone, I'm going to talk about it around me so that they can make sure.</v>
      </c>
    </row>
    <row r="970" ht="15.75" customHeight="1">
      <c r="A970" s="2">
        <v>1.0</v>
      </c>
      <c r="B970" s="2" t="s">
        <v>2661</v>
      </c>
      <c r="C970" s="2" t="s">
        <v>2662</v>
      </c>
      <c r="D970" s="2" t="s">
        <v>13</v>
      </c>
      <c r="E970" s="2" t="s">
        <v>14</v>
      </c>
      <c r="F970" s="2" t="s">
        <v>15</v>
      </c>
      <c r="G970" s="2" t="s">
        <v>2507</v>
      </c>
      <c r="H970" s="2" t="s">
        <v>301</v>
      </c>
      <c r="I970" s="2" t="str">
        <f>IFERROR(__xludf.DUMMYFUNCTION("GOOGLETRANSLATE(C970,""fr"",""en"")"),"I took this mutual insurance company on 12/19/2018
The salesperson has been able to sell me his product by telling me that if my husband had a mutual company I could terminate without problem
Termination accepts I referred them the documents requested o"&amp;"n 01/12/2019 by registered letter they have taken me on 10 and still no refund to date, despite many phone calls, I am answered each time to wait")</f>
        <v>I took this mutual insurance company on 12/19/2018
The salesperson has been able to sell me his product by telling me that if my husband had a mutual company I could terminate without problem
Termination accepts I referred them the documents requested on 01/12/2019 by registered letter they have taken me on 10 and still no refund to date, despite many phone calls, I am answered each time to wait</v>
      </c>
    </row>
    <row r="971" ht="15.75" customHeight="1">
      <c r="A971" s="2">
        <v>4.0</v>
      </c>
      <c r="B971" s="2" t="s">
        <v>2663</v>
      </c>
      <c r="C971" s="2" t="s">
        <v>2664</v>
      </c>
      <c r="D971" s="2" t="s">
        <v>20</v>
      </c>
      <c r="E971" s="2" t="s">
        <v>21</v>
      </c>
      <c r="F971" s="2" t="s">
        <v>15</v>
      </c>
      <c r="G971" s="2" t="s">
        <v>1055</v>
      </c>
      <c r="H971" s="2" t="s">
        <v>381</v>
      </c>
      <c r="I971" s="2" t="str">
        <f>IFERROR(__xludf.DUMMYFUNCTION("GOOGLETRANSLATE(C971,""fr"",""en"")"),"Loading...")</f>
        <v>Loading...</v>
      </c>
    </row>
    <row r="972" ht="15.75" customHeight="1">
      <c r="A972" s="2">
        <v>3.0</v>
      </c>
      <c r="B972" s="2" t="s">
        <v>2665</v>
      </c>
      <c r="C972" s="2" t="s">
        <v>2666</v>
      </c>
      <c r="D972" s="2" t="s">
        <v>70</v>
      </c>
      <c r="E972" s="2" t="s">
        <v>21</v>
      </c>
      <c r="F972" s="2" t="s">
        <v>15</v>
      </c>
      <c r="G972" s="2" t="s">
        <v>2226</v>
      </c>
      <c r="H972" s="2" t="s">
        <v>104</v>
      </c>
      <c r="I972" s="2" t="str">
        <f>IFERROR(__xludf.DUMMYFUNCTION("GOOGLETRANSLATE(C972,""fr"",""en"")"),"Very well I am very happy with the assurance the coseillera to other person I have not had a problem with her always help in my searches")</f>
        <v>Very well I am very happy with the assurance the coseillera to other person I have not had a problem with her always help in my searches</v>
      </c>
    </row>
    <row r="973" ht="15.75" customHeight="1">
      <c r="A973" s="2">
        <v>5.0</v>
      </c>
      <c r="B973" s="2" t="s">
        <v>2667</v>
      </c>
      <c r="C973" s="2" t="s">
        <v>2668</v>
      </c>
      <c r="D973" s="2" t="s">
        <v>20</v>
      </c>
      <c r="E973" s="2" t="s">
        <v>21</v>
      </c>
      <c r="F973" s="2" t="s">
        <v>15</v>
      </c>
      <c r="G973" s="2" t="s">
        <v>1151</v>
      </c>
      <c r="H973" s="2" t="s">
        <v>104</v>
      </c>
      <c r="I973" s="2" t="str">
        <f>IFERROR(__xludf.DUMMYFUNCTION("GOOGLETRANSLATE(C973,""fr"",""en"")"),"Good information! Too bad I did not have a discount or 2 months free like the competition!
The lady on the phone was very helpful.
Thanks")</f>
        <v>Good information! Too bad I did not have a discount or 2 months free like the competition!
The lady on the phone was very helpful.
Thanks</v>
      </c>
    </row>
    <row r="974" ht="15.75" customHeight="1">
      <c r="A974" s="2">
        <v>3.0</v>
      </c>
      <c r="B974" s="2" t="s">
        <v>2669</v>
      </c>
      <c r="C974" s="2" t="s">
        <v>2670</v>
      </c>
      <c r="D974" s="2" t="s">
        <v>427</v>
      </c>
      <c r="E974" s="2" t="s">
        <v>75</v>
      </c>
      <c r="F974" s="2" t="s">
        <v>15</v>
      </c>
      <c r="G974" s="2" t="s">
        <v>2671</v>
      </c>
      <c r="H974" s="2" t="s">
        <v>43</v>
      </c>
      <c r="I974" s="2" t="str">
        <f>IFERROR(__xludf.DUMMYFUNCTION("GOOGLETRANSLATE(C974,""fr"",""en"")"),"Degree, demoralized, after several telephonic and email reminders, always no payment, in + health concerns are added financial concerns because of the non -payment of my invalidity pension, it is unacceptable, each time in such, I am replied Whether they "&amp;"do not know, or when the file is being processed, however before each month, I admit the payment 1 week after, what is happening !!! An answer at least, thank you !!")</f>
        <v>Degree, demoralized, after several telephonic and email reminders, always no payment, in + health concerns are added financial concerns because of the non -payment of my invalidity pension, it is unacceptable, each time in such, I am replied Whether they do not know, or when the file is being processed, however before each month, I admit the payment 1 week after, what is happening !!! An answer at least, thank you !!</v>
      </c>
    </row>
    <row r="975" ht="15.75" customHeight="1">
      <c r="A975" s="2">
        <v>5.0</v>
      </c>
      <c r="B975" s="2" t="s">
        <v>2672</v>
      </c>
      <c r="C975" s="2" t="s">
        <v>2673</v>
      </c>
      <c r="D975" s="2" t="s">
        <v>20</v>
      </c>
      <c r="E975" s="2" t="s">
        <v>21</v>
      </c>
      <c r="F975" s="2" t="s">
        <v>15</v>
      </c>
      <c r="G975" s="2" t="s">
        <v>2674</v>
      </c>
      <c r="H975" s="2" t="s">
        <v>43</v>
      </c>
      <c r="I975" s="2" t="str">
        <f>IFERROR(__xludf.DUMMYFUNCTION("GOOGLETRANSLATE(C975,""fr"",""en"")"),"Satisfied with this insurance thank you to you, Correct value for money, I am delighted to have signed at home hoping that I have no problem thank you in advance")</f>
        <v>Satisfied with this insurance thank you to you, Correct value for money, I am delighted to have signed at home hoping that I have no problem thank you in advance</v>
      </c>
    </row>
    <row r="976" ht="15.75" customHeight="1">
      <c r="A976" s="2">
        <v>3.0</v>
      </c>
      <c r="B976" s="2" t="s">
        <v>2675</v>
      </c>
      <c r="C976" s="2" t="s">
        <v>2676</v>
      </c>
      <c r="D976" s="2" t="s">
        <v>20</v>
      </c>
      <c r="E976" s="2" t="s">
        <v>21</v>
      </c>
      <c r="F976" s="2" t="s">
        <v>15</v>
      </c>
      <c r="G976" s="2" t="s">
        <v>2677</v>
      </c>
      <c r="H976" s="2" t="s">
        <v>34</v>
      </c>
      <c r="I976" s="2" t="str">
        <f>IFERROR(__xludf.DUMMYFUNCTION("GOOGLETRANSLATE(C976,""fr"",""en"")"),"Loading...")</f>
        <v>Loading...</v>
      </c>
    </row>
    <row r="977" ht="15.75" customHeight="1">
      <c r="A977" s="2">
        <v>4.0</v>
      </c>
      <c r="B977" s="2" t="s">
        <v>2678</v>
      </c>
      <c r="C977" s="2" t="s">
        <v>2679</v>
      </c>
      <c r="D977" s="2" t="s">
        <v>13</v>
      </c>
      <c r="E977" s="2" t="s">
        <v>14</v>
      </c>
      <c r="F977" s="2" t="s">
        <v>15</v>
      </c>
      <c r="G977" s="2" t="s">
        <v>406</v>
      </c>
      <c r="H977" s="2" t="s">
        <v>52</v>
      </c>
      <c r="I977" s="2" t="str">
        <f>IFERROR(__xludf.DUMMYFUNCTION("GOOGLETRANSLATE(C977,""fr"",""en"")"),"Welcome and intervention by Mr. Daouda who helped me correctly and quickly.
PB Connection to Monsantiane.fr successfully made at the end of this call.")</f>
        <v>Welcome and intervention by Mr. Daouda who helped me correctly and quickly.
PB Connection to Monsantiane.fr successfully made at the end of this call.</v>
      </c>
    </row>
    <row r="978" ht="15.75" customHeight="1">
      <c r="A978" s="2">
        <v>1.0</v>
      </c>
      <c r="B978" s="2" t="s">
        <v>2680</v>
      </c>
      <c r="C978" s="2" t="s">
        <v>2681</v>
      </c>
      <c r="D978" s="2" t="s">
        <v>225</v>
      </c>
      <c r="E978" s="2" t="s">
        <v>21</v>
      </c>
      <c r="F978" s="2" t="s">
        <v>15</v>
      </c>
      <c r="G978" s="2" t="s">
        <v>2682</v>
      </c>
      <c r="H978" s="2" t="s">
        <v>143</v>
      </c>
      <c r="I978" s="2" t="str">
        <f>IFERROR(__xludf.DUMMYFUNCTION("GOOGLETRANSLATE(C978,""fr"",""en"")"),"Do not be taken by their rather correct price, they will always find a way to increase the price once the first payment has been provided. Their advisers do not understand anything they are only seller without any insurance training.
The costs related to"&amp;" the processing of files are exorbitant, be careful !!!")</f>
        <v>Do not be taken by their rather correct price, they will always find a way to increase the price once the first payment has been provided. Their advisers do not understand anything they are only seller without any insurance training.
The costs related to the processing of files are exorbitant, be careful !!!</v>
      </c>
    </row>
    <row r="979" ht="15.75" customHeight="1">
      <c r="A979" s="2">
        <v>3.0</v>
      </c>
      <c r="B979" s="2" t="s">
        <v>2683</v>
      </c>
      <c r="C979" s="2" t="s">
        <v>2684</v>
      </c>
      <c r="D979" s="2" t="s">
        <v>103</v>
      </c>
      <c r="E979" s="2" t="s">
        <v>98</v>
      </c>
      <c r="F979" s="2" t="s">
        <v>15</v>
      </c>
      <c r="G979" s="2" t="s">
        <v>2685</v>
      </c>
      <c r="H979" s="2" t="s">
        <v>77</v>
      </c>
      <c r="I979" s="2" t="str">
        <f>IFERROR(__xludf.DUMMYFUNCTION("GOOGLETRANSLATE(C979,""fr"",""en"")"),"I am satisfied with the price, for the rest I have not yet had a problem.
I hope everything will go better.
thanks thanks
Best regards
")</f>
        <v>I am satisfied with the price, for the rest I have not yet had a problem.
I hope everything will go better.
thanks thanks
Best regards
</v>
      </c>
    </row>
    <row r="980" ht="15.75" customHeight="1">
      <c r="A980" s="2">
        <v>4.0</v>
      </c>
      <c r="B980" s="2" t="s">
        <v>2686</v>
      </c>
      <c r="C980" s="2" t="s">
        <v>2687</v>
      </c>
      <c r="D980" s="2" t="s">
        <v>103</v>
      </c>
      <c r="E980" s="2" t="s">
        <v>98</v>
      </c>
      <c r="F980" s="2" t="s">
        <v>15</v>
      </c>
      <c r="G980" s="2" t="s">
        <v>2518</v>
      </c>
      <c r="H980" s="2" t="s">
        <v>104</v>
      </c>
      <c r="I980" s="2" t="str">
        <f>IFERROR(__xludf.DUMMYFUNCTION("GOOGLETRANSLATE(C980,""fr"",""en"")"),"Loading...")</f>
        <v>Loading...</v>
      </c>
    </row>
    <row r="981" ht="15.75" customHeight="1">
      <c r="A981" s="2">
        <v>1.0</v>
      </c>
      <c r="B981" s="2" t="s">
        <v>2688</v>
      </c>
      <c r="C981" s="2" t="s">
        <v>2689</v>
      </c>
      <c r="D981" s="2" t="s">
        <v>80</v>
      </c>
      <c r="E981" s="2" t="s">
        <v>21</v>
      </c>
      <c r="F981" s="2" t="s">
        <v>15</v>
      </c>
      <c r="G981" s="2" t="s">
        <v>667</v>
      </c>
      <c r="H981" s="2" t="s">
        <v>175</v>
      </c>
      <c r="I981" s="2" t="str">
        <f>IFERROR(__xludf.DUMMYFUNCTION("GOOGLETRANSLATE(C981,""fr"",""en"")"),"Loading...")</f>
        <v>Loading...</v>
      </c>
    </row>
    <row r="982" ht="15.75" customHeight="1">
      <c r="A982" s="2">
        <v>3.0</v>
      </c>
      <c r="B982" s="2" t="s">
        <v>2690</v>
      </c>
      <c r="C982" s="2" t="s">
        <v>2691</v>
      </c>
      <c r="D982" s="2" t="s">
        <v>13</v>
      </c>
      <c r="E982" s="2" t="s">
        <v>14</v>
      </c>
      <c r="F982" s="2" t="s">
        <v>15</v>
      </c>
      <c r="G982" s="2" t="s">
        <v>2692</v>
      </c>
      <c r="H982" s="2" t="s">
        <v>552</v>
      </c>
      <c r="I982" s="2" t="str">
        <f>IFERROR(__xludf.DUMMYFUNCTION("GOOGLETRANSLATE(C982,""fr"",""en"")"),"Gwendal is attentive to customers and advised me very well compared to my problem.")</f>
        <v>Gwendal is attentive to customers and advised me very well compared to my problem.</v>
      </c>
    </row>
    <row r="983" ht="15.75" customHeight="1">
      <c r="A983" s="2">
        <v>5.0</v>
      </c>
      <c r="B983" s="2" t="s">
        <v>2693</v>
      </c>
      <c r="C983" s="2" t="s">
        <v>2694</v>
      </c>
      <c r="D983" s="2" t="s">
        <v>70</v>
      </c>
      <c r="E983" s="2" t="s">
        <v>21</v>
      </c>
      <c r="F983" s="2" t="s">
        <v>15</v>
      </c>
      <c r="G983" s="2" t="s">
        <v>1695</v>
      </c>
      <c r="H983" s="2" t="s">
        <v>95</v>
      </c>
      <c r="I983" s="2" t="str">
        <f>IFERROR(__xludf.DUMMYFUNCTION("GOOGLETRANSLATE(C983,""fr"",""en"")"),"Loading...")</f>
        <v>Loading...</v>
      </c>
    </row>
    <row r="984" ht="15.75" customHeight="1">
      <c r="A984" s="2">
        <v>3.0</v>
      </c>
      <c r="B984" s="2" t="s">
        <v>2695</v>
      </c>
      <c r="C984" s="2" t="s">
        <v>2696</v>
      </c>
      <c r="D984" s="2" t="s">
        <v>70</v>
      </c>
      <c r="E984" s="2" t="s">
        <v>21</v>
      </c>
      <c r="F984" s="2" t="s">
        <v>15</v>
      </c>
      <c r="G984" s="2" t="s">
        <v>2697</v>
      </c>
      <c r="H984" s="2" t="s">
        <v>508</v>
      </c>
      <c r="I984" s="2" t="str">
        <f>IFERROR(__xludf.DUMMYFUNCTION("GOOGLETRANSLATE(C984,""fr"",""en"")"),"I am awaiting a quote suitable for me, so my opinion is still reserved ... costs of significant files ... and then what the annual increases will be…. ?")</f>
        <v>I am awaiting a quote suitable for me, so my opinion is still reserved ... costs of significant files ... and then what the annual increases will be…. ?</v>
      </c>
    </row>
    <row r="985" ht="15.75" customHeight="1">
      <c r="A985" s="2">
        <v>4.0</v>
      </c>
      <c r="B985" s="2" t="s">
        <v>2698</v>
      </c>
      <c r="C985" s="2" t="s">
        <v>2699</v>
      </c>
      <c r="D985" s="2" t="s">
        <v>282</v>
      </c>
      <c r="E985" s="2" t="s">
        <v>14</v>
      </c>
      <c r="F985" s="2" t="s">
        <v>15</v>
      </c>
      <c r="G985" s="2" t="s">
        <v>2700</v>
      </c>
      <c r="H985" s="2" t="s">
        <v>259</v>
      </c>
      <c r="I985" s="2" t="str">
        <f>IFERROR(__xludf.DUMMYFUNCTION("GOOGLETRANSLATE(C985,""fr"",""en"")"),"MGP is an effective mutual. Interlocutors are available. The converting and the reimbursement amounts are correct. The monitoring of reimbursements is well organized.")</f>
        <v>MGP is an effective mutual. Interlocutors are available. The converting and the reimbursement amounts are correct. The monitoring of reimbursements is well organized.</v>
      </c>
    </row>
    <row r="986" ht="15.75" customHeight="1">
      <c r="A986" s="2">
        <v>2.0</v>
      </c>
      <c r="B986" s="2" t="s">
        <v>2701</v>
      </c>
      <c r="C986" s="2" t="s">
        <v>2702</v>
      </c>
      <c r="D986" s="2" t="s">
        <v>37</v>
      </c>
      <c r="E986" s="2" t="s">
        <v>14</v>
      </c>
      <c r="F986" s="2" t="s">
        <v>15</v>
      </c>
      <c r="G986" s="2" t="s">
        <v>975</v>
      </c>
      <c r="H986" s="2" t="s">
        <v>210</v>
      </c>
      <c r="I986" s="2" t="str">
        <f>IFERROR(__xludf.DUMMYFUNCTION("GOOGLETRANSLATE(C986,""fr"",""en"")"),"In summary flee ...
I have never seen such a zero mutual. 6 weeks to reimburse 11 euros, with at least 10 stroke of such (when we manage to have them ??). Resiliation of my son without warning because he is 18 years old, when I sent a certificate. And wh"&amp;"en I called them they never found the email, while I have the acknowledgment of receipt. Not to mention the mails of customer service, with neither hello, nor thank you, nor goodbye ... a horror")</f>
        <v>In summary flee ...
I have never seen such a zero mutual. 6 weeks to reimburse 11 euros, with at least 10 stroke of such (when we manage to have them ??). Resiliation of my son without warning because he is 18 years old, when I sent a certificate. And when I called them they never found the email, while I have the acknowledgment of receipt. Not to mention the mails of customer service, with neither hello, nor thank you, nor goodbye ... a horror</v>
      </c>
    </row>
    <row r="987" ht="15.75" customHeight="1">
      <c r="A987" s="2">
        <v>4.0</v>
      </c>
      <c r="B987" s="2" t="s">
        <v>2703</v>
      </c>
      <c r="C987" s="2" t="s">
        <v>2704</v>
      </c>
      <c r="D987" s="2" t="s">
        <v>282</v>
      </c>
      <c r="E987" s="2" t="s">
        <v>14</v>
      </c>
      <c r="F987" s="2" t="s">
        <v>15</v>
      </c>
      <c r="G987" s="2" t="s">
        <v>279</v>
      </c>
      <c r="H987" s="2" t="s">
        <v>259</v>
      </c>
      <c r="I987" s="2" t="str">
        <f>IFERROR(__xludf.DUMMYFUNCTION("GOOGLETRANSLATE(C987,""fr"",""en"")"),"Impeccable telephone service The advisor was very pleasant, to respond quickly to my requests, the service was of good quality")</f>
        <v>Impeccable telephone service The advisor was very pleasant, to respond quickly to my requests, the service was of good quality</v>
      </c>
    </row>
    <row r="988" ht="15.75" customHeight="1">
      <c r="A988" s="2">
        <v>3.0</v>
      </c>
      <c r="B988" s="2" t="s">
        <v>2705</v>
      </c>
      <c r="C988" s="2" t="s">
        <v>2706</v>
      </c>
      <c r="D988" s="2" t="s">
        <v>70</v>
      </c>
      <c r="E988" s="2" t="s">
        <v>21</v>
      </c>
      <c r="F988" s="2" t="s">
        <v>15</v>
      </c>
      <c r="G988" s="2" t="s">
        <v>493</v>
      </c>
      <c r="H988" s="2" t="s">
        <v>210</v>
      </c>
      <c r="I988" s="2" t="str">
        <f>IFERROR(__xludf.DUMMYFUNCTION("GOOGLETRANSLATE(C988,""fr"",""en"")"),"I just started the contract with you we will see how it will happen. For prices I am happy for the two auto and housing contracts
Thanks")</f>
        <v>I just started the contract with you we will see how it will happen. For prices I am happy for the two auto and housing contracts
Thanks</v>
      </c>
    </row>
    <row r="989" ht="15.75" customHeight="1">
      <c r="A989" s="2">
        <v>1.0</v>
      </c>
      <c r="B989" s="2" t="s">
        <v>2707</v>
      </c>
      <c r="C989" s="2" t="s">
        <v>2708</v>
      </c>
      <c r="D989" s="2" t="s">
        <v>70</v>
      </c>
      <c r="E989" s="2" t="s">
        <v>21</v>
      </c>
      <c r="F989" s="2" t="s">
        <v>15</v>
      </c>
      <c r="G989" s="2" t="s">
        <v>1052</v>
      </c>
      <c r="H989" s="2" t="s">
        <v>227</v>
      </c>
      <c r="I989" s="2" t="str">
        <f>IFERROR(__xludf.DUMMYFUNCTION("GOOGLETRANSLATE(C989,""fr"",""en"")"),"I had an accident and 10 months later, Direct Insurance has still not reimbursed the municipality, I was seized on my bank account! I phoned 10 times without solving the problem, I don't know what to do")</f>
        <v>I had an accident and 10 months later, Direct Insurance has still not reimbursed the municipality, I was seized on my bank account! I phoned 10 times without solving the problem, I don't know what to do</v>
      </c>
    </row>
    <row r="990" ht="15.75" customHeight="1">
      <c r="A990" s="2">
        <v>3.0</v>
      </c>
      <c r="B990" s="2" t="s">
        <v>2709</v>
      </c>
      <c r="C990" s="2" t="s">
        <v>2710</v>
      </c>
      <c r="D990" s="2" t="s">
        <v>70</v>
      </c>
      <c r="E990" s="2" t="s">
        <v>21</v>
      </c>
      <c r="F990" s="2" t="s">
        <v>15</v>
      </c>
      <c r="G990" s="2" t="s">
        <v>339</v>
      </c>
      <c r="H990" s="2" t="s">
        <v>210</v>
      </c>
      <c r="I990" s="2" t="str">
        <f>IFERROR(__xludf.DUMMYFUNCTION("GOOGLETRANSLATE(C990,""fr"",""en"")"),"I am satisfied with the price on the other hand I am less satisfied with the system you use to recognize the points when the vehicle circulates on the road (concerning the box to install in the car), I find it a little too sensitive to the slightest accel"&amp;"eration.")</f>
        <v>I am satisfied with the price on the other hand I am less satisfied with the system you use to recognize the points when the vehicle circulates on the road (concerning the box to install in the car), I find it a little too sensitive to the slightest acceleration.</v>
      </c>
    </row>
    <row r="991" ht="15.75" customHeight="1">
      <c r="A991" s="2">
        <v>5.0</v>
      </c>
      <c r="B991" s="2" t="s">
        <v>2711</v>
      </c>
      <c r="C991" s="2" t="s">
        <v>2712</v>
      </c>
      <c r="D991" s="2" t="s">
        <v>70</v>
      </c>
      <c r="E991" s="2" t="s">
        <v>21</v>
      </c>
      <c r="F991" s="2" t="s">
        <v>15</v>
      </c>
      <c r="G991" s="2" t="s">
        <v>2343</v>
      </c>
      <c r="H991" s="2" t="s">
        <v>104</v>
      </c>
      <c r="I991" s="2" t="str">
        <f>IFERROR(__xludf.DUMMYFUNCTION("GOOGLETRANSLATE(C991,""fr"",""en"")"),"NX customer no bp for the moment;
Easy registration clear personal space.
Very attractive price
I hope to stay there and not need assistance for an observation?
If not I will give my opinion on the dentil of the damage")</f>
        <v>NX customer no bp for the moment;
Easy registration clear personal space.
Very attractive price
I hope to stay there and not need assistance for an observation?
If not I will give my opinion on the dentil of the damage</v>
      </c>
    </row>
    <row r="992" ht="15.75" customHeight="1">
      <c r="A992" s="2">
        <v>3.0</v>
      </c>
      <c r="B992" s="2" t="s">
        <v>2713</v>
      </c>
      <c r="C992" s="2" t="s">
        <v>2714</v>
      </c>
      <c r="D992" s="2" t="s">
        <v>70</v>
      </c>
      <c r="E992" s="2" t="s">
        <v>21</v>
      </c>
      <c r="F992" s="2" t="s">
        <v>15</v>
      </c>
      <c r="G992" s="2" t="s">
        <v>1698</v>
      </c>
      <c r="H992" s="2" t="s">
        <v>508</v>
      </c>
      <c r="I992" s="2" t="str">
        <f>IFERROR(__xludf.DUMMYFUNCTION("GOOGLETRANSLATE(C992,""fr"",""en"")"),"Lack of information on the contract and precise franchises
Need to have more explanation on compensation
Interesting prices but what in the event of a claim of the amount of the invoice.")</f>
        <v>Lack of information on the contract and precise franchises
Need to have more explanation on compensation
Interesting prices but what in the event of a claim of the amount of the invoice.</v>
      </c>
    </row>
    <row r="993" ht="15.75" customHeight="1">
      <c r="A993" s="2">
        <v>1.0</v>
      </c>
      <c r="B993" s="2" t="s">
        <v>2715</v>
      </c>
      <c r="C993" s="2" t="s">
        <v>2716</v>
      </c>
      <c r="D993" s="2" t="s">
        <v>363</v>
      </c>
      <c r="E993" s="2" t="s">
        <v>98</v>
      </c>
      <c r="F993" s="2" t="s">
        <v>15</v>
      </c>
      <c r="G993" s="2" t="s">
        <v>2717</v>
      </c>
      <c r="H993" s="2" t="s">
        <v>113</v>
      </c>
      <c r="I993" s="2" t="str">
        <f>IFERROR(__xludf.DUMMYFUNCTION("GOOGLETRANSLATE(C993,""fr"",""en"")"),"Zero There are no other words
Zero Interlocutor, over 3 months with 2 calls per week
Relances for pieces already sent
This morning after 3 months hard to receive my green card
I was announced that I was no longer assured
The Matmut correcte"&amp;"d the shooting in 15 min when AMV runs you in circles 3 months
I advise against")</f>
        <v>Zero There are no other words
Zero Interlocutor, over 3 months with 2 calls per week
Relances for pieces already sent
This morning after 3 months hard to receive my green card
I was announced that I was no longer assured
The Matmut corrected the shooting in 15 min when AMV runs you in circles 3 months
I advise against</v>
      </c>
    </row>
    <row r="994" ht="15.75" customHeight="1">
      <c r="A994" s="2">
        <v>3.0</v>
      </c>
      <c r="B994" s="2" t="s">
        <v>2718</v>
      </c>
      <c r="C994" s="2" t="s">
        <v>2719</v>
      </c>
      <c r="D994" s="2" t="s">
        <v>103</v>
      </c>
      <c r="E994" s="2" t="s">
        <v>98</v>
      </c>
      <c r="F994" s="2" t="s">
        <v>15</v>
      </c>
      <c r="G994" s="2" t="s">
        <v>51</v>
      </c>
      <c r="H994" s="2" t="s">
        <v>52</v>
      </c>
      <c r="I994" s="2" t="str">
        <f>IFERROR(__xludf.DUMMYFUNCTION("GOOGLETRANSLATE(C994,""fr"",""en"")"),"It is a cool and ideael online insurance without headache. Fr excessive rates for 50cm3")</f>
        <v>It is a cool and ideael online insurance without headache. Fr excessive rates for 50cm3</v>
      </c>
    </row>
    <row r="995" ht="15.75" customHeight="1">
      <c r="A995" s="2">
        <v>1.0</v>
      </c>
      <c r="B995" s="2" t="s">
        <v>2720</v>
      </c>
      <c r="C995" s="2" t="s">
        <v>2721</v>
      </c>
      <c r="D995" s="2" t="s">
        <v>968</v>
      </c>
      <c r="E995" s="2" t="s">
        <v>81</v>
      </c>
      <c r="F995" s="2" t="s">
        <v>15</v>
      </c>
      <c r="G995" s="2" t="s">
        <v>581</v>
      </c>
      <c r="H995" s="2" t="s">
        <v>582</v>
      </c>
      <c r="I995" s="2" t="str">
        <f>IFERROR(__xludf.DUMMYFUNCTION("GOOGLETRANSLATE(C995,""fr"",""en"")"),"1 star is already too much.
Water damage declared on 7/1/19, expertise on 11/2 for search for leak (more than a month later). Unreachable, 45 calls without success, we had to call their claim service, which finally forgot us ...
In short, to flee if you"&amp;" want a service corresponding to the contributions paid.")</f>
        <v>1 star is already too much.
Water damage declared on 7/1/19, expertise on 11/2 for search for leak (more than a month later). Unreachable, 45 calls without success, we had to call their claim service, which finally forgot us ...
In short, to flee if you want a service corresponding to the contributions paid.</v>
      </c>
    </row>
    <row r="996" ht="15.75" customHeight="1">
      <c r="A996" s="2">
        <v>3.0</v>
      </c>
      <c r="B996" s="2" t="s">
        <v>2722</v>
      </c>
      <c r="C996" s="2" t="s">
        <v>2723</v>
      </c>
      <c r="D996" s="2" t="s">
        <v>282</v>
      </c>
      <c r="E996" s="2" t="s">
        <v>14</v>
      </c>
      <c r="F996" s="2" t="s">
        <v>15</v>
      </c>
      <c r="G996" s="2" t="s">
        <v>2362</v>
      </c>
      <c r="H996" s="2" t="s">
        <v>508</v>
      </c>
      <c r="I996" s="2" t="str">
        <f>IFERROR(__xludf.DUMMYFUNCTION("GOOGLETRANSLATE(C996,""fr"",""en"")"),"For more than 10 years at the MGP (evolution guarantee) I have been very satisfied with guarantees and assistance. I particularly appreciate their sense of listening and their responsiveness.")</f>
        <v>For more than 10 years at the MGP (evolution guarantee) I have been very satisfied with guarantees and assistance. I particularly appreciate their sense of listening and their responsiveness.</v>
      </c>
    </row>
    <row r="997" ht="15.75" customHeight="1">
      <c r="A997" s="2">
        <v>5.0</v>
      </c>
      <c r="B997" s="2" t="s">
        <v>2724</v>
      </c>
      <c r="C997" s="2" t="s">
        <v>2725</v>
      </c>
      <c r="D997" s="2" t="s">
        <v>20</v>
      </c>
      <c r="E997" s="2" t="s">
        <v>21</v>
      </c>
      <c r="F997" s="2" t="s">
        <v>15</v>
      </c>
      <c r="G997" s="2" t="s">
        <v>157</v>
      </c>
      <c r="H997" s="2" t="s">
        <v>104</v>
      </c>
      <c r="I997" s="2" t="str">
        <f>IFERROR(__xludf.DUMMYFUNCTION("GOOGLETRANSLATE(C997,""fr"",""en"")"),"I am very satisfied. The price is affordable I recommend it to you to have if the services and the declaration of claims are made on time.")</f>
        <v>I am very satisfied. The price is affordable I recommend it to you to have if the services and the declaration of claims are made on time.</v>
      </c>
    </row>
    <row r="998" ht="15.75" customHeight="1">
      <c r="A998" s="2">
        <v>4.0</v>
      </c>
      <c r="B998" s="2" t="s">
        <v>2726</v>
      </c>
      <c r="C998" s="2" t="s">
        <v>2727</v>
      </c>
      <c r="D998" s="2" t="s">
        <v>70</v>
      </c>
      <c r="E998" s="2" t="s">
        <v>21</v>
      </c>
      <c r="F998" s="2" t="s">
        <v>15</v>
      </c>
      <c r="G998" s="2" t="s">
        <v>2518</v>
      </c>
      <c r="H998" s="2" t="s">
        <v>104</v>
      </c>
      <c r="I998" s="2" t="str">
        <f>IFERROR(__xludf.DUMMYFUNCTION("GOOGLETRANSLATE(C998,""fr"",""en"")"),"I am satisfied to be insured by the direct-assurance company
Price suits me, the staff are kind and warm respectful their explanation is easily to understand.
")</f>
        <v>I am satisfied to be insured by the direct-assurance company
Price suits me, the staff are kind and warm respectful their explanation is easily to understand.
</v>
      </c>
    </row>
    <row r="999" ht="15.75" customHeight="1">
      <c r="A999" s="2">
        <v>1.0</v>
      </c>
      <c r="B999" s="2" t="s">
        <v>2728</v>
      </c>
      <c r="C999" s="2" t="s">
        <v>2729</v>
      </c>
      <c r="D999" s="2" t="s">
        <v>37</v>
      </c>
      <c r="E999" s="2" t="s">
        <v>14</v>
      </c>
      <c r="F999" s="2" t="s">
        <v>15</v>
      </c>
      <c r="G999" s="2" t="s">
        <v>2730</v>
      </c>
      <c r="H999" s="2" t="s">
        <v>321</v>
      </c>
      <c r="I999" s="2" t="str">
        <f>IFERROR(__xludf.DUMMYFUNCTION("GOOGLETRANSLATE(C999,""fr"",""en"")"),"Loading...")</f>
        <v>Loading...</v>
      </c>
    </row>
    <row r="1000" ht="15.75" customHeight="1">
      <c r="A1000" s="2">
        <v>3.0</v>
      </c>
      <c r="B1000" s="2" t="s">
        <v>2731</v>
      </c>
      <c r="C1000" s="2" t="s">
        <v>2732</v>
      </c>
      <c r="D1000" s="2" t="s">
        <v>70</v>
      </c>
      <c r="E1000" s="2" t="s">
        <v>21</v>
      </c>
      <c r="F1000" s="2" t="s">
        <v>15</v>
      </c>
      <c r="G1000" s="2" t="s">
        <v>1742</v>
      </c>
      <c r="H1000" s="2" t="s">
        <v>104</v>
      </c>
      <c r="I1000" s="2" t="str">
        <f>IFERROR(__xludf.DUMMYFUNCTION("GOOGLETRANSLATE(C1000,""fr"",""en"")"),"Loading...")</f>
        <v>Loading...</v>
      </c>
    </row>
    <row r="1001" ht="15.75" customHeight="1">
      <c r="A1001" s="2">
        <v>5.0</v>
      </c>
      <c r="B1001" s="2" t="s">
        <v>2733</v>
      </c>
      <c r="C1001" s="2" t="s">
        <v>2734</v>
      </c>
      <c r="D1001" s="2" t="s">
        <v>20</v>
      </c>
      <c r="E1001" s="2" t="s">
        <v>21</v>
      </c>
      <c r="F1001" s="2" t="s">
        <v>15</v>
      </c>
      <c r="G1001" s="2" t="s">
        <v>715</v>
      </c>
      <c r="H1001" s="2" t="s">
        <v>210</v>
      </c>
      <c r="I1001" s="2" t="str">
        <f>IFERROR(__xludf.DUMMYFUNCTION("GOOGLETRANSLATE(C1001,""fr"",""en"")"),"Great, a good contract with the essentials for vehicle insurance,
Thank you for the Olivier.
For the moment I have three verses of vehicles and I am satisfied")</f>
        <v>Great, a good contract with the essentials for vehicle insurance,
Thank you for the Olivier.
For the moment I have three verses of vehicles and I am satisfied</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2022-12-16T15:48:25Z</dcterms:created>
</cp:coreProperties>
</file>