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TA1+X7XRHRjBK/Uyjfv1cUsLdyA=="/>
    </ext>
  </extLst>
</workbook>
</file>

<file path=xl/sharedStrings.xml><?xml version="1.0" encoding="utf-8"?>
<sst xmlns="http://schemas.openxmlformats.org/spreadsheetml/2006/main" count="7011" uniqueCount="2482">
  <si>
    <t>note</t>
  </si>
  <si>
    <t>auteur</t>
  </si>
  <si>
    <t>avis</t>
  </si>
  <si>
    <t>assureur</t>
  </si>
  <si>
    <t>produit</t>
  </si>
  <si>
    <t>type</t>
  </si>
  <si>
    <t>date_publication</t>
  </si>
  <si>
    <t>date_exp</t>
  </si>
  <si>
    <t>avis_en</t>
  </si>
  <si>
    <t>avis_cor</t>
  </si>
  <si>
    <t>avis_cor_en</t>
  </si>
  <si>
    <t>herenger-l-116586</t>
  </si>
  <si>
    <t xml:space="preserve">Je suis pour le moment satisfait du service. J’attend de voir si l’avenir confirmera ce sentiments. Les opérateurs que j’ai eu en ligne ont fait preuve de professionnalisme 
, c’est agréable. </t>
  </si>
  <si>
    <t>L'olivier Assurance</t>
  </si>
  <si>
    <t>auto</t>
  </si>
  <si>
    <t>test</t>
  </si>
  <si>
    <t>10/06/2021</t>
  </si>
  <si>
    <t>01/06/2021</t>
  </si>
  <si>
    <t>soleil-44-116579</t>
  </si>
  <si>
    <t xml:space="preserve">Que du personnel au téléphone, ce qui explique le prix, jusqu'à là, c normal !!!
J'ai un dossier qui dure depuis 3 mois, concernant une résiliation Loi Hamon, qui a été transmis par leur service à la MACIF au lieu de SURAVENIR et IL REVOIE LE DOCUMENT AVEC TOUJOURS LA MEME ERREUR - C INSUPPORTABLE
</t>
  </si>
  <si>
    <t>junchat-n-116553</t>
  </si>
  <si>
    <t>Un rapport qualité prix très intéressant ! Petit bémol, je gère tous ce qui se rapporte aux documents dans mon foyer et notamment l'assurance auto de ma femme, c'est dommage que pour le coup mon nouveau contrat soit à son nom malgré que je sois conducteur principal.</t>
  </si>
  <si>
    <t>09/06/2021</t>
  </si>
  <si>
    <t>weiten-l-116550</t>
  </si>
  <si>
    <t>Service très pratique et rapide, le service client sera tout de même à surveiller dans le temps mais rien à redire pour l'instant. Ensemble très satisfaisant.</t>
  </si>
  <si>
    <t>georgette-c-116547</t>
  </si>
  <si>
    <t xml:space="preserve">Je suis satisfait du service obtenu ! L'accueille téléphonique très professionnel ainsi qu'une suggestion des recommandations très explicative pour une fois client à l'Olivier Assurance ! </t>
  </si>
  <si>
    <t>cruz-j-116519</t>
  </si>
  <si>
    <t>Tres bonne assurance. Tres vite et tres clair. J'ai contacté par telephone et c'était hyper simple. Je recommanderais pour d'autres personnes. Jean Louis</t>
  </si>
  <si>
    <t>rivenq-p-116504</t>
  </si>
  <si>
    <t xml:space="preserve">Je suis très satisfait des services proposés, un prix attractifs m’a été proposé, tout me parait correct jusqu’à aujourd’hui. Une très bonne assurance, je recommande. </t>
  </si>
  <si>
    <t>aveline-b-116438</t>
  </si>
  <si>
    <t xml:space="preserve">L'outil de simulation de prix ainsi que de passage commande sont très simple et rapide.
il manque simplement une application mobile. Ainsi je recommande donc l'olivier assurance.
</t>
  </si>
  <si>
    <t>martinet-l-116436</t>
  </si>
  <si>
    <t>Nous verrons ! Une assurance tout de même plus élevé que ce que j'aurais crûs que départ. J'attend de voir par la suite si elle est aussi fiable que prévu.</t>
  </si>
  <si>
    <t>delblond-y-116418</t>
  </si>
  <si>
    <t>Facile à joindre et prix intéressant. Pour le début, tout semble rapide et efficace. Il conviendra de confirmer cette réactivité en cas de sinistre ou de besoin nécessitant une intervention de l'assurance.</t>
  </si>
  <si>
    <t>ducuing-r-116395</t>
  </si>
  <si>
    <t>Bon prix mais franchises élevées. 
Très bon accueil par téléphone. 
150 caractères minimum pour pouvoir laisser son avis c'est pénible donc je comble comme ça</t>
  </si>
  <si>
    <t>08/06/2021</t>
  </si>
  <si>
    <t>delpy-e-116390</t>
  </si>
  <si>
    <t>très satisfait du service, je recommande fortement.
conseillers agréable et précis , à l'écoute et répondant a toutes les questions de manière précise et chaleureuse</t>
  </si>
  <si>
    <t>delaitre-m-116383</t>
  </si>
  <si>
    <t xml:space="preserve">J'ai encore un avis mitigé mais pour moi  le prix est attractif. je viens de souscrire donc voyons ca dans quelques moi. 
L'appel téléphonique c'est bien déroulé </t>
  </si>
  <si>
    <t>djezar-k-116359</t>
  </si>
  <si>
    <t xml:space="preserve">je suis satisfait du service rapide et très professionnelle on est bien reçu et aussi bien renseigner.
les prix sont raisonnables
simple et pratique  </t>
  </si>
  <si>
    <t>dromain-v-116347</t>
  </si>
  <si>
    <t>Un peu cher, mais c'est la seule assurance compatible avec mes années de permis (jeune permis) et la motorisation de ma voiture. 
Malgré l'envoi de mes documents je n'ai pas reçu ma carte assurance dans les temps.</t>
  </si>
  <si>
    <t>michel-v-116309</t>
  </si>
  <si>
    <t>Pour le moment rien a redire assuré depuis quelques jours à voir après la première année d assurance en tant que jeune permis le prix est correct affaires a suivre</t>
  </si>
  <si>
    <t>djillali-d-116296</t>
  </si>
  <si>
    <t xml:space="preserve">Je suis très satisfaite de cette assurance superbe génial rapide prix très intéressé et raisonnable pour les deux personnes que elle est disponible à mon </t>
  </si>
  <si>
    <t>ghattas-p-116277</t>
  </si>
  <si>
    <t xml:space="preserve">je suis satisfait du service  simple et rapide  personne au téléphone très gentille et ses explications très  compréhensives je le recommanderai à mon entourage
</t>
  </si>
  <si>
    <t>07/06/2021</t>
  </si>
  <si>
    <t>diabira-d-116266</t>
  </si>
  <si>
    <t>Je suis satisfait des services, du prix, de la qualité de service, conseillers à l’écoute .Je suis satisfait des services, du prix, de la qualité de service, conseillers à l’écoute.</t>
  </si>
  <si>
    <t>wassmer-a-116257</t>
  </si>
  <si>
    <t xml:space="preserve">Je suis satisfait du service ainsi que de l accueil téléphonique, très bon prix..et très efficace pour la résiliation de l ancien assureur. Très agréable </t>
  </si>
  <si>
    <t>silvert-z-116232</t>
  </si>
  <si>
    <t xml:space="preserve">Simplicité, efficacité, rapidité. La conseillère était très agréable et sympathique. Bon service, prix abordable. Je recommanderais. Très bonne assurance. </t>
  </si>
  <si>
    <t>grillot-d-116224</t>
  </si>
  <si>
    <t>Trea bonne communication, tres competent au telephone. 
Meme si linterface mobile est a revoir car pas tres claire et la possibilité de signer plusieurs fois les contrats, le reste cest tres satifaisant !</t>
  </si>
  <si>
    <t>soudant-a-116216</t>
  </si>
  <si>
    <t>L'expérience global est satisfaisante et rapide, en revanche les 15 euros de frai de gestion parce que j'ai appelé un conseiller obligatoirement car plaque temporaires et obligation de modifié mon devis via le conseiller. Sans avoir été informé, ça c'est trés petit , je ne recommande pas</t>
  </si>
  <si>
    <t>vermeulen-m-116192</t>
  </si>
  <si>
    <t>Je suis satisfait du service proposé par l'Olivier assurance me permettant d'assurer la voiture que je souhaite à un prix très abordable.
J'ai été bien conseillé, et les commerciaux de l'olivier assurance ont toujours été disponible pour répondre à mes questions.</t>
  </si>
  <si>
    <t>laurier-n-116155</t>
  </si>
  <si>
    <t xml:space="preserve">Je suis satisfait , du prix , de la simplicité , et de la compréhension de la personne qui c'est occupé de mon dossier ! Très facile a prendre en main votre site internet ! </t>
  </si>
  <si>
    <t>06/06/2021</t>
  </si>
  <si>
    <t>vanelle-r-116123</t>
  </si>
  <si>
    <t xml:space="preserve">Je suis satisfait de l assurance qui est dans le prix pas trop chère je vous dit un grand merci pour votre avoir trouver des prix satisfaisant cordialement messieurs Vanelle </t>
  </si>
  <si>
    <t>mustapha-m-116081</t>
  </si>
  <si>
    <t>Je suis satisfait de service et le contacte avec les conseillers de l’olivier assurance comme le prix et e De leurs service je conseille à tous le monde</t>
  </si>
  <si>
    <t>05/06/2021</t>
  </si>
  <si>
    <t>esteban-l-116072</t>
  </si>
  <si>
    <t>tres clair et satifait de l'operateur, merci pour la facilité ,je pourrais vous enoyer de nouveau client ci autour de moi a besoin d'un devis auto ou autre cordialement.</t>
  </si>
  <si>
    <t>abraham-v-116065</t>
  </si>
  <si>
    <t xml:space="preserve">Satisfait du service rapide et professionnel 
Facile d utilisation du site web
personnels très compétents 
Je recommande fortement cette assurance 
  </t>
  </si>
  <si>
    <t>dupuy-l-116039</t>
  </si>
  <si>
    <t>Nouveau client les offres on l'air attractives , a voir sur le long terme et en cas de soucis. Merci quand meme pour vous aligner sur les prix par rapport a la concurence</t>
  </si>
  <si>
    <t>bouchakour-r-116037</t>
  </si>
  <si>
    <t xml:space="preserve">Je suis satisfait de cette assurant et lala façons d’expliquer l’es procédure pour assurer , merci à vous , je recommande l’olivier assurance à mes proches et amis </t>
  </si>
  <si>
    <t>dos-santos-a-116017</t>
  </si>
  <si>
    <t xml:space="preserve">Super les personnes au téléphone  très agréable pour le dossier ça se passe bien les documents sont simples à envoyer et dès réception des documents directement informés 
Merci </t>
  </si>
  <si>
    <t>04/06/2021</t>
  </si>
  <si>
    <t>coet-j-116007</t>
  </si>
  <si>
    <t xml:space="preserve">Très satisfaisant,  conseillère efficace  bien conseillée, rapide au téléphone, aimable rien à redire, très contente depuis plus de 10 ans, je conseillerais fortement </t>
  </si>
  <si>
    <t>ait-lhou-y-115963</t>
  </si>
  <si>
    <t>PRIX IMBATTABLE  IL NY AURA PAS MEILLEUR TARIF AILLEUR  EN SACHANT QUE CEST UN ASSUREUR EN LIGNE. JAI FAIS DES COMPARATIFS AILLEUR ET JESPERE QUE AVEC LOLIVIER JE ME SENTIRAIS BIEN COUVERT</t>
  </si>
  <si>
    <t>pradal-c-115947</t>
  </si>
  <si>
    <t xml:space="preserve">Très satisfaite du service proposé par le conseillé, Tarif très intéressant. Création du contrat simple et efficace. Je recommande cette assurance, notamment pour les jeunes conducteur. </t>
  </si>
  <si>
    <t>grand-b-115931</t>
  </si>
  <si>
    <t xml:space="preserve">Satisfaite de la rapidité ….
La simplicité de l’espace personnel
Du service client…..
du rapport qualité prix également …..
je recommande !!          </t>
  </si>
  <si>
    <t>rahal-a-115924</t>
  </si>
  <si>
    <t>j'ai réaliser un devis merci pour le tarif, tres facile de souscription. Peut etre je verais pour améliorer le contrat si je vois que vos services son bon.</t>
  </si>
  <si>
    <t>carrot-s-115893</t>
  </si>
  <si>
    <t>Facilité de souscription 
J'attend désormais de voir la relation avec ce nouvel assureur et si efficace en cas de sinistres. 
Souscription via lesFurets.com</t>
  </si>
  <si>
    <t>03/06/2021</t>
  </si>
  <si>
    <t>aubert-f-115861</t>
  </si>
  <si>
    <t>Très simple, pratique et efficace.
Découvert par hasard par un comparateur internet, mais je ne regrette pas.
Je suis satisfait de L'Olivier Assurance.</t>
  </si>
  <si>
    <t>abalo-k-115852</t>
  </si>
  <si>
    <t xml:space="preserve">Le prix reste très correct pour 2 conducteurs. Le site internet est très facile d'utilisation et la souscription est rapide. J'ai hâte de pouvoir conduire ma première voiture ! </t>
  </si>
  <si>
    <t>bachirou-a-115843</t>
  </si>
  <si>
    <t xml:space="preserve">Conseiller a l’écoute, explication claire après comparaison c’est l’assurance la moins cher que j’ai trouver. Satisfaite du service, simple, rapide, efficace </t>
  </si>
  <si>
    <t>bollet-l-115832</t>
  </si>
  <si>
    <t xml:space="preserve">Très satisfaite de mon entretien avec votre conseiller
 j’ai été prise en charge et mes demandes ont été écoutées 
Merci encore pour votre professionnalisme et votre accueil de qualité </t>
  </si>
  <si>
    <t>boubendir-e-115804</t>
  </si>
  <si>
    <t xml:space="preserve">Je suis satisfait du service fourni par cette entreprise d'assurance qui à toujours été présente pour moi lorsque que j'ai eu besoin de renseignements </t>
  </si>
  <si>
    <t>hamel-m-115792</t>
  </si>
  <si>
    <t>Je suis satisfait du service, très bon rapport qualité prix et très bonne communication avec les interlocuteurs. Je recommande vivement L'olivier assurance</t>
  </si>
  <si>
    <t>lafon-m-115760</t>
  </si>
  <si>
    <t xml:space="preserve">Je suis satisfaite de la rapidité et du sérieux de votre assurance de la clarté de votre site web et de la facilité avec la quelle les démarches sont réalisable  </t>
  </si>
  <si>
    <t>02/06/2021</t>
  </si>
  <si>
    <t>outerovitch-t-115748</t>
  </si>
  <si>
    <t>Je recommande l'Olivier assurance, les prix sont très intéressants. Le service client est à l'écoute et il ne pousse pas à la consommation excessive..</t>
  </si>
  <si>
    <t>cornuaud-n-115718</t>
  </si>
  <si>
    <t xml:space="preserve">satisfait des explications et surtout du tarif. je recommanderai votre assurance prix attractifs tres bons conseils tres bon contact facilité de souscription </t>
  </si>
  <si>
    <t>delos-a-115708</t>
  </si>
  <si>
    <t>Les prix me conviennent concrètement , après il va me falloir du temps pour voir la qualité de service et comment son gérer les différents services souscrit.</t>
  </si>
  <si>
    <t>gagnieux-m-115696</t>
  </si>
  <si>
    <t xml:space="preserve">Bonjour Je suis satisfait du service et du prix qui est raisonnable Et les conseiller que j’ai eu au téléphone ça va il explique bien on comprend bien ils sont agréables </t>
  </si>
  <si>
    <t>konteh-d-115693</t>
  </si>
  <si>
    <t xml:space="preserve">Je suis satisfait au service. La dame que j'ai eu au téléphone était super gentille et Claire dans ses explications. Et le montant me convient. Je vous remercie </t>
  </si>
  <si>
    <t>nowakowski-p-115683</t>
  </si>
  <si>
    <t>je suis satisfait du tarif global.
cependant, la franchise pourrait être moins importante.
sinon, rien de plus à ajouter. la procédure d'inscription a été simple et claire du début jusqu'à la fin.</t>
  </si>
  <si>
    <t>samir-m-115672</t>
  </si>
  <si>
    <t xml:space="preserve">Bonjour vous êtes géniale Parfait  e recommande,,,j'aime bien pour une première fois la conseille est cool  je vous remercie beaucoup a très bientôt  </t>
  </si>
  <si>
    <t>luthringer-a-115659</t>
  </si>
  <si>
    <t xml:space="preserve">Très bon contact avec le conseiller devis simple et rapide. Seul dommage le format de mail qui ne s'adapte pas au smartphone. Rapidement reçu ma carte verte provisoire </t>
  </si>
  <si>
    <t>aattar-f-115605</t>
  </si>
  <si>
    <t>La signature électronique m’a pris 15 jour trop compliquer votre site  et personne là jamais appelé merci pour votre inquiétude je conduiser sans être assuré je pense fooooormidable??</t>
  </si>
  <si>
    <t>perrot-m-115538</t>
  </si>
  <si>
    <t>Les prix me conviennent
Très bon rapport téléphonique, la personne au téléphone à prit le temps.
Rien à dire quant à présent, à voir dans le temps.
Je recommande</t>
  </si>
  <si>
    <t>bevlot-a-115533</t>
  </si>
  <si>
    <t xml:space="preserve">Très bien prix satisfaisant j’ai trouvé lolivier assurance sur un comparateur internet ravie de se service pour le moment en espérant qu’il n’y ai pas de soucis </t>
  </si>
  <si>
    <t>lachal-p-115517</t>
  </si>
  <si>
    <t>Un peu decu....Entre la demande de devis, et le devis approuve, j ai subi 25e d augmentation sous pretexte, que  c etait normal du fait que je n avais pas signer tout de suite.Un devis est un devis, en aucun cas on ne devrait etre penaliser pour soit disant avoir eu un temps de reflexion....
C est assez honteux...... je souhaterai meme avoir un remboursement de cette somme d argent ...</t>
  </si>
  <si>
    <t>voidey-v-115483</t>
  </si>
  <si>
    <t>Largement moins cher que mon ancienne assurance pour quasiment les mêmes services, les conseillers sont toujours à l'écoute et permettent toujours de trouver des solutions quand on a des problèmes</t>
  </si>
  <si>
    <t>31/05/2021</t>
  </si>
  <si>
    <t>01/05/2021</t>
  </si>
  <si>
    <t>lamande-l-115479</t>
  </si>
  <si>
    <t xml:space="preserve">Je n’ai pas encore eu l’occasion de tester l’asuurance car je viens de la souscrire, les prix sont compétitifs, il y a une bonne réactivité 
Cordialement </t>
  </si>
  <si>
    <t>menel-j-115414</t>
  </si>
  <si>
    <t>Les prix me conviennent, L'olivier assurance est rapide et efficace. Je conseille vivement de s'assurer auprès d'eux. L'olivier répond vite et est à l'écoute.</t>
  </si>
  <si>
    <t>clain-j-115360</t>
  </si>
  <si>
    <t>Que dire simple et pratique une bonne offres d'assurance adapter a tous et au besoin différent de tous un bon service client a l'écoute moi je je dit top</t>
  </si>
  <si>
    <t>30/05/2021</t>
  </si>
  <si>
    <t>vincenti-a-115354</t>
  </si>
  <si>
    <t xml:space="preserve">Je suis satisfaite des garanties et du prix qui est avantageux ! Et je recommande vivement l'olivier assurance notamment aux étudiants qui sont souvent des jeunes conducteurs et qui ont un budget serré </t>
  </si>
  <si>
    <t>gali-h-115344</t>
  </si>
  <si>
    <t xml:space="preserve">Service Très simple et claire et avec les meilleurs tarifs du marché pour  ma part .
Devis et contrat signé en quelques minutes et prêt a servir.     
</t>
  </si>
  <si>
    <t>gestas-h-115327</t>
  </si>
  <si>
    <t xml:space="preserve">toujours trop cher pour un jeune conducteur sans revenu et sans le support des parents cela relève de la mission impossible ; la fin de l'assurance automobile ou tout simplement de l'automobile , D'autres sujets y participent aussi : permis de conduire , voitures électriques et plus de diesel économes...toujours plus chers ! </t>
  </si>
  <si>
    <t>fydrych-h-115318</t>
  </si>
  <si>
    <t>A priori, tout me parait bien.
Le site web est également facile d'accès.
Rien à rajouter de particulier. Je recommanderai l'Olivier à mes amis et relations.</t>
  </si>
  <si>
    <t>mikulaska-f-115305</t>
  </si>
  <si>
    <t xml:space="preserve">Je suis satisfait du service. Les prix me conviennent. Simple et pratique. Merci à vous pour confiance à très bientôt au revoir bon week end à vous.... </t>
  </si>
  <si>
    <t>29/05/2021</t>
  </si>
  <si>
    <t>hubert-s-115295</t>
  </si>
  <si>
    <t>les prix me conviennent. Je suis un fidèle client de l'olivier. les prix me conviennent les prix me conviennent les prix me conviennent les prix me conviennent</t>
  </si>
  <si>
    <t>nicolas-m-115264</t>
  </si>
  <si>
    <t xml:space="preserve">Je suis satisfait , dossier traité efficacement merci. Je recommanderais votre services à un proche amis ou connaissances merci encore. Très satisfait </t>
  </si>
  <si>
    <t>guillaume-f-115250</t>
  </si>
  <si>
    <t>Je suis satisfaite du tarif proposer au vu de mon malus , accueil service client chaleureux et personne à l’écoute du client. Je recommande L’olivier assurance</t>
  </si>
  <si>
    <t>breton-n-115245</t>
  </si>
  <si>
    <t>Je suis satisfaite du service. Les temps de traitement sont un peu long mais le service clientèle est irréprochable. Dommage que le suivis de dossier soit long.</t>
  </si>
  <si>
    <t>tchaptchet-s-115238</t>
  </si>
  <si>
    <t>Meilleur prix du marché 
Je recommande 
J'espère garder cette satisfaction jusqu'au bout. 
Accueil téléphonique correct et pro
........................</t>
  </si>
  <si>
    <t>28/05/2021</t>
  </si>
  <si>
    <t>vergoten-j-115225</t>
  </si>
  <si>
    <t xml:space="preserve">Simple et rapide je suis satisfaite ! 
Les prix sont convenables
Je recommanderais l'olivier assurance autour de moi ! 
Même le site est simple d'utilisation </t>
  </si>
  <si>
    <t>camille-v-115206</t>
  </si>
  <si>
    <t xml:space="preserve">Satisfaite très bon qualité prix à l’écoute des clients satisfaite du service en ligne très bon conseil qui conseil bien je recommande fortement voilà </t>
  </si>
  <si>
    <t>calvignac-j-115196</t>
  </si>
  <si>
    <t>Après une étude comparative, l'olivier semblait le mieux correspondre à ma demande. 
Pris convenable. Sympathie des conseillers. Je conseille vivement !</t>
  </si>
  <si>
    <t>leconte-a-115189</t>
  </si>
  <si>
    <t>Conseiller vraiment qualitatif et sympa ! Proposition d'assurance tut risques pour mon véhicule, personnel très arrangeant et sérieux.
Je recommande.</t>
  </si>
  <si>
    <t>grenier-g-115154</t>
  </si>
  <si>
    <t>bonjour, 
je suis satisfaite du service, c'est simple rapide et pratique d'utilisation, je recommande fortement l'olivier assurance. cordialement. Gwladysg</t>
  </si>
  <si>
    <t>plessiet-d-115148</t>
  </si>
  <si>
    <t xml:space="preserve">tres bon service contact facile et tarification très bien placée , rare de nos jours , ou les principales compagnies vous assassinent en cas de problèmes , même mineurs .
</t>
  </si>
  <si>
    <t>legrand-c-115138</t>
  </si>
  <si>
    <t>Je suis satisfait du service client, mais je trouve les prix élevés. Les personnes du service client sont toujours agréables et nous donnes des explications simples aux questions posées.</t>
  </si>
  <si>
    <t>marinouchkine-d-115070</t>
  </si>
  <si>
    <t xml:space="preserve">assez facile pour s'inscrire 
les tarifs ne sont pas plus compétitifs
bons avis sur l internet
a évaluer avec le temps 
le site est claire et bien lisible 
</t>
  </si>
  <si>
    <t>27/05/2021</t>
  </si>
  <si>
    <t>durand-f-115066</t>
  </si>
  <si>
    <t xml:space="preserve">Je suis satisfait du service téléphonique qui a répondue à mes question et m'a demandé cela etait très rapide , je recommanderais l'olivier à mes proche et mon entourage </t>
  </si>
  <si>
    <t>fadat-c-115062</t>
  </si>
  <si>
    <t xml:space="preserve">Nous sommes satisfait du service en ligne qui est efficace et très pratique. Nous n'avons rencontré aucun soucis pour le moment. l'inscription a été fluide ! </t>
  </si>
  <si>
    <t>corbineau-o-115061</t>
  </si>
  <si>
    <t xml:space="preserve">Quelques complications pour signer mais conseiller très gentil, bonne explication ainsi que la démarche. 
Des tarifs peu cher, je conseille fortement </t>
  </si>
  <si>
    <t>pointu-brongnard-f-115037</t>
  </si>
  <si>
    <t>Satisfaite du service.
Bonne communication téléphonique, bon relationnel conseiller/clients
Bon conseils
Conseiller à l'écoute
Prise en charge rapide.</t>
  </si>
  <si>
    <t>laville-j-115030</t>
  </si>
  <si>
    <t>J ai eu un bon contact avec mon interlocuteur téléphonique, ni trop pressé, ni trop lent, parfait donc. Il a su répondre à mes questions et mis un point d'honneur à tout me détailler.</t>
  </si>
  <si>
    <t>thevenod-a-115027</t>
  </si>
  <si>
    <t>Personne très agréable au téléphone, qui a su répondre à toutes mes interrogations. Mon devis a été finalisé avec succès et avec un prix sans aucune concurrence.</t>
  </si>
  <si>
    <t>duarte-h-115009</t>
  </si>
  <si>
    <t>Simple et pratique.
Service client à l'écoute et réactif. Pas encore de sinistre à déplorer depuis ma souscription afin d'évaluer les tarifications et le suivi en conséquence.</t>
  </si>
  <si>
    <t>bulteau-c-114991</t>
  </si>
  <si>
    <t>Prix contenus assurance fiable rapide pratique puis les conseillers sont à l’écoute et vif d’esprit. Ainsi on peut s’assurer vite pour pas chère chez L’olivier assurance</t>
  </si>
  <si>
    <t>quaranta-c-114962</t>
  </si>
  <si>
    <t>Bonne écoute et rapidité de prise en charge de ma demande.
Je suis satisfaite et je recommande L'olivier Assurance.
Espace personnel facile de prise en main</t>
  </si>
  <si>
    <t>26/05/2021</t>
  </si>
  <si>
    <t>varela-a-114953</t>
  </si>
  <si>
    <t>JE SUIS SATISFAIT MAIS ON M AVEZ PROPOSER UN PRIX INTERESSANT AVANT MAIS JE RESTE TOUT DE MEME SATISFAIT DE CES PRESTATIONS QUE VOUS PROPOSEZ  EN VOUS REMERCIANT</t>
  </si>
  <si>
    <t>massetti-l-114898</t>
  </si>
  <si>
    <t xml:space="preserve">JE SUIS SATISFAIT DES PRIX ET DE L ACCUEIL CLIENT
JE SUIS SATISFAIT DES PRIX ET DE L ACCUEIL CLIENT
JE SUIS SATISFAIT DES PRIX ET DE L ACCUEIL CLIENT
</t>
  </si>
  <si>
    <t>gernigon-a-114896</t>
  </si>
  <si>
    <t>merci de me proposer une enquête de satisfaction au bon moment, c'st à dire après quelques mois d'usage du service. pour l'instant ces notes ne peuvent refléter en rien mon opinion sur L'olivier assurance, la demande d'avis étant ridiculement mal placée dans le parcours client.</t>
  </si>
  <si>
    <t>kis-gado-s-114855</t>
  </si>
  <si>
    <t>Je suis satisfait des services et des prix.
L'accueil téléphonique est très aimable et les réponses apportées aux clients sur ses questionnements sont très qualitatives.
Je recommande L'Olivier Assurance.</t>
  </si>
  <si>
    <t>beziers-a-114834</t>
  </si>
  <si>
    <t xml:space="preserve">Je donne mon avais plus tard. Très bon échange avec l’interlocuteur qui m’a convaincu de signer chez vous a des prix attractif. Par la suite je donnerais mon avis </t>
  </si>
  <si>
    <t>25/05/2021</t>
  </si>
  <si>
    <t>marc-l-114820</t>
  </si>
  <si>
    <t xml:space="preserve">je suis satisfait  pour la simplicité  des démarche pour  le création de mon espace .
le prix est intéressant et  la connexion facile  merci cordialement marc  lavoix  </t>
  </si>
  <si>
    <t>gizliyan-s-114817</t>
  </si>
  <si>
    <t xml:space="preserve">simple et pratique les prix sont abordables
 souscription rapide 
conseiller efficace 
pas assez de recule mais je recommande cette assurance  
avoir dans le temps </t>
  </si>
  <si>
    <t>le-poidevin-j-114808</t>
  </si>
  <si>
    <t>Rien à redire, tout c’est très bien passé pour la souscription à l’assurance. Je ne pourrai émettre un avis sur la qualité que le jour où j’aurai à déclarer un sinistre.</t>
  </si>
  <si>
    <t>spaccesi-r-114807</t>
  </si>
  <si>
    <t>Je suis satisfait du service
Je suis satisfait du ratio prix / garanties proposées, du conseil, 
Je suis satisfait de l' Accueil et aussi de la rapidité</t>
  </si>
  <si>
    <t>sansous-b-114804</t>
  </si>
  <si>
    <t>Bonjour, J'avais une question que je vous ai envoyé par mail il y a 3 semaines concernant mon coefficient de bonus et je n'ai jamais eu de retour de votre part. bonne journée.</t>
  </si>
  <si>
    <t>ruiz-alcedo-g-114773</t>
  </si>
  <si>
    <t>je sui satisfait de la simplicité mais tarifs des franchises peu modulable en point négatif.
Je trouve les explications bien données et le site bien rensigné</t>
  </si>
  <si>
    <t>pontier-m-114769</t>
  </si>
  <si>
    <t>très bon rapport qualité prix, surtout pour les jeunes conducteurs. A voir à l'usage, mais pour le moment très satisfait de l'échange téléphonique et des services proposés.</t>
  </si>
  <si>
    <t>loneux-p-114759</t>
  </si>
  <si>
    <t>Tarifs extrêmement compétitifs, moins cher que mon assurance actuelle alors que mon nouveau véhicule a 12 chevaux fiscaux de plus ! Je ne peux que recommander.</t>
  </si>
  <si>
    <t>gauvrit-f-114736</t>
  </si>
  <si>
    <t>Déjà assuré, ravis des services. 
Simple d'accès, les tarifs sont raisonnables, et a chaque fois que j'ai eu des questions ou des modifications a effectué, cela a été rapide.
Bémole sur les frais de dossier a chaque changement d'informations sur un dossier.</t>
  </si>
  <si>
    <t>samba-c-114732</t>
  </si>
  <si>
    <t xml:space="preserve">Je suis plus ou moins satisfaite du service.
J'espère que l'année prochaine je paierais moins cher que cette année 2021 
Conseiller Théo excellent service et à l’écoute </t>
  </si>
  <si>
    <t>yanoff-tsitsa-r-114730</t>
  </si>
  <si>
    <t xml:space="preserve">Je suis satisfait du service L’olivier assurance et je recommande à tous mon entourage de souscrire avec L’olivier assurance pour leurs professionnalisme merci </t>
  </si>
  <si>
    <t>saunier-j-114726</t>
  </si>
  <si>
    <t xml:space="preserve">bien, mais c'est lors d'un sinistre que l'on peut réellement évaluer. Pour l'instant je n'en ai jamais eu depuis .... a voir les augmentation annuelle !! </t>
  </si>
  <si>
    <t>ingadassamy-t-114647</t>
  </si>
  <si>
    <t xml:space="preserve">Je suis satisfait du service. Les prix me conviennent (Sont très abordables). Simple, rapide et pratique Avec un personnel assez réactif. Je le  recommanderais un proche. </t>
  </si>
  <si>
    <t>23/05/2021</t>
  </si>
  <si>
    <t>saussaye-e-114633</t>
  </si>
  <si>
    <t>De gros problèmes de suivis de contrat, des erreurs de la part de l’assurance, j’ai du repayer les frais de dossier d’un contrat que vous avez résilié par erreur...</t>
  </si>
  <si>
    <t>pollet-g-114616</t>
  </si>
  <si>
    <t xml:space="preserve">Très bon tarifs et toujours rapidement disponible au téléphone avec en prime des personnes courtoises et compréhensives.
On n'a pas forcement le même conseillé au bout du fils mais le suivie de dossier fait qu'on arrive rapidement à reprendre où on en était.  </t>
  </si>
  <si>
    <t>said-m-114587</t>
  </si>
  <si>
    <t xml:space="preserve">Je suis satisfait le prix sa m'intéresse beaucoup je peux recommander à quelqu'un de la famille ou des amis ou me collègues de travail ou de proches ou de voisins </t>
  </si>
  <si>
    <t>22/05/2021</t>
  </si>
  <si>
    <t>sterne-d-114584</t>
  </si>
  <si>
    <t>Les prix sont très satisfaisants,et abordable ,je recommande l’olivier a tous car la qualité du service est là ,les prestations ne sont pas négliger au détriment du prix , merci l’olivier.</t>
  </si>
  <si>
    <t>labille-m-114581</t>
  </si>
  <si>
    <t xml:space="preserve">Le prix du contrat me convient ainsi que la rapidité de votre site pour conclure le contrat
J'espère avoir donner tout les documents demandé en attendant mon véhicule </t>
  </si>
  <si>
    <t>deaux-e-114471</t>
  </si>
  <si>
    <t>Moins cher que compétiteur, et surtout service impeccable et drôle de Nathalie!
Mais bon le fais qu'il soit obligatoire de donner son avis est pas cool...</t>
  </si>
  <si>
    <t>21/05/2021</t>
  </si>
  <si>
    <t>ouamrane-s-114427</t>
  </si>
  <si>
    <t>RAS très satisfait tarifs compétitifs service client présent et impeccable.
Je recommande fortement d’autant plus que je ne connaissais pas. Garanties équivalentes.
Vraiment je recommande.</t>
  </si>
  <si>
    <t>pongerard-c-114409</t>
  </si>
  <si>
    <t>c'est le second véhicule que j'assure chez l'olivier....je ne peux en conduire qu'un à la fois... un effort sur le tarif aurait été bienvenu...je paye le même prix que si je l'avais assurer en remplacement de l'autre... non!!! j'ai deux véhicules!!!</t>
  </si>
  <si>
    <t>20/05/2021</t>
  </si>
  <si>
    <t>marchal-e-114370</t>
  </si>
  <si>
    <t xml:space="preserve">Satisfaite depuis maintenant 5 ans de bons services que soit dans les sinistres, mais aussi dans le suivie client ! Service client réactif. Je recommande vivement. </t>
  </si>
  <si>
    <t>brancotte-m-114364</t>
  </si>
  <si>
    <t>Je suis satisfait du service client, j'ai eu une personne à l'coute et très professionnel.
Niveau prix cela est tout à correct et dans bon budget.
je recommanderais cette assurance.</t>
  </si>
  <si>
    <t>geerinkx-i-114359</t>
  </si>
  <si>
    <t xml:space="preserve">je suis très satisfaite du service et du tarif le conseiller est a l écoute il conseil et explique très bien la prise en charge rapide facile je conseil a 100 % </t>
  </si>
  <si>
    <t>marechal-c-114348</t>
  </si>
  <si>
    <t>Je suis satisfaite de cette assurance. Merci de la confiance. 
Assurance peu cher mais la franchise reste élevé malheureusement, la franchise moins élevé aurait été parfait.</t>
  </si>
  <si>
    <t>gonzalez-b-114345</t>
  </si>
  <si>
    <t>simple, rapide, efficace et disponible, prix attractifs, nouveau client donc j'espère aussi efficace en cas de problème et dans le temps................</t>
  </si>
  <si>
    <t>calleja-c-114321</t>
  </si>
  <si>
    <t>Le prix me convient, le devis est clair et la souscription est très facile. Le site est facile d'utilisation pour télécharger les documents. Pour le moment je suis satisfaite.</t>
  </si>
  <si>
    <t>19/05/2021</t>
  </si>
  <si>
    <t>garde-p-114317</t>
  </si>
  <si>
    <t xml:space="preserve">rapide et serieux de bonnes explications
on m a rappelé rapidement 
mon conseiller a ete clair tout a bien ete expliqué il a pris tout le temps necessaire
 </t>
  </si>
  <si>
    <t>ben-salha-a-114315</t>
  </si>
  <si>
    <t xml:space="preserve">bonsoir je viens de souscrire une assurance voiture jeune conductrice donc RAS pour le moment 
Trop tôt pour savoir si j ai fais le bon choix...je n en doute pas
</t>
  </si>
  <si>
    <t>siguier-j-114297</t>
  </si>
  <si>
    <t>Bonne assurance, avec de bonnes garanties, les prix sont correct, l’accueil au téléphone est correct, ce ne sont pas des étrangers comme certains et ils sont polis et courtois</t>
  </si>
  <si>
    <t>ruby-j-114284</t>
  </si>
  <si>
    <t>Je suis satisfait du service client par téléphone, très réactif et capable de répondre à toutes mes questions. Il est également assez facile de faire les devis en ligne, avec beaucoup d'options.</t>
  </si>
  <si>
    <t>geerinkx-m-114278</t>
  </si>
  <si>
    <t xml:space="preserve">Bonjour mon avis par rapport a l Olivier assurance, est qu'il est juste dommage qu'il assure pas toutes les voiture et les modèles de voiture, sinon rien a dire. </t>
  </si>
  <si>
    <t>amalric-l-114247</t>
  </si>
  <si>
    <t xml:space="preserve">Nickel merci les prix sont très bien et l'assurance en elle-même as lair très très bien. 
Merci à vous je vous direz plus a la longue je l'ai assurer que aujourdhui </t>
  </si>
  <si>
    <t>ortiz-l-114245</t>
  </si>
  <si>
    <t>UN PEU COMPLIQUE POUR SIGNER POUR LES PERSONNES QUI NE MAITRISSENT PAS L'INFORMATIQUE.
 IL FAUDRAIT FAIRE PLUS SIMPLE;
 HERUREUSEMENT LE CONSEILLER IL A EU BEAUCOUP DE PATIENCE AVEC NOUS</t>
  </si>
  <si>
    <t>miano-a-114232</t>
  </si>
  <si>
    <t>je suis satisfait des prix et du relationnelle avec la premier personne de votre service qui ma appeler les prix sont correcte cordialement monsieur miano</t>
  </si>
  <si>
    <t>roumier-h-114217</t>
  </si>
  <si>
    <t xml:space="preserve">Je suis satisfait du prix et de ce qui est couvert. Le site est complet. Et apparement les avis pour cet assureurs sont bons. Je recommande. Et j’attends les documents finaux. </t>
  </si>
  <si>
    <t>sarrazin-j-114213</t>
  </si>
  <si>
    <t>Les prix sont excellents. Le conseiller qui m'a contcté a été très efficace, par contre j'ai eu des difficultés pour signer le contrat de façon électronique.</t>
  </si>
  <si>
    <t>bethencourt-h-114172</t>
  </si>
  <si>
    <t>Très satisfait du tarif ultra compétitif et de la simplicité d'inscription en ligne.
Renseignement au téléphone efficace par un conseiller à l'écoute.</t>
  </si>
  <si>
    <t>18/05/2021</t>
  </si>
  <si>
    <t>borgat-e-114155</t>
  </si>
  <si>
    <t>Les prix sont très satisfaisant pour les jeunes conducteurs.  comme je viens de contracter l'assurance, je pourrais vous donner mon avis à l'usage....</t>
  </si>
  <si>
    <t>tram-a-114115</t>
  </si>
  <si>
    <t>Dommage que les 10% de reduction promis pour l'assurance multi-auto ne soient pas automatiques lors de la souscription sur internet et pas rattrapable après coup....</t>
  </si>
  <si>
    <t>vinzenz-s-114111</t>
  </si>
  <si>
    <t>Très bien informé, très bon prix, très à l'écoute, très rapide, très patient, très compréhensible, joignable rapidement, je peux le conseiller à tout le monde</t>
  </si>
  <si>
    <t>schall-a-114110</t>
  </si>
  <si>
    <t>Conseiller très aimable au téléphone. Prix imbattables comparé à de grands groupes.
J'avais besoin d'assurer le minimum pour ma vieille voiture, c'est parfait !</t>
  </si>
  <si>
    <t>pjeter-h-114099</t>
  </si>
  <si>
    <t>ce site est très simple et sûr, les prix sont bas, je conseille à tout le monde d'utiliser ce site pour sceller vos voitures car même en cas d'accident il y a des dommages justes et bons</t>
  </si>
  <si>
    <t>lobet-a-114098</t>
  </si>
  <si>
    <t>Satisfaite des premiers échanges avec l'Olivier Assurance. Tarifs compétitifs, démarches faciles et rapides à réaliser, service client réactif et professionnel</t>
  </si>
  <si>
    <t>burdiak-c-114067</t>
  </si>
  <si>
    <t>tout est ok, rapidité, efficacité, tarifs, mise à disposition des documents tout est parfait, réactivité de la Personne en télé travail, grande gentillesse    que nous remercions</t>
  </si>
  <si>
    <t>gba-114059</t>
  </si>
  <si>
    <t>Le rapport qualité/prix est intéressant.
Très bon contact par internet mais aussi par téléphone, avec une bonne qualité de renseignements.
Service rapide.</t>
  </si>
  <si>
    <t>ondo-h-114058</t>
  </si>
  <si>
    <t>Je suis satisfait du service. La souscription en ligne a été efficace et pratique. La conseillère a été très patiente dans le processus et a fourni des explications claires. Merci</t>
  </si>
  <si>
    <t>fonkwa-o-114054</t>
  </si>
  <si>
    <t>Je suis satisfaite de ce service en ligne et par telephone
la signature en ligne est peu intuitive, on paraphe les docuemnts grace à la signature?...c'est peu claire
merci à vous</t>
  </si>
  <si>
    <t>kangni-akpo-f-114032</t>
  </si>
  <si>
    <t>JE SUIS SATISFAIS DU SERVICE ET LES PRIX ME CONVIENNENT
SIMPLE ET EFFICACE
ACCUEIL CHALEUREUX 
NETTETE ET BONNE EXPLICATION DES TARIFS
BONNE ASSISTANCE</t>
  </si>
  <si>
    <t>17/05/2021</t>
  </si>
  <si>
    <t>hartmann-d-114029</t>
  </si>
  <si>
    <t xml:space="preserve">Je suis très satisfait du service. Interlocuteur très reactif et très sérieux.  Je viens de finaliser l'assurance de  mon 2ieme véhicule.  Je recommande vivement l'olivier assurance 
</t>
  </si>
  <si>
    <t>quintin-r-114006</t>
  </si>
  <si>
    <t>Je suis satisfait de vos tarifs concernant l'assurance voiture et l'assurance habitation. J'ai été trés bien accueilli suite à mon appel. pour avoir des devis et valider ces derniers.</t>
  </si>
  <si>
    <t>jauffret-b-114003</t>
  </si>
  <si>
    <t xml:space="preserve">je suis très satisfaite de l accueil et des prix.
Je recommanderai cette assurance à mes proches.
Rapide et sérieux.
A l'écoute de nos demandes et besoins. Bons conseils
</t>
  </si>
  <si>
    <t>deyrich-l-113992</t>
  </si>
  <si>
    <t xml:space="preserve">Connu par la pub à la télé, devis rapide et prise en charge par un conseiller très pro et très aimable A voir à l'usage mais à priori à recommander,  </t>
  </si>
  <si>
    <t>ghienne-g-113988</t>
  </si>
  <si>
    <t xml:space="preserve">TRES BONNE ASSURANCE SURTOUT QUALITER PRIX MERCI BEAUCOUP POUR LES REDUCTIONS AVEC PLUSIEUR CONTRATS                                                    </t>
  </si>
  <si>
    <t>leroux-g-113971</t>
  </si>
  <si>
    <t xml:space="preserve">Simple et efficace, service rapide à l’écoute de ses clients. Prix corrects et large sélection de clients, très facile de s’assurer et en toute sécurité </t>
  </si>
  <si>
    <t>foucault-x-113947</t>
  </si>
  <si>
    <t>Satisfait prix assez bon devis en ligne bien définit à recommandé rapide et efficace dans l 'ensemble je recommande pour les tarifs attractifs de cette assurance</t>
  </si>
  <si>
    <t>tabbi-m-113895</t>
  </si>
  <si>
    <t>Satisfaite de la mise en place de mon contrat par téléphone. La conseillère a été très professionnel, efficace et agréable . Le tarif est est très abordable.</t>
  </si>
  <si>
    <t>16/05/2021</t>
  </si>
  <si>
    <t>makieh-m-113893</t>
  </si>
  <si>
    <t>Je suis satisfait du package proposé par l'assurance L'OLIVIER.
Ca m'a été recommandé par un client de chez vous. 
Prix acceptable selon le marché.
Merci d'avance</t>
  </si>
  <si>
    <t>dardhishta-a-113888</t>
  </si>
  <si>
    <t>une bonne  accueil téléphonique très pro très agréable j'espère avoir votre soutien en cas de besoin au revoir l'équipe l'olivier a bientôt avec mon respect Mr DARDHISHTA Adnan</t>
  </si>
  <si>
    <t>morard-l-113863</t>
  </si>
  <si>
    <t>Le prix qui m’a été annoncé a été réévalué à la hausse dès le lendemain suite à une erreur. Venant de faire l’acquisition d’un nouveau véhicule j’ai donc été devant le fait accompli. Par ailleurs je parti de vos procedures car à date j’ai été victime d’un accident d’un accident de t. E litige n’étant pas réglée je suis donc impacte de mon bonus. Je souhaite résilier. Contrat à la date anniversaire une fois que j’aurai été indemnisée.</t>
  </si>
  <si>
    <t>gire-d-113860</t>
  </si>
  <si>
    <t>je suis satisfait. du service client. et du prix proposer concernant mon assurance automobile c'est l'une des meilleures assurance que j'ai souscrite.</t>
  </si>
  <si>
    <t>barbarat-m-113852</t>
  </si>
  <si>
    <t xml:space="preserve">Je suis satisfaite du service. 
A l’écoute et réponds au service demander. 
Je recommande L’olivier assurance . 
Merci de votre compréhension. Mlle barbarat </t>
  </si>
  <si>
    <t>asut-z-113830</t>
  </si>
  <si>
    <t>Je suis très contente de vous contacter et je vous demander de continuer comme ça,car vos conseillers sont très gentils et expliquer très clairement ,,je consel Olivier assurance toute mon entourage</t>
  </si>
  <si>
    <t>15/05/2021</t>
  </si>
  <si>
    <t>ladeira-a-113811</t>
  </si>
  <si>
    <t xml:space="preserve">Je suis satisfaite de l’Olivier. Seule assurance voulant bien assurer une jeune conductrice malussée avec des prix très raisonnables. Je recommande vivement. </t>
  </si>
  <si>
    <t>bouhassoun-a-113810</t>
  </si>
  <si>
    <t>Je suis satisfait mais prix un peu élevé normalement pack assistance offert par ce que déjà un véhicule chez vous en plus tous risques normalement c'est compris dedans</t>
  </si>
  <si>
    <t>tloh-f-113795</t>
  </si>
  <si>
    <t xml:space="preserve">Bon qualité rapport prix pour ce qui est mais je changerais quand même d'assurance prochainement, parce qu'il ya beaucouo de chose incohérente chez eux qu'on trouve pas chez les autres assurance, honnêtement je préfère payer un peu plus chère ailleurs afin d'être confiant et à l'aise au moindre problème que je peux rencontrer avec mon véhicule </t>
  </si>
  <si>
    <t>de-cubber-a-113773</t>
  </si>
  <si>
    <t>Parfait je recommande , toujours a l’écoute et repond vite a nos question , il y avait un problème sur mon adresse mail qui a été male taper mais en quelque minute c’était regler</t>
  </si>
  <si>
    <t>guehenneux-n-113743</t>
  </si>
  <si>
    <t xml:space="preserve">Bon rapport qualité prix, je suis ravi des premiers contact téléphonique avec les personne du service clients. Je recommande, très facile de faire l 'adhésion </t>
  </si>
  <si>
    <t>14/05/2021</t>
  </si>
  <si>
    <t>monteiro-m-113739</t>
  </si>
  <si>
    <t>Je suis satisfait du service et du prix. Le contact téléphonique s'est avéré de très bonne qualité. Le système de rappel est efficace et le rappel évite d'attendre.</t>
  </si>
  <si>
    <t>ouali-k-113734</t>
  </si>
  <si>
    <t>Bon prix en auto, conseiller à l’écoute dommage un peu cher sur les frais de dossier pour l’habitation sinon je pense que je serais passe chez eux aussi</t>
  </si>
  <si>
    <t>vural-y-113706</t>
  </si>
  <si>
    <t xml:space="preserve">Très satisfait du service client reponse rapide et clair le tarif de mes assurances automobile est tres intéressant je vous recommande vivement merci </t>
  </si>
  <si>
    <t>mazaleyrat-c-113704</t>
  </si>
  <si>
    <t>Satisfait mais un petit peu embêté par le contrat temporaire le temps d'avoir la carte grise définitive. Les différents interlocuteurs m'ont donné les bonnes explications.</t>
  </si>
  <si>
    <t>trahin-l-113699</t>
  </si>
  <si>
    <t xml:space="preserve">Je suis satisfaite de la souscription, au niveau du prix top, un peu d'attente au téléphone avant d'avoir quelqu'un mais les 2 personnes que j'ai eu ont été très aimables. </t>
  </si>
  <si>
    <t>carroue-s-113620</t>
  </si>
  <si>
    <t xml:space="preserve">Je n aime pas en général les assurances sur internet on m a conseillé cette assurance ,le prix , la prise en charge ...A voir sur du long terme j espère que je ne serais pas déçu
</t>
  </si>
  <si>
    <t>13/05/2021</t>
  </si>
  <si>
    <t>say-r-113608</t>
  </si>
  <si>
    <t xml:space="preserve">Satisfait du service et du contact. Manque peut-être une application pour smartphone pour une gestion plus aisée des différents contacts ou sinistres potentiels. </t>
  </si>
  <si>
    <t>kihoulou-r-113593</t>
  </si>
  <si>
    <t>Bonjour, madame, monsieur, 
je serai satisfait le jour ou j'aurai une panne et que vous me viendrez en aide. 
Merci beaucoup, à vous et à toute votre équipe.</t>
  </si>
  <si>
    <t>dehaussy-c-113564</t>
  </si>
  <si>
    <t>Au niveau des prix cela reste convenable et un bon service clients pour ma part mon 2eme véhicule pourrais être assurer chez vous si cela reste stable</t>
  </si>
  <si>
    <t>12/05/2021</t>
  </si>
  <si>
    <t>fiat-p-113558</t>
  </si>
  <si>
    <t>je suis satisfait du service et du pris que l'assurance propose.
le service client est compétant et professionnel.
j'ai changé mes 3 voitures d'assurance pour cette assurance.</t>
  </si>
  <si>
    <t>beliveau-o-113547</t>
  </si>
  <si>
    <t>Je suis satisfait du service. Les prix me conviennent. La demande de devis et la  procédure d'inscription à votre compagnie d'assurance sont  didactique et simple.</t>
  </si>
  <si>
    <t>frey-m-113546</t>
  </si>
  <si>
    <t>Je suis satisfait  du service. Niveau qualité  prix cela me convient parfaitement, vous êtes l'assurance la moins chère qu'on mes proposer. Cordialement bonne journée.</t>
  </si>
  <si>
    <t>tuboeuf-s-113545</t>
  </si>
  <si>
    <t xml:space="preserve">nous sommes satisfait du tarif et de toutes les explications 
les personnes que nous avons au téléphone sont aimable et à notre écoute 
c'est notre fils qui nous a parraines 
</t>
  </si>
  <si>
    <t>vermeulen-t-113521</t>
  </si>
  <si>
    <t xml:space="preserve">très satisfait de votre service ,  renseignement parfait  très bien expliquer , bonne relation , je ne manquerai pas a vous faire une bonne publicité 
</t>
  </si>
  <si>
    <t>sebastien-d-113504</t>
  </si>
  <si>
    <t>Le prix me convient et j'espère que je n'aurais pas de mauvais surprise l'année prochaine comme j'ai pu le connaitre sur d'autres assurances qui augmentent de manière significative leur tarif tous les ans.</t>
  </si>
  <si>
    <t>baggi-a-113484</t>
  </si>
  <si>
    <t>J'ai signé mon contrat en retard et je vais également fournir les documents avec pas mal de retard et malgré tout je suis tombée sur une dame très sympa et compréhensive au téléphone qui m'a renvoyée une carte verte provisoire afin que je sois en règle le temps de recevoir ma carte verte définitive. Merci beaucoup</t>
  </si>
  <si>
    <t>cheron-g-113483</t>
  </si>
  <si>
    <t xml:space="preserve">PARFAIT je n'ai rien à redire efficace et pro je recommanderais cette assurance à mon entourrage car vraiment à l"ecoute  les choses ont été faite en temps et en heure </t>
  </si>
  <si>
    <t>michaelson-d-113437</t>
  </si>
  <si>
    <t>Très satisfait du service au téléphone, très bonne conseillère, tout a été bien expliqué, déçu quand même que le parrainage de mon frère n'a pas été pris en compte</t>
  </si>
  <si>
    <t>11/05/2021</t>
  </si>
  <si>
    <t>beau-m-113400</t>
  </si>
  <si>
    <t>Pour une demande de devis avec des éléments strictement identique, 4 ou 5 prix différents selon le canal, le jour ou l’heure de demande ?! On a le sentiment de se faire "Rouler" ... !</t>
  </si>
  <si>
    <t>mebarki-m-113394</t>
  </si>
  <si>
    <t xml:space="preserve">Monsieur merci pour vos explications et compréhension bonne relation client j’espère que le reste vas aussi suivre ! N’oubliez pas le remboursement des frais de dossier comme évoqué avec vos collègues et pub web ! Merci </t>
  </si>
  <si>
    <t>amoros-p-113374</t>
  </si>
  <si>
    <t xml:space="preserve">je suis satisfait le pris un peux elever bonne assurance vous pouriez donner lassurance complete des le paiments car en ne ses pas ci en recupere la totalite de la carte ver cordialement amoros </t>
  </si>
  <si>
    <t>lavoisier-e-113358</t>
  </si>
  <si>
    <t xml:space="preserve">Souscription rapide, 
site clair, les informations permettent de faire un choix rapide
prix attractif, options possibles
A voir ensuite dans la durée </t>
  </si>
  <si>
    <t>ravix-a-113352</t>
  </si>
  <si>
    <t xml:space="preserve">satisfait du service client et prix
couverture un peu juste tout de même
simulation un peu aléatoire avec des prix différents à chaque fois et des écarts </t>
  </si>
  <si>
    <t>el-badaoui-n-113326</t>
  </si>
  <si>
    <t xml:space="preserve">suis satisfait mais le prix un peu comme par tous 
le système parrainage est un peu compliqué.le bonus de 10 pour cent pour un deuxième contrat n est pas au top </t>
  </si>
  <si>
    <t>cory45-113301</t>
  </si>
  <si>
    <t>Bonjour,
J'ai eu un bris de glace sur mon parebrise début avril. Je l'ai fait changé chez Peugeot qui m'a indiqué qu'il n'y avait pas de problème pour travailler avec l'Olivier. A ce jour, après avoir réclamé la copie du bon de commande de Peugeot pour mon parebrise et après de nombreux appels, je n'ai toujours pas été remboursé pour un montant de plus de 927.21 € (moins la franchise de 150 €) (parebrise avec caméras, d'où le montant). Le commercial de chez Peugeot a été sympa car il a eu des échanges en direct avec l'Olivier mais pour l'Olivier il manque toujours des documents !! A qui faut-il écrire pour être remboursé ? Merci pour votre retour.</t>
  </si>
  <si>
    <t>10/05/2021</t>
  </si>
  <si>
    <t>pignol-a-113300</t>
  </si>
  <si>
    <t>Super prix, je suis passé par le comparateur lesfurets.com, modalités très claires au téléphone avec le conseiller, je suis très satisfait, je recommande pour l'instant.</t>
  </si>
  <si>
    <t>cilla-d-113297</t>
  </si>
  <si>
    <t>Je suis plutôt satisfait du tarif. Le changement d'assurance est ceci dit problématique. Je suis donc encore un peu réservé sur les services de l'Olivier Assurance.</t>
  </si>
  <si>
    <t>ghilas-f-113267</t>
  </si>
  <si>
    <t>Je suis satisfait du service les prix me convient merci beaucoup pour cette offre prono sport j'ai aucun problème avec su service pour le moment merci beaucoup</t>
  </si>
  <si>
    <t>imohammadian-m-113254</t>
  </si>
  <si>
    <t xml:space="preserve"> BONJOUR , JE ME PERMETS DE LAISSER UN MESSAGE LE SERVEUR OU LE SITE EST LENT ET BLOQUE DE TEMPS EN TEMPS CE QUI POSE PROBLÈME MAIS SATISFAIT POUR L’ACCUEILLE TÉLÉPHONIQUE.</t>
  </si>
  <si>
    <t>donque-j-113251</t>
  </si>
  <si>
    <t>Les prix sont compétitif. La flexibilité sur la franchise est un vrai plus. Le process de signature est plutot bien fait. A voir le jour où j'aurais besoin de faire valoir mes droits si je suis toujours aussi satisfait</t>
  </si>
  <si>
    <t>mellard-m-113236</t>
  </si>
  <si>
    <t>je suis satisfaite du service le contract se fai tres rapidement en peu joindre un conseiller si besoin d aide comme sa a ete mon merci pour votre proffesionalime</t>
  </si>
  <si>
    <t>dutot-e-113183</t>
  </si>
  <si>
    <t xml:space="preserve">Prix correct conseillé agreable à voir si le service en cas de problème sera pareil et que les barèmes de prix ne gonflent pas sans être justifier, à voir </t>
  </si>
  <si>
    <t>09/05/2021</t>
  </si>
  <si>
    <t>hareb-l-113180</t>
  </si>
  <si>
    <t>Très satisfaite de l'accueil. Du Conseil, et du tarif, un efficacité du conseiller qui a été très à l'écoute. Et compréhensible. Je recommanderai sans hésiter</t>
  </si>
  <si>
    <t>jelassi-m-113172</t>
  </si>
  <si>
    <t>Je suis satisfait, assurance accessible, site facile pour s'inscrire en ligne.Je trouvé cette assurance plus proche des conducteurs qui ont des moyens juste.</t>
  </si>
  <si>
    <t>dumont-e-113123</t>
  </si>
  <si>
    <t>je suis très satisfaite de votre assurance elle est très bien, votre site est très sécurisée, belle offre pour une première assurance, je recommande fortement cette assurance.</t>
  </si>
  <si>
    <t>08/05/2021</t>
  </si>
  <si>
    <t>grenier-m-113090</t>
  </si>
  <si>
    <t>Satisfait des services, service rapide et clair, site simple d'utilisation, Prix correct, service rapide, Information clair, envoie rapide de l'assurance par mail</t>
  </si>
  <si>
    <t>aguiar-d-113031</t>
  </si>
  <si>
    <t>Je verrais quand j'aurai un problème.
Le prix me semble correcte par rapport aux autres assurances malré que les franchises me paressent un peu cher
Cordialement</t>
  </si>
  <si>
    <t>07/05/2021</t>
  </si>
  <si>
    <t>bis-b-113027</t>
  </si>
  <si>
    <t xml:space="preserve">tarif élevé en contre partie une écoute attentive a mes besoins 
pour trouver la meilleur couverture pour moi et les autres 
pour le reste je ne peux pas me prononcer </t>
  </si>
  <si>
    <t>meriau-v-113000</t>
  </si>
  <si>
    <t xml:space="preserve">Très satisfait merci de la prise en charge de mon assurance et des démarches de résiliation de mon ancien contrat                                      </t>
  </si>
  <si>
    <t>zitouni-d-112942</t>
  </si>
  <si>
    <t>J'aurais aime pouvoir ajouter un vehicule directement depuis mon espace client.
J'ai du refaire toute la procedure depuis le site.
Sinon je suis globalement satisfait</t>
  </si>
  <si>
    <t>06/05/2021</t>
  </si>
  <si>
    <t>gillot-n-112932</t>
  </si>
  <si>
    <t>je suis satisfaite de mon échange téléphonique. 
cela était rapide et efficace.
votre site internet est très simple à comprendre.
les prix sont très correctes 
merci.</t>
  </si>
  <si>
    <t>levy-d-112917</t>
  </si>
  <si>
    <t xml:space="preserve">Bonne assurance tarif correct pour jeune conducteur il y a que l’olivine assurance qui l’assurer avec des voiture avec un peu de chevreaux fiscaux merci </t>
  </si>
  <si>
    <t>arnaout-s-112881</t>
  </si>
  <si>
    <t>Satisfaisant pour le moment,
Toutefois c'est ennuyeux de répéter 2 fois la même choses sur nos informations personnelles et je pense comme beaucoup que vous devriez facilement améliorer la perte de temps à vos clients à ce sujet.</t>
  </si>
  <si>
    <t>adriansen-v-112878</t>
  </si>
  <si>
    <t xml:space="preserve">Je satisfait du prix et de la relation client. Je recommande Olivier assurance pour sa rapidité et sa disponibilité. Étant jeune conducteur, le prix est imbattable. </t>
  </si>
  <si>
    <t>zanetti-m-112856</t>
  </si>
  <si>
    <t xml:space="preserve">En tant que permis jeune conducteur, les frais d'assurance mensuels sont attractifs. Mais les frais de dossier sont un peu onéreux. Bon service client. </t>
  </si>
  <si>
    <t>maritrovato-c-112850</t>
  </si>
  <si>
    <t xml:space="preserve">Très content sur le prix, et le service très rapide et facile, je recommande à tout mes proches et amis bonne journée et encore merci à toute vautre équipe </t>
  </si>
  <si>
    <t>mesplie-p-112849</t>
  </si>
  <si>
    <t xml:space="preserve">Très contente pour le moment je viens de m’assurer. Bien reçu au téléphone
Réponse clair et rapide. Pas de complications assuré très vite. Satisfaite pour l’instant </t>
  </si>
  <si>
    <t>crifo-m-112839</t>
  </si>
  <si>
    <t xml:space="preserve">Très bien. À part demander les informations de la CB par téléphone. Je trouve que. CÀ ne se fait pas. Mais j’ai eu un conseiller très agréable et à l’écoute. On a essayé le paiement par internet mais il y a eu un souci </t>
  </si>
  <si>
    <t>annette-m-112833</t>
  </si>
  <si>
    <t>je suis satisfait des services. La souscription en ligne est rapide, clair et précise. La signature en ligne est d'une facilité et d'une efficacité de vos services.</t>
  </si>
  <si>
    <t>hummel-p-112805</t>
  </si>
  <si>
    <t>tarifs attractifs, très satisfait des services.je recommande vivement cette assurance,rapide simple et efficace , il ne reste plus qu'a rouler. c'est que du bonheur</t>
  </si>
  <si>
    <t>05/05/2021</t>
  </si>
  <si>
    <t>crehalet-e-112794</t>
  </si>
  <si>
    <t>je suis satisfait du service, c'est rapide et efficace. une assurance peu couteuse. 
A voir dans l'avenir ce que les options donnes.
merci pour la réactivité de création de contrat</t>
  </si>
  <si>
    <t>boutebtoub-m-112733</t>
  </si>
  <si>
    <t>Je suis très satisfait de l'olivier assurance pour leurs prix et leur accueil télépathique leurs services..leurs propositions restent correctes dans les prix.</t>
  </si>
  <si>
    <t>khaelaifia-r-112732</t>
  </si>
  <si>
    <t xml:space="preserve">Je suis satisfais merci à toute équipe de olivier assurance j reste disponible pour plus de code promo et souhaite une très bonne journée à toute equipe de olivier </t>
  </si>
  <si>
    <t>merhane-r-112700</t>
  </si>
  <si>
    <t>Bon accueil, renseignements clairs et précis, personnel très professionnel. Après plusieurs devis, j'ai choisi votre assurance car c'était la plus intéressante pour moi en tant que jeune conducteur.</t>
  </si>
  <si>
    <t>meyer-d-112687</t>
  </si>
  <si>
    <t>Je suis satisfait des prix, de la souscription rapide et immédiate en ligne. A voir pour la suite, notamment pour l'obtention de la carte verte définitive</t>
  </si>
  <si>
    <t>boughanemi-h-112677</t>
  </si>
  <si>
    <t xml:space="preserve">Satisfait de mon contrat rapport qualité prix je recommande L’olivier assurance service clients  au top rien à dire                                           </t>
  </si>
  <si>
    <t>04/05/2021</t>
  </si>
  <si>
    <t>houze-m-112671</t>
  </si>
  <si>
    <t xml:space="preserve">Je suis satisfaite de mon contrat en plus j’ai eu le droit au parrainage mais dommage que l’on doit attendre 3 mois pour recevoir notre argent. Mais sinon très bien </t>
  </si>
  <si>
    <t>salis-e-112642</t>
  </si>
  <si>
    <t>Je suis très satisfaite de la facilité avec laquelle le contrat a été souscrit, les prix sont des plus abordables au niveaux des comparateurs c’est l’olivine assurance qui était le grand gagnant. En espérant que la vie du contrat se passe tout aussi bien !</t>
  </si>
  <si>
    <t>gruson-c-112590</t>
  </si>
  <si>
    <t>trés heureux du tarif proposer et les documents disponible de suite pour l'achat du véhicule que je dois fournir a la centrale de voiture d'occasion pour recuperer ma voiture</t>
  </si>
  <si>
    <t>le-rousseau-g-112585</t>
  </si>
  <si>
    <t xml:space="preserve">Tarif placé pour jeune conducteur. Par contre j'ai rencontré un soucis de signature de devis en ligne. Je suis passé par la hotline qui a débloqué la situation </t>
  </si>
  <si>
    <t>sellamine-f-112556</t>
  </si>
  <si>
    <t xml:space="preserve">facile d accès prix plus que correct je suis très content d avoir réalisé ce devis.
le devis est moin cher que le précédent ,je suis ravi.
je vais en parlé à mon entourage.merci 
</t>
  </si>
  <si>
    <t>reveret-n-112516</t>
  </si>
  <si>
    <t>Des difficultés avec le site pour deposer des documents et autre.. changement sepa. Les conseillers sont disponibles pour répondre aux questions sans trop d'attente.</t>
  </si>
  <si>
    <t>03/05/2021</t>
  </si>
  <si>
    <t>tarrass-b-112480</t>
  </si>
  <si>
    <t xml:space="preserve">JE SUIS TRES SATISFAIT DE VOTRE SERVICE ET L EMSEMBLE DU PERSONNELLES DE L OLIVIER ASSURANCE QUE M ONS ACCORDEZ EST BIEN SUR AUSSI VOTRE ECOUTE POUR MES ATTENTE BIEN CORDIALEMENT </t>
  </si>
  <si>
    <t>ababsa-s-112476</t>
  </si>
  <si>
    <t>Service client réactif et à l'écoute
Conseiller disponible et précis 
Explication claire et concise 
Rapidité Efficacité
Nous verrons désormais le SAV</t>
  </si>
  <si>
    <t>rubinel-r-112458</t>
  </si>
  <si>
    <t xml:space="preserve">tres accueillant tout est clair niveau explication contrat, et aussi en disponibilité envers le futur client, peu de temps d'attente sur l'ensemble de la prise en charge </t>
  </si>
  <si>
    <t>ringuenoir-a-112454</t>
  </si>
  <si>
    <t xml:space="preserve">Très contente de ma nouvelle assurance, personnel aimable et très gentil, prix vraiment compétitif et enfin une assurance qui offre une réduction quand il y a plusieurs contrats </t>
  </si>
  <si>
    <t>berkat-k-112410</t>
  </si>
  <si>
    <t xml:space="preserve">Prix correct. Manque de communication sur le faits que je n'ai pas recu ma carte dans les temps. Mais sinon rien de particulier à signaler. Au téléphone les personnes sont correcte </t>
  </si>
  <si>
    <t>02/05/2021</t>
  </si>
  <si>
    <t>tounsi-m-112399</t>
  </si>
  <si>
    <t xml:space="preserve">Je suis très satisfait de la procédure d'inscription pris par lesfurets.com. votre site est très bien fait et j'espère que cette année de contrat ce passera bien. </t>
  </si>
  <si>
    <t>el-jeddaoui-i-112356</t>
  </si>
  <si>
    <t>Bons renseignements de la part de l'opératrice qui m'a aidée dans mes démarches et pour les questions que je me posais concernant le bonus/malus ainsi que le délai de rétractation.</t>
  </si>
  <si>
    <t>sebastien--112336</t>
  </si>
  <si>
    <t xml:space="preserve">Assuré chez eux depuis 4 ans j e change de véhicule je l ai  appele pour modifier mon contrat pour  mon nouveau véhicule. Le service client ne trouve  mon véhicule en boîte manuel alors qu'il n existe qu en boîte auto après une dizaine de minute d attente ont me dit désolé messieur vous devez aller ailleurs car votre voiture n existe pas chez nous  Je me retrouve au garage comme un C.. Sans assurance sans voiture car mon ancienne la carte grise est barre heureusement que ma banque ce sont des professionnels eux mon assuré.
A ce moment la on ce rend bien compte des limites des assurances en lignes 
sachez l Olivier assurance j étais satisfait à ce jour car aucun soucis mais la je ne vous ferez pas de pub
 un ancien sociétaire mécontent </t>
  </si>
  <si>
    <t>thiebaut-i-112335</t>
  </si>
  <si>
    <t>Satisfait de la simplicité, la rapidité. Très pratique de tout faire en ligne.
J'ai d'autres contrats d'assurance dans un autre organisme, je vais réfléchir à tous mettre chez L'Olivier.</t>
  </si>
  <si>
    <t>belhadi-y-112327</t>
  </si>
  <si>
    <t xml:space="preserve">Je suis satisfait de l’efficacité du service. Plutôt correct au niveau prix pour les services proposés. Assez rapide dans les demandes d’administrations et de dépannages. </t>
  </si>
  <si>
    <t>lefebvre-s-112311</t>
  </si>
  <si>
    <t>Le prix me convient. Réel changement par rapport à mon ancien contrat chez un autre assureur. La rapidité de la souscription en ligne est parfaite. Merci</t>
  </si>
  <si>
    <t>sueur-c-112302</t>
  </si>
  <si>
    <t xml:space="preserve">Excellente réactivité de la part des équipes de l'olivier assurance, facilité de contact et de communication. Je recommande l'olivier assurance à mes amis </t>
  </si>
  <si>
    <t>zug-c-112288</t>
  </si>
  <si>
    <t>Je suis pleinement satisfaite des services de souscriptions, de l'accueil au téléphone et de la simplicité des démarches. Toute est clair dans les explications fournies et l'hôtesse a été très agréable</t>
  </si>
  <si>
    <t>mbappu-ekambi-a-112273</t>
  </si>
  <si>
    <t xml:space="preserve">D'après mon humble avis, les prix me conviennent parfaitement bien en étant jeune conducteur
La souscription est simple et pratique et bien évidemment moderne
</t>
  </si>
  <si>
    <t>30/04/2021</t>
  </si>
  <si>
    <t>01/04/2021</t>
  </si>
  <si>
    <t>driss-i-112261</t>
  </si>
  <si>
    <t>Je suis satisfait de vos services.
Vous avez de très bon interlocuteurs, très à l'écoute, patient, disponible attentif.
Le prix est un peu cher, mais comme je suis un nouveau conducteur,  j'attendrai d'obtenir des bonus.
Merci</t>
  </si>
  <si>
    <t>da-rocha-oliveira-j-112234</t>
  </si>
  <si>
    <t>je suis satisfait du service.
interlocuteur très sympathique.
les prix me conviennent.
simple rapide et pratique.
Vu qu'il manque des caractères, j'ajoute cette phrase.</t>
  </si>
  <si>
    <t>talsi-m-112195</t>
  </si>
  <si>
    <t>JE SUIS SATISFAIT DU SERVICE ET LE PRIX ME CONVIENS, LES COLLABORATEURS SONT A LA HAUTEUR ET A L'ECOUTE . JE SUIS HEUREUX D'INTEGRER CETTE ASSURANCE QUE JE NE CONNAISSAIS PAS</t>
  </si>
  <si>
    <t>guerois-m-112184</t>
  </si>
  <si>
    <t xml:space="preserve">Je suis satisfait du service les prix sont attractifs et la prise en charge est assez rapide je recommande l'olivier je suis au deuxième véhicule assuré... </t>
  </si>
  <si>
    <t>valognes-l-112183</t>
  </si>
  <si>
    <t xml:space="preserve">le service est rapide et simple; Le tarif est le moins cher que j'ai trouvé vu le malus.
par contre concernant le règlement annuel ou mensuel dommage une telle différence
</t>
  </si>
  <si>
    <t>sorlin-d-112161</t>
  </si>
  <si>
    <t>Suis satisfait du service, simple et pratique.
Le prix reste un peu élevé à notre goût mais s'agissant d'un jeune permis, il semble que ce soit malheureusement une étape obligatoire...</t>
  </si>
  <si>
    <t>lachevre-a-112159</t>
  </si>
  <si>
    <t xml:space="preserve">Bonjour, Je suis très satisfaite des conseillers, et de la rapidité et la transparence pour mon nouveau contrat. Merci pour l'accueil et les conseils. </t>
  </si>
  <si>
    <t>selvame-c-112157</t>
  </si>
  <si>
    <t>je suis satisfait du service et le prix proposé. Cela correspond à mon besoin actuel.
Par la suite si ma situation personnelle change comme l'achat d'un deuxième véhicule je reverrai les conditions.</t>
  </si>
  <si>
    <t>roux-p-112140</t>
  </si>
  <si>
    <t xml:space="preserve">rapide et efficace, prix intéressant.
choix des formules variés et facilité de payant 
rapidité pour remplir les formulaires et c'est sécurisé
bon service dans l'ensemble.
merci. </t>
  </si>
  <si>
    <t>29/04/2021</t>
  </si>
  <si>
    <t>trubert-j-112078</t>
  </si>
  <si>
    <t>les prix sont très compétitifs et le service est très bien je n'es pâs eu besoin d'attendre longtemps au téléphone et la personne au bout du fil était très professionelle</t>
  </si>
  <si>
    <t>boyer-e-112061</t>
  </si>
  <si>
    <t xml:space="preserve">Merci beaucoup à Nabil pour sa gentillesse et sa bonne humeur. Je démarre ma vie de conductrice rassurée et assuree par une bonne assurance ! Merci L'olivier assurance </t>
  </si>
  <si>
    <t>adiouane-a-112052</t>
  </si>
  <si>
    <t>je suis tre satisfait de vos cervices ,je vous recommande à tous mes amis  et  mon entourage merci à toute l'equipe de vos services st patience avec nous</t>
  </si>
  <si>
    <t>peyron-t-112039</t>
  </si>
  <si>
    <t>très satisfait de l'accueil tant sur le renseignements que sur l'amabilité des personnes et de leurs réactivités rapide simple les consignes et renseignements sont claires simples et sans ambiguïtés</t>
  </si>
  <si>
    <t>martinez-j-112023</t>
  </si>
  <si>
    <t xml:space="preserve">Service plutôt simple, contact avec un conseiller plutôt correct. Pratique pour assurer un véhicule rapidement. Par contre obliger de donner un avis en pleine signature des documents, c'est très médiocre. </t>
  </si>
  <si>
    <t>delrutte-a-111957</t>
  </si>
  <si>
    <t>Assurance très bien placées sur le marché en terme de tarifs, conseillers accueillants et professionnels, site internet simple et rapide d'utilisation.</t>
  </si>
  <si>
    <t>28/04/2021</t>
  </si>
  <si>
    <t>amechmech-i-111955</t>
  </si>
  <si>
    <t>Je n'ai pas encore d'avis vraiment fondé, mis a part que le prix proposé et correct. Je viens juste de souscrire, je verrais donc en cas de soucis "car c'est seulement dans ces cas que l'on voit, si l'assurance tient la route..."</t>
  </si>
  <si>
    <t>postadjian-j-111918</t>
  </si>
  <si>
    <t>Rien à dire, pour l'inscription tout est claire, facile et rapide les personnes sont bien à l'écoute et renseignent impeccablement. je recommanderai si besoin.</t>
  </si>
  <si>
    <t>peuchamiel-f-111917</t>
  </si>
  <si>
    <t xml:space="preserve">Je suis satisfait du prix , service rapide et compréhensif. 
Le téléopérateur était à mon écoute et su répondre a toutes mes interrogations. Merci beaucoup  </t>
  </si>
  <si>
    <t>gambart-l-111889</t>
  </si>
  <si>
    <t>bon conseil d'une professionnelle efficace et agréable, tout est expliqué de façon très claire. Une réponse précise à chaque question et une très bonne réactivité;</t>
  </si>
  <si>
    <t>27/04/2021</t>
  </si>
  <si>
    <t>talbi-b-111886</t>
  </si>
  <si>
    <t xml:space="preserve">je suis satisafaite c'etait parfai je recommande , tres contante ; je vais pouvoir avoir ma voiture assurer de nouveau youpi je suis la plus heuereuse </t>
  </si>
  <si>
    <t>de-sousa-barbier-l-111862</t>
  </si>
  <si>
    <t>Les services proposés par rapport aux prix sont excellent si ont les compare à d’autre assurances actuelles. C’est d’ailleurs ce qui m’a fait changer d’assurance automobile pour celle-ci. 
De plus, souscrire sur internet est très simple et rapide.
Je recommande vivement.</t>
  </si>
  <si>
    <t>david-s-111841</t>
  </si>
  <si>
    <t xml:space="preserve">Qualité de l'interlocuteur trés bonne ( écoute, pas d'accent, réponse à toutes mes interrogations)
Aucune négociation possible avant souscription -- ( surcout du à un accident non responsable me parait injuste)
</t>
  </si>
  <si>
    <t>truchetet-j-111793</t>
  </si>
  <si>
    <t>Je suis satisfaite de mon arrivée chez l'olivier assurance
Personnel au téléphone très agréable et compréhensif. Pour le moment je conseille cette assurance auto</t>
  </si>
  <si>
    <t>carre-a-111787</t>
  </si>
  <si>
    <t>suis satisfait du service, de l'accueil des commerciaux et de leurs écoutes, ainsi que des réponses claires apportées à mes question lors de notre conversation.</t>
  </si>
  <si>
    <t>da-mota-pinto-de-magalhaes-a-111763</t>
  </si>
  <si>
    <t>Je suis tres satisfaite de l'olivier assurance, c'est tres simple et tres pratique. Les prix sont correctes et le contact facile. Je recommande à mon entourage.</t>
  </si>
  <si>
    <t>26/04/2021</t>
  </si>
  <si>
    <t>dubois-f-111756</t>
  </si>
  <si>
    <t>C est un bon service.je suis satisfait du prix et de la rapidité de mis en assurance de la voiture. L olivier assurance est vraiment un bon service...</t>
  </si>
  <si>
    <t>cusimano-n-111755</t>
  </si>
  <si>
    <t>La conseillère que nous avons eu en ligne été très gentille et nous a bien renseigné.
Merci à elle
Nous ne connaissions pas l 'olivier assurance, esperons etre satisafit</t>
  </si>
  <si>
    <t>coulon-a-111717</t>
  </si>
  <si>
    <t xml:space="preserve">Conseiller très professionnel et compétent
Ce qui n'est pas le cas dans toutes les compagnies
Merci
J'espère que tout se passera très bien.              </t>
  </si>
  <si>
    <t>quinet-t-111699</t>
  </si>
  <si>
    <t>satisfait de vos services que se soit pour les devis et aussi pour vos tarifs je ne regrette pas d'etre nouveau client chez vous et je vais vous recommander autour de moi .</t>
  </si>
  <si>
    <t>medjadeni-s-111696</t>
  </si>
  <si>
    <t>je suis satisfait du service très bonne assurance a un bon prix et l'assureur est à l'écoute du client merci de votre compréhension et j'espère avoir toujours la même qualité de service</t>
  </si>
  <si>
    <t>bouam-d-111684</t>
  </si>
  <si>
    <t>Je recommande l'olivier assurance Conseillère au top 
Agréable et a l'écoute 
Tarif très abordable et formule adaptée à votre situation. 
Je ne regrette pas ma souscription</t>
  </si>
  <si>
    <t>avram-s-111647</t>
  </si>
  <si>
    <t xml:space="preserve">Pour avoir comparé avec mon assureur actuel, je peux dire que le tarif et les garanties sont très bonnes.
Par ailleurs, l'interlocuteur a été très efficace et la souscription simple et rapide.
</t>
  </si>
  <si>
    <t>moukoko-njoh-h-111614</t>
  </si>
  <si>
    <t>je suis satisfais de la procédure de souscription, simple et pratique, en terme de prix reste néanmoins moins élevé; J'espère, être satisfait au niveau de la réactivité en cas de soucis, d'ou très souvent les jugements sont portés.</t>
  </si>
  <si>
    <t>25/04/2021</t>
  </si>
  <si>
    <t>seys-w-111608</t>
  </si>
  <si>
    <t>Je suis satisfait du service globalement.
C'est tout en ligne et très simplifié, avec une assistance par téléphone si besoin, avec des conseillers qui parlent et comprennent facilement le Français.
Cependant, le prix est élevé, mémé si je suis jeune conducteur, j'ai trouvé moins chère ailleurs à la première porte.</t>
  </si>
  <si>
    <t>adolphi-r-111605</t>
  </si>
  <si>
    <t>Très satisfait du service , particulièrement de la mise en route de l'assurance , ainsi que pour la rapidité et de la clarté des formalités dans son établissement.</t>
  </si>
  <si>
    <t>vilain-c-111576</t>
  </si>
  <si>
    <t xml:space="preserve">tres bien tres satisfait prix correcte bon equipe 
je suis tres satisfe de la prise en charge de mon dossier tres tres tres bon equipes personne au telephone tres bien </t>
  </si>
  <si>
    <t>coucoureux-c-111532</t>
  </si>
  <si>
    <t>Les échanges ont été clairs et rapides.
Le dossier bien relayé et compris par les interlocuteurs.
J'espère que la prise en charge sera facilité en cas de problèmes.</t>
  </si>
  <si>
    <t>24/04/2021</t>
  </si>
  <si>
    <t>clement-j-111514</t>
  </si>
  <si>
    <t>je suis très satisfait du prix et de la femme que j'ai eu au telephone! je voudrais vous préciser que mon prénom c'est jayson avec un Y merci!  pour faire le changement sur mon dossier.</t>
  </si>
  <si>
    <t>mika84000-111486</t>
  </si>
  <si>
    <t>Les prix changent en moins d'une semaine, augmentation de 500€.
Le professionnalisme n'y est pas.
J'ai cru à cette confiance avec L'olivier, ne faite pas comme moi aller voir la concurrence.
C'est le seul conseil que je peux vous donner.
Bonne continuation</t>
  </si>
  <si>
    <t>23/04/2021</t>
  </si>
  <si>
    <t>chinon-j-111472</t>
  </si>
  <si>
    <t xml:space="preserve">Je suis satisfait, pour le moment à voir par la suite. C'est la seule assurance qui à bien voulu nous permettre d'être assuré avec deux jeunes conducteurs. </t>
  </si>
  <si>
    <t>vey-m-111459</t>
  </si>
  <si>
    <t>Très satisfait pour l'heure.
Très bien accueilli par le conseiller, qui a su répondre à toutes mes attentes.
Montant de l'adhésion conforme à mes souhaits.</t>
  </si>
  <si>
    <t>dahan-e-111455</t>
  </si>
  <si>
    <t xml:space="preserve">J'avais demandé à être rappelé au téléphone car il y avait des choses qui ne fonctionnaient pas sur le site de démarches en ligne. Fatigué d'attendre, j'ai finalisé mais avec 2 mois d'attente inutile. Pas Glop.
</t>
  </si>
  <si>
    <t>sarie77-111443</t>
  </si>
  <si>
    <t>A fuir !!! attractif sur le prix mais ils ont plein de clauses d'exclusions et du coup ils ne prennent pas en charge "par exemple" le vol partiel. Je me suis fais voler mon par choc avant de ma clio 4. Aucune prise en charge de l'assurance et une jolie facture de 2145 euros avec plus d'une semaine d'attente pour avoir un retour de l'expert. D'après le garage seul l'olivier et direct assurance ne prennent pas en charge le vol partiel. Une honte lorsque qu'on souscrit une assurance tous risques... je vous la déconseille vraiment !</t>
  </si>
  <si>
    <t>cailliau-g-111437</t>
  </si>
  <si>
    <t>Je suis satisfait du service
Je suis satisfait des prestations
Je suis satisfait de la relation client qui est proposé et de la rapidité avec laquelle on m'a contacté</t>
  </si>
  <si>
    <t>mougin-j-111424</t>
  </si>
  <si>
    <t>Satisfait de la prise en charge par la conseillère par téléphone. 
Prix attractif comparé à mon ancienne assurance. 
Résiliation effectué par L'olivier.</t>
  </si>
  <si>
    <t>galle-n-111412</t>
  </si>
  <si>
    <t xml:space="preserve"> Parrainée une personne proche ,je réserve mon avis le temps de vous connaitre en tant qu'assurance véhicule .
Olivier est une assurance nouvel sur le marché j'espère ne pas   à le regretter .</t>
  </si>
  <si>
    <t>douvreleur-c-111396</t>
  </si>
  <si>
    <t xml:space="preserve"> tres bien prix raisonable et service réactif
tres bien prix raisonable et service réactif
tres bien prix raisonable et service réactif
tres bien prix raisonable et service réactif</t>
  </si>
  <si>
    <t>darocha-m-111393</t>
  </si>
  <si>
    <t xml:space="preserve">Je suis très satisfait de la qualité du service j'ai reçu ma carte verte très rapidement mais le prix de l'assurance reste élevé malgré mais 2 ans de permis </t>
  </si>
  <si>
    <t>noirot-m-111380</t>
  </si>
  <si>
    <t xml:space="preserve">contact très agréable.
Excellente prise en charge de mon dossier.
Grand professionnalisme de votre conseiller .prix raisonnable.  Cordialement cristina Noirot
</t>
  </si>
  <si>
    <t>lebo-r-111335</t>
  </si>
  <si>
    <t>Je suis satisfait du service, c'est très simple ça m'a prit 2minutes a faire. Les prix sont accessible a tout le monde, je reconseil fortement . et encore merci beaucoup</t>
  </si>
  <si>
    <t>22/04/2021</t>
  </si>
  <si>
    <t>charles-h-111329</t>
  </si>
  <si>
    <t xml:space="preserve">Je suis satisfait prix correct cordialement monsieur Hely Charles 25 rue Pierre pigot 61150 ecouche les vallée rapide et très pratique merci beaucoup </t>
  </si>
  <si>
    <t>agouzoul-m-111324</t>
  </si>
  <si>
    <t>Juste la franchise qui est élever par rapport au autre concurrent sinon l'accueil très satisfaisant juste revoir les frais dossier que les autres  conçurent offre pour les nouveaux client</t>
  </si>
  <si>
    <t>olga-c-111291</t>
  </si>
  <si>
    <t>Satisfaite du service paiement sécurisé  j envisage c assurer ma maison chez vous si je n ai pas de surprises  envoi des papiers par courrier car pas d imprimante</t>
  </si>
  <si>
    <t>gerats-s-111277</t>
  </si>
  <si>
    <t>Obtention de l'assurance en un temps record, appel téléphonique très efficace, conseillé client agréable et sympathique, prix imbattable. Très satisfaite de la prestation.</t>
  </si>
  <si>
    <t>daniel13-111248</t>
  </si>
  <si>
    <t xml:space="preserve">Par internet, suite à un devis où j'ai signalé un bonus de 50 % depuis plus d'un an en date du 01/06/2020 avec 2 accidents responsables dans les 2 ans précédentes, l'un matériel, l'autre corporel, le montant annoncé est de 366,39 €, j'ai souscrit le contrat, payé le montant demandé et fourni toutes les pièces demandées. L'Olivier assurance m'a ensuite transmis un avenant au contrat dans lequel il applique une surfacturation de 65,75 € dont 15 de frais de dossier pour révision du bonus/malus (passage de 0,50 à 0,62).
N'étant pas d'accord sur le montant surfacturé et surtout la prise de frais de gestion je ne souhaite plus poursuivre la relation avec cet assureur. 
Il faut alors savoir que le remboursement ne pourra pas être effectué immédiatement mais soit à réception d'une lettre recommandée de résiliation, soit sous 30 j après envoi d'un mail refusant l'avenant alors que le contrat ne prendrait effet qu'au à1/06/21 et que nous sommes le 22/04/2021.
La demande d'un remboursement immédiat m'a été refusée car non prévu par les procédures. 
Je trouve que cette manière de faire n'est pas correcte et que l'Olivier assurance disposait de toutes les informations fournie lors de la simulation du devis pour calculer correctement le coefficient de bonus/malus et donc la bonne cotisation.
Je tiens à mettre en garde tous les internautes et de ne pas souscrire par internet.
De plus lorsque j'ai demandé à être mis en relation avec un dirigeant responsable (Direction commerciale ou service réclamation) , il m'a été répondu que ce n'était pas possible et qu'il fallait écrire. </t>
  </si>
  <si>
    <t>moras-a-111201</t>
  </si>
  <si>
    <t>la demande de devis par internet
ensuite un échange téléphonique au top! a l'écoute et très dynamique...en plus un tarif attractif
 tarif trés atractif</t>
  </si>
  <si>
    <t>21/04/2021</t>
  </si>
  <si>
    <t>bentsa-i-111180</t>
  </si>
  <si>
    <t>Je suis satisfait des services, le prix me convient très bien, explications très claires par téléphone en plus les conseillers sont toujours accueillants</t>
  </si>
  <si>
    <t>besnouin-c-111176</t>
  </si>
  <si>
    <t>je suis satisfaite du service et de la rapidite de celui-ci, rapide et efficace et bon rapport qualite prix au niveau des propositions d'assurances...</t>
  </si>
  <si>
    <t>vasseur-e-111165</t>
  </si>
  <si>
    <t xml:space="preserve">Très bon service client, très à l'écoute et explique bien les choses. L'olivier assurance me fait économiser plus de 360 euros d'assurance pour les mêmes garantis, et sur certains points de meilleures garantis que mon ancien assureur ! </t>
  </si>
  <si>
    <t>lagrille-t-111137</t>
  </si>
  <si>
    <t>Je suis satisfait du service, personnel à l'écoute et professionnel.
Les prix sont attractifs et interessant. 
J'espere ne pas avoir a être déçu à l'avenir et reste dans l'attente sur le long terme du service.</t>
  </si>
  <si>
    <t>bouttefah-l-111127</t>
  </si>
  <si>
    <t>Bon service, bonne écoute client. la proposition de garanties complementaires a été effectuée par mon interlocuteur de manière professionnelle et m' a permis d'être rassuré sur cet engagement.</t>
  </si>
  <si>
    <t>maniscalco-a-111101</t>
  </si>
  <si>
    <t>je suis satisfaite de la prestation offerte. le prix est correct. le service client via internet est tres bien aussi. je le recommandrais a la famille ainsi qu'a des amis</t>
  </si>
  <si>
    <t>szaibrum-b-111081</t>
  </si>
  <si>
    <t>Un peu cher mais j'ai confiance dans l'enseigne et le professionnalisme de celle-ci.
Les franchises et garanties sont dans la norme du marché, la signature en ligne est rapide et intuitive.</t>
  </si>
  <si>
    <t>20/04/2021</t>
  </si>
  <si>
    <t>pitou-m-111080</t>
  </si>
  <si>
    <t xml:space="preserve">  bonjour je suis très satisfaite des tarifs que vous proposez et également de la simplicité 
  pour l' adhésion et la rapidité de la souscription en ligne</t>
  </si>
  <si>
    <t>dautricourt-c-111070</t>
  </si>
  <si>
    <t xml:space="preserve">Très satisfaite du contact clientèle 
Très bon rapport  qualité  prix
Très rapide 
Pratique
Disponibilite des conseillers 
Le point négatif c est la franchise un peu élevé </t>
  </si>
  <si>
    <t>hure-g-111066</t>
  </si>
  <si>
    <t>Je suis satisfait des services mais j'espere que cette assurance sera la dans les mauvais moments et des soucis que je pourrais avoir. Cordialement Huré</t>
  </si>
  <si>
    <t>villanueva-j-111028</t>
  </si>
  <si>
    <t>pratique rapide et fonctionnel.
et surtout facile d'utilisation
pour l'instant je suis satisfait du service que propose votre assurance.
cordialement M. villanueva</t>
  </si>
  <si>
    <t>gil-f-111012</t>
  </si>
  <si>
    <t>simple et pratique, je remercie grandement la personne que j'ai eu au téléphone qui a était très courtoise, gentille et professionnelle, pour ce qui est du tarif il est vraiment dans mes attentes, cordialement</t>
  </si>
  <si>
    <t>adrar-s-110999</t>
  </si>
  <si>
    <t xml:space="preserve">LE PRIX EST BON PAR RAPPORT OU AUTRES ASSURANCES, je suis satisfaite je recommande pour les nouveau conducteurs comme moi, mais plus d'informations sur chaque niveau est appréciable. </t>
  </si>
  <si>
    <t>ikkene-s-110995</t>
  </si>
  <si>
    <t>Les informations sont plutôt claires. Jen 'ai pas eu besoin de téléphoner pour me faire préciser certains éléments. Prix compétitif. Pourvu que le reste suive.</t>
  </si>
  <si>
    <t>sorhaindo-m-110989</t>
  </si>
  <si>
    <t>Rapide sans besoin de passer par un conseiller. Plutôt efficace
à voir par la suite mais les tarifs sont très avantageux par rapport à la concurrence?</t>
  </si>
  <si>
    <t>angelini-e-110983</t>
  </si>
  <si>
    <t xml:space="preserve">Je suis satisfaite du service proposé.
Les professionnels du service client téléphonique sont toujours très agréables. Je suis ravie d'échanger avec eux </t>
  </si>
  <si>
    <t>pillas-t-110981</t>
  </si>
  <si>
    <t xml:space="preserve">L’olivier assurance est Cher pour une assurance prévue pour les personnes ayant des malus et ne pouvant s’assurer chez d’autres assureurs deja bien trop chers également </t>
  </si>
  <si>
    <t>sooruz-110975</t>
  </si>
  <si>
    <t xml:space="preserve">aucune communication 
frais de dossier de 72e pour vous annoncer 1 mois après une augmentation de 900e à l'année de votre assurance alors qu'il avait déjà tous les documents pour faire leur devis. vous résilie sans même un mail ou une lettre à fuir </t>
  </si>
  <si>
    <t>beuzelin-j-110932</t>
  </si>
  <si>
    <t xml:space="preserve">Même si c'est la loi qui l'exige, la procédure en ligne est beaucoup trop compliquée et inquisitoriale !!!
Interrogatoire digne d'un entretien avec un commissaire du KGB !!!
</t>
  </si>
  <si>
    <t>19/04/2021</t>
  </si>
  <si>
    <t>vanderhoeve-n-110895</t>
  </si>
  <si>
    <t xml:space="preserve">Satisfait du service, très bon accueil téléphonique, tarifs compétitifs et adaptés à notre souhait pour un jeune conducteur avec une première voiture  </t>
  </si>
  <si>
    <t>val-110888</t>
  </si>
  <si>
    <t xml:space="preserve">Lorsque j'ai souscrit chez eux je devais payer 53 euros par mois , ils ont ensuite augmenté les prix et de 53 euros je suis passé à 98 euros ensuite de 98 euros je suis passé à 125 euros. Méfiez vous  </t>
  </si>
  <si>
    <t>limier-w-110886</t>
  </si>
  <si>
    <t>très satisfait pour le prix et pour la rapidité de la souscription du contrat d'assurance auto et pour les garanties souscrites encore merci et bravo a toute l'equipe</t>
  </si>
  <si>
    <t>courlivant-m-110858</t>
  </si>
  <si>
    <t>Rapide et moins chère, cette assurance permet de pouvoir assurer toute la famille avec des protections tout à fait confortables.
Néanmoins les franchises sont élevées.</t>
  </si>
  <si>
    <t>barbier-m-110857</t>
  </si>
  <si>
    <t xml:space="preserve">Très bonne assurance, les appels téléphoniques sont vites prit en charge ! Le personnel est compétent et donne de très bonnes explications.           </t>
  </si>
  <si>
    <t>michaud-g-110836</t>
  </si>
  <si>
    <t>jusqu'a présent je n ai rien à  redire déjà question prix puis si j ai un problème sa va  vite enfin le seul hic c est qu il faut internet et savoir s en servir un minimum mais cela reste abordable</t>
  </si>
  <si>
    <t>18/04/2021</t>
  </si>
  <si>
    <t>stephane-44257</t>
  </si>
  <si>
    <t xml:space="preserve">Je très satisfait du service service, de la rapidité pour souscrire et de la simplicité pour accéder à partir de mon compte perso. Personnel téléphonique très sympathique et réactif. </t>
  </si>
  <si>
    <t>bousquet-r-110827</t>
  </si>
  <si>
    <t xml:space="preserve">je suis satisfait du service et la souscription est simple et facile. le site est intelligemment construit et les tarifs sont attrayants. En espérant que les services suivrons.     </t>
  </si>
  <si>
    <t>lomete-m-110826</t>
  </si>
  <si>
    <t xml:space="preserve">Simple et pratique. L'inscription en ligne s'est faite rapidement. La conseillère était à l'écoute de mes besoins. 
Je viens de souscrire et pour l'instant je suis satisfaite. </t>
  </si>
  <si>
    <t>riviere-t-110815</t>
  </si>
  <si>
    <t>Le prix annoncé lors de mon devis dûment rempli est bien différent du prix final.
C'est la seule chose que j'ai à reprocher.
Pouvez-vous m'expliquer ce à quoi correspond les 200e dits de "taxes" ?
Par ailleurs sur mon compte bancaire, je vois un paiement en cours de 2e ??? je ne comprends pas pourquoi.
Merci</t>
  </si>
  <si>
    <t>roux-s-110804</t>
  </si>
  <si>
    <t>Je suis tres satisfaite du rapport qualite et surtout de l interlocutrice que j ai eu qui a su repondre à mes attentes.
Nous avons mon fils et moi ouverts 2 contrats pour nos voitures respectives et je recommanderais volo tier l olivier assurance à mes proches</t>
  </si>
  <si>
    <t>sogno-k-110803</t>
  </si>
  <si>
    <t>Le service est parfait : réponses rapides par téléphone et personnel agréable.
Déçue au niveau du prix par rapport à une simulation faite sur un site comparatif.</t>
  </si>
  <si>
    <t>mezouar-f-110748</t>
  </si>
  <si>
    <t xml:space="preserve">Trop tôt pour donner un avis. ?? Nouveau adhérent. Il serait donc correcte de dire que mon avis ne serait pas objectif.
J'avoue ce pendant, que je suis satisfait de la gentillesse de vos collaborateurs que j'ai eu au téléphone. </t>
  </si>
  <si>
    <t>17/04/2021</t>
  </si>
  <si>
    <t>mehdi-e-110705</t>
  </si>
  <si>
    <t>Je trouve que les prix sont légèrement un peu élevé, cependant les services sont agréable et sans complication. Je viens de découvrir cette assurance et j'espère être satisfait.
Cordialement</t>
  </si>
  <si>
    <t>16/04/2021</t>
  </si>
  <si>
    <t>obert-n-110676</t>
  </si>
  <si>
    <t>Simple et efficace, le service client ainsi que les conseillés  sont au top et vraiment très sympathiques. nous avons été très bien conseillés et très bien reçus</t>
  </si>
  <si>
    <t>vasseur-j-110635</t>
  </si>
  <si>
    <t>Première fois chez vous
Et franchement tes bien
Les conseillers sont au top
Le site est facile et très compréhensible
En espérant que mon fils ne fasse jamais appel à vous</t>
  </si>
  <si>
    <t>girard-o-110606</t>
  </si>
  <si>
    <t xml:space="preserve">LE PRIX ET LES GARANTIES SONT INTERESSANTES, LA SAISIE DES INFORMATIONS NECESSAIRES A LA REDACTION DU CONTRAT D4ASSURANCE EST ASSEZ CLAIRE ET INTUITIVE. </t>
  </si>
  <si>
    <t>boukhris-c-110533</t>
  </si>
  <si>
    <t>Satisfait merci pour la rapidité et la clarté des réponses.cordialement a bientôt sur mon espace client.j’espère.qu’il y’a assez de caractères dans cét avis .</t>
  </si>
  <si>
    <t>15/04/2021</t>
  </si>
  <si>
    <t>tavernier-m-110528</t>
  </si>
  <si>
    <t xml:space="preserve">Je ne suis pas satisfait de la surprime due à un sinistre non-responsable et non-indemnisé malgré un tiers identifié. 
                               </t>
  </si>
  <si>
    <t>ceciled-110520</t>
  </si>
  <si>
    <t>Les prix sont très attractifs, en revanche le service est 0 ! Ils ont envoyé la lettre de résiliation à mon ancien assureur à la mauvaise adresse (d'après la chargée de clientèle "on se fait avoir tout le temps", donc ce ne serait pas une erreur isolée, d'ailleurs c'est arrivé aux 2 voitures que l'on assure chez eux. Résultat, on se retrouve à payer 2 assurances annuelles le même mois (chez L'olivier et chez notre ancien assureur qui devra nous redonner l'argent le moins prochain puisqu'ils n'ont pas résilié correctement, et pour nos 2 voitures). Ensuite, ils nous demandent de fournir à nouveau tous les documents déjà fournis la première fois. Service honteux, fuyez !</t>
  </si>
  <si>
    <t>humetz-b-110519</t>
  </si>
  <si>
    <t xml:space="preserve">Satisfait du service client et de l'accueil téléphonique pour simplifier les démarches de souscription. Les tarifs semblent tout à fait corrects eu égard aux prestations prévues </t>
  </si>
  <si>
    <t>mandiau-a-110510</t>
  </si>
  <si>
    <t xml:space="preserve">Tarif attractif et rapidité ++. Je recommande pour les personnes qui n'ont pas le temps et qui veulent gérer tout par internet sans se déplacer en agence </t>
  </si>
  <si>
    <t>maldonado-t-110488</t>
  </si>
  <si>
    <t xml:space="preserve">Très satisfait donc fidèle
Prix honnête 
Service au top.
Ils nous répondent toujours vite au téléphone. 
Assurance a recommander
Je m'assure tjrs ici. </t>
  </si>
  <si>
    <t>djokovic-m-110485</t>
  </si>
  <si>
    <t>Je suis satisfaite du service, le prix est super intéressant en étant jeune conductrice et en ayant une voiture récente. Je conseillerais cette assurance à tous jeunes conducteurs !</t>
  </si>
  <si>
    <t>cadet-a-110474</t>
  </si>
  <si>
    <t>Je viens de signer le contrat, Tout m'a paru vraiment clair et simple aussi bien sur le site que suite à mon appel par téléphone pour confirmation de l'ensemble des informations.</t>
  </si>
  <si>
    <t>tomasso-j-110433</t>
  </si>
  <si>
    <t>satisfait de mon rendez-vous téléphonique - clarté de l'échange avec le conseiller
j'ai été rappelé rapidement pour valider mon devis
personne en ligne disponible et agréable</t>
  </si>
  <si>
    <t>14/04/2021</t>
  </si>
  <si>
    <t>defrance-c-110428</t>
  </si>
  <si>
    <t>Je suis très satisfait du service et des informations reçues.
La personne au téléphone était très professionnelle et me permet aujourd'hui d'être plus serein.</t>
  </si>
  <si>
    <t>janus-c-110427</t>
  </si>
  <si>
    <t xml:space="preserve">Satisfait des services et des informations données par téléphone lors des renseignements demandés. Personne très professionnelle et sympathique merci </t>
  </si>
  <si>
    <t>domingues-da-silva-f-110418</t>
  </si>
  <si>
    <t xml:space="preserve">Très satisfait de mon assurance.
Prix très attractif, et services sérieux. Je recommande vivement cette assurance. Disponible et à l'écoute de ses clients. </t>
  </si>
  <si>
    <t>auderset-y-110410</t>
  </si>
  <si>
    <t>Très bien, personne (Romane) très accueillante et rapide dans la diffusions des informations.
On remarque que l'accueil client et la confiance sont bien respecter.</t>
  </si>
  <si>
    <t>souverin-c-110406</t>
  </si>
  <si>
    <t xml:space="preserve">Simple et pratique à l'ouverture du dossier.
Conseiller à notre écoute par téléphone .
Prix satisfaisant et concurrentiel avec des contrats personnalisable.
</t>
  </si>
  <si>
    <t>chaperon-c-110388</t>
  </si>
  <si>
    <t xml:space="preserve">Pour l'instant je suis satisfaite de l'assurance malgré que les frais de souscription soient payants (or d'autres assurances le proposent gratuitement)... mais les prix sont corrects :) </t>
  </si>
  <si>
    <t>gastaldi-f-110381</t>
  </si>
  <si>
    <t>Je suis satisfaite du service en ligne d'olivier assurances. Le prix me convient et le site est simple d'utilisation même pour la signature des documents et envoi de papiers.</t>
  </si>
  <si>
    <t>caprini-a-110363</t>
  </si>
  <si>
    <t xml:space="preserve">JE SUIS SATISFAITE DU SERVICE POUR LE MOMENT MON CONTRAT VIEN DE S'ETABLIR AUJOURDHUI PAR TELEPHONE J'AI ETE TRES BIEN CONSEILLEE PROFESSIONNELLE AGREABLE ET ACCEUILLANTE </t>
  </si>
  <si>
    <t>paris-j-110330</t>
  </si>
  <si>
    <t>Très bien à l écoute rapide de très bonne qualité de service je recommande fortement jamais eu de soucis avec vous j ai déjà effectué plusieurs assurances et toujours ravie</t>
  </si>
  <si>
    <t>desmants-c-110315</t>
  </si>
  <si>
    <t>Très satisfaite ! J'espère que la remise des documents sera aussi simpe que le reste !
Juste un peu dommage que je n'ai pas pu appliquer le cod parrainage de mon frère...</t>
  </si>
  <si>
    <t>korom-ibrahim-h-110292</t>
  </si>
  <si>
    <t xml:space="preserve">je suis satisfait du service  pratique et rapide et le prix m' convient beaucoup , au moins  pour l' instant , j'espère que encore améliorer leur service plus en plus </t>
  </si>
  <si>
    <t>13/04/2021</t>
  </si>
  <si>
    <t>baldy-k-110277</t>
  </si>
  <si>
    <t xml:space="preserve">Simple , efficace, tarif très abordable . Détails des garanties explicites . Je recommande . On peut tout faire en ligne . J'apprécie . Concernant le paiement , il n'est pas obligé de payer la totalité d'un coup . </t>
  </si>
  <si>
    <t>diblik-s-110273</t>
  </si>
  <si>
    <t>JE SUIS TRES SATISFAITE DES SERVICES DE L'OLIVIER QUI M'ONT PARFAITEMENT SUIVI AU COURS DE TOUTES LES ANNEES OU' J'AI ETE ASSURE CHEZ EUX ET C'EST POURQUOI J'AI DECIDE DE RENOUVELLER MON ASSURANCE AUTO CHEZ EUX LORSQUE J'AI RACHETE UNE VOITURE</t>
  </si>
  <si>
    <t>hecquefeuille-f-110261</t>
  </si>
  <si>
    <t>Tres satisfait du service ainsi que des prix de L'olivier Assurances.
Service client a l ecoute et tres professionnel.
Le site est tres facile d utilisation pour creer un devis</t>
  </si>
  <si>
    <t>nicolaon-a-110241</t>
  </si>
  <si>
    <t>Je suis satisfaite de l'olivier assurance rapide efficace et compétitif sur les prix ..avec plusieurs choix d'assurances qui conviennent pour tous ...</t>
  </si>
  <si>
    <t>rasolonjatovo-s-110230</t>
  </si>
  <si>
    <t>Je suis satisfait du service, un service client très réactif qui a su répondre à mes attentes.
Je recommanderai cet assurance auprès de mon entourage.</t>
  </si>
  <si>
    <t>attahiri-b-110205</t>
  </si>
  <si>
    <t>Satisfait du service, procédures simples et rapides.
Le prix me convient  et meilleur que chez les autres assureurs.
Conseillers sympathiques et à l'écoute.</t>
  </si>
  <si>
    <t>vucic-v-110203</t>
  </si>
  <si>
    <t xml:space="preserve">très bon service
Réponse par téléphone très rapide contrairement aux autres assurances
Personnel très sympa
Les prix sont assez attractif
Jamais eu de pépin on verra la réactivité a ce moment la  </t>
  </si>
  <si>
    <t>mahi-k-110202</t>
  </si>
  <si>
    <t>Les prix sont très satisfaisant et l'accueil téléphonique est vraiment super , agréable et efficace. 
De plus c'est très simple et rapide pour souscrire.</t>
  </si>
  <si>
    <t>belaid-l-110169</t>
  </si>
  <si>
    <t>satisfait a quelques  détails incompréhensives comme ma prime a l'assurance qui a explosé a cause d'un sinistre non responsable, C-A-D on m'a fauché un rétroviseur  en stationnement sur la vois public. vraiment dommage</t>
  </si>
  <si>
    <t>12/04/2021</t>
  </si>
  <si>
    <t>doucet-m-110167</t>
  </si>
  <si>
    <t xml:space="preserve">Pour l'instant satisfait pour le service client mais aucun avis sur les prestations jattends de voir la suite mais satisfait de la réactivité et du prix
</t>
  </si>
  <si>
    <t>germain-s-110126</t>
  </si>
  <si>
    <t>un tout petit peu compliqué pour valider et signer les documents 
la qualité de l'accueil téléphonique a été au top avec Maxime
je recommande vivement</t>
  </si>
  <si>
    <t>vial-e-110120</t>
  </si>
  <si>
    <t>Je suis satisfait du contact avec le conseiller, le prix me semble correct. J'ai simplement été surpris de la franchise à payer en cas de prêt de ma voiture.</t>
  </si>
  <si>
    <t>abid-c-110112</t>
  </si>
  <si>
    <t xml:space="preserve">Simple et pratique, le prix est un peu cher mais c'est le plus attirant par rapport aux autres concurrents. les avantages répond totalement à mes besoin.  </t>
  </si>
  <si>
    <t>vena-s-110012</t>
  </si>
  <si>
    <t>Conseillers clientèle parfaits ! A l'écoute, expliquent très bien les différentes particularités du contrat, je suis très satisfaite pour une première assurance.</t>
  </si>
  <si>
    <t>11/04/2021</t>
  </si>
  <si>
    <t>davaux-r-110010</t>
  </si>
  <si>
    <t>je suis satisfait du service et de l assurance de la qualité du site internet et de la rapidité de mise en place du contra je verait pour assuré ma moto a l avenir merci</t>
  </si>
  <si>
    <t>sales-f-109968</t>
  </si>
  <si>
    <t>Très satisfait et très réactif
Je recommande Olivier car simple rapide j'ai toute mes assurances et jamais aucun soucis je recommande pour tout le monde</t>
  </si>
  <si>
    <t>strady-s-109954</t>
  </si>
  <si>
    <t>Les tarifs sont bien et raisonnable, nous avons pu assurer notre voiture avec notre fille dessus en plus. Les informations sont claires et je suis satisfaite du service, petit bémol pour le service en ligne, j ai refais plusieurs fois mon inscription et je ne pouvais pas valider,  il a fallu l intervention d un conseil pour le faire. Mais bon tout c bien terminé</t>
  </si>
  <si>
    <t>10/04/2021</t>
  </si>
  <si>
    <t>messaoudi-m-109953</t>
  </si>
  <si>
    <t>Je suis satisfait du service le prix me convient C'est simple et pratique C'est simple et pratique Répondre c'est une bonne assurance je trouve Je vous remercie</t>
  </si>
  <si>
    <t>laurent-m-109934</t>
  </si>
  <si>
    <t>Je suis satisfait d'avoir assuré mon véhicule chez L'olivier assurance
Le tarif est compétitif
La mise en oeuvre est simple grâce au site internet en ligne</t>
  </si>
  <si>
    <t>ehrhard-a-109920</t>
  </si>
  <si>
    <t>Le prix nous conviens vraiment pas chère le seul soucie c'est la franchise j'aurais aimer la baisser un peu plus donc a voir ceci par appel telephonique</t>
  </si>
  <si>
    <t>orezans-c-109902</t>
  </si>
  <si>
    <t>Pour l'instant tout roule j'attends de finaliser et voir la suite pour garantir une efficacité du service. Mais c'est plutôt rapide et intuitif et bon rapport qualité prix.</t>
  </si>
  <si>
    <t>verdier-d-109849</t>
  </si>
  <si>
    <t xml:space="preserve">La signature électronique du mandat ne marche pas contrairement à celle du contrat autrement suis satisfait j'attends la carte verte par courrier 
Bonne soirée </t>
  </si>
  <si>
    <t>09/04/2021</t>
  </si>
  <si>
    <t>lucas-f-109834</t>
  </si>
  <si>
    <t>Je suis satisfait du serieux et du professionnalisme lors de mon appel téléphonique ainsi des tarifs proposés sur les différentes prestations. Le service client a su répondre à l'ensemble de mes questions.</t>
  </si>
  <si>
    <t>belfakhet-s-109821</t>
  </si>
  <si>
    <t>Je suis satisfait du service ainsi que du tarif proposé.
Assurance disponible et facile à contacter.
nous sommes en contact avec du personnel de qualité et toujours avenant</t>
  </si>
  <si>
    <t>le-bars-s-109813</t>
  </si>
  <si>
    <t>Nous sommes satisfaits du service,nous vous enverrons les copies des permis et de la carte grise dès que nous aurons  réceptionné celle-ci
Cordialement</t>
  </si>
  <si>
    <t>n'ganga-mabouba-l-109806</t>
  </si>
  <si>
    <t xml:space="preserve">J'ai souscris sous la recommandation d'une amie satisfaite de vos service ! je vais voir comment va se passer les 2 premières années chez vous ! mais les tarifs sont assez attractifs comme je suis conducteur non malusé.   </t>
  </si>
  <si>
    <t>benoist-o-109803</t>
  </si>
  <si>
    <t>simple et pratique au top
Prix super intéressant et attractif
Rien à redire là dessus 
Je suis entièrement satisfaite pour mon assurance voiture chez eux</t>
  </si>
  <si>
    <t>potin-f-109784</t>
  </si>
  <si>
    <t xml:space="preserve">Conseillers à l’écoute et très efficaces explications claires 
Rapidité dans l’exécution des demandes et des attentes des clients 
Je recommande cette assurance </t>
  </si>
  <si>
    <t>couchot-s-109781</t>
  </si>
  <si>
    <t>très bonne assurance niveau tarif et service 
5 ans que je suis chez vous et aucun problème
service très rapide on est encore au téléphone qu'on reçois l'assurance provisoire par mail en même temps 
je recommande cette assurance</t>
  </si>
  <si>
    <t>philippon-j-109777</t>
  </si>
  <si>
    <t xml:space="preserve">Très bonne prise en charges de mes 2 demandes. 
Conseillère client &amp; commercial très efficaces.
Je recommande vraiment l'Olivier Assurance à la fois pour leurs tarifs, mais aussi leurs convivialités &amp; professionnalisme. </t>
  </si>
  <si>
    <t>savane-m-109721</t>
  </si>
  <si>
    <t xml:space="preserve">Je suis satisfait de l’offre et du service proposer et la facilité des démarches merci de m’avoir accueilli au seins de votre assurance a tres bientot </t>
  </si>
  <si>
    <t>08/04/2021</t>
  </si>
  <si>
    <t>magnier-a-109716</t>
  </si>
  <si>
    <t xml:space="preserve">Très bon service, à l'écoute, les interlocuteurs savent vous renseigner et répondre à vos questions . Les prix sont très corrects pour les jeunes permis. </t>
  </si>
  <si>
    <t>willefert-g-109681</t>
  </si>
  <si>
    <t xml:space="preserve">Très bon service et très aimable et respectueux vis avis du client explique très bien et à l'écoute du client parapore a dont besoins sans nous forcer a plus cher  </t>
  </si>
  <si>
    <t>bossier-a-109665</t>
  </si>
  <si>
    <t xml:space="preserve">Devis rapide en ligne .Très bon accueil téléphonique pour valider le devis.
Je n'ai pas encore eu besoin d'utiliser mon assurance, à voir à ce moment pour le reste. </t>
  </si>
  <si>
    <t>duc-l-109638</t>
  </si>
  <si>
    <t>Le prix est très correcte,
Niveau, satisfaction client je ne peux encore me prononcer car trop récent mais le site est très bien fait, il est clair et intuitif</t>
  </si>
  <si>
    <t>girodet-s-109574</t>
  </si>
  <si>
    <t xml:space="preserve">très bon service très clair et conseiller très a l écoute je recommande 
je vous rappellerai pour mon appartement 
merci a vous et a toutes l equipe  </t>
  </si>
  <si>
    <t>bergeret-s-109561</t>
  </si>
  <si>
    <t>Après plusieurs recherche , je suis heureuse d'avoir trouver une assurance , avec des tarifs correctes et complètes sur la couverture .
L'inscription et le site sont d'une facilité d'utilisation a toutes épreuves</t>
  </si>
  <si>
    <t>do-couto-d-109537</t>
  </si>
  <si>
    <t>J'espérais un peu mieux des tarifs, aussi la différence entre la cotisation annuelle et un paiement mensuel est très élevé.
A voir après la 1ère année au niveau des garantis</t>
  </si>
  <si>
    <t>07/04/2021</t>
  </si>
  <si>
    <t>martineau-a-109531</t>
  </si>
  <si>
    <t>trés bon tarif et rapide et de l avoir trouver par internet merci encore des tarifs assez bien placé par rapport a la concurrence cordialement martineau</t>
  </si>
  <si>
    <t>mangione-d-109494</t>
  </si>
  <si>
    <t>Bonne réactivité, les prix sont attractifs. Le site a l'air plus simple et bien conçu donc c'est plus simple pour les démarches en lignes. Merci bien !</t>
  </si>
  <si>
    <t>lotendo-k-109485</t>
  </si>
  <si>
    <t>Je suis satisfait du service de la qualité des prix qui sont trés abordables.
le service client est a l'ecoute et courtois. honnetement cette assurence au prés de mon entourage.</t>
  </si>
  <si>
    <t>amrous-m-109482</t>
  </si>
  <si>
    <t xml:space="preserve">je suis satisfait du service 
les prix me conviennent 
simple et pratique les agents très a l'écoute et très réactive du bon travail continuer comme ca  </t>
  </si>
  <si>
    <t>cardona-x-109474</t>
  </si>
  <si>
    <t>Je suis satisfait par les services proposés. 
Les tarifs sont compétitifs. 
L'accueil téléphonique est de qualité, agréable et prêt à aller au bout du dossier.</t>
  </si>
  <si>
    <t>patrice-m-109467</t>
  </si>
  <si>
    <t xml:space="preserve">Sastifait du prix
Simplicité
A voir la suite pas d'avis au debut d'un contrat le vécu est plus parlant et pas d'experience avec cette compagnie voir la suite </t>
  </si>
  <si>
    <t>legros-g-109460</t>
  </si>
  <si>
    <t>Pour la souscription rien à dire c'est extrêmement simple et très rapide. 
En espérant qu'en cas de sinistre cela sera aussi rapide et simple. 
Cotisation bon rapport prix.</t>
  </si>
  <si>
    <t>kass-109430</t>
  </si>
  <si>
    <t xml:space="preserve">J appel l'assurance pour un renseignement de prix pour deux voitures
Le charmant monsieur me dit 1 immatriculation oui pour la deuxième sa ne sera pas possible ?? (okay) 
Je lui demande si c'est possible d assurer mon 4x4 et ma remorque pour chevaux. 
Il me répond que pour la remorque c'est non (bon okay a la limite) mais ducoup il ne veut pas assurer mon 4x4 car je suis susceptible de tracté avec... 
Bref si vous avez besoin de rien vous êtes au bon endroit. ??
</t>
  </si>
  <si>
    <t>comare-s-109356</t>
  </si>
  <si>
    <t xml:space="preserve">je suis très satisfait des tarifs , a voir dans le temps , car en général quand tout va bien on risque rien , c'est toujours lors d'un accident que sa ce gâte , donc pour le moment j'ai jamais eu d'accident depuis que j'ai mon permis depuis 1992 et pourtant je parcourt des milliers de km en voiture ou camion poids lourds de ma société, mais personne n'est a l'abri d'un pepin . </t>
  </si>
  <si>
    <t>06/04/2021</t>
  </si>
  <si>
    <t>ibala-l-109311</t>
  </si>
  <si>
    <t>Je suis très satisfaite du service.
J'ai eu une réponse très rapide.
Une bonne prise en charge.
Accueil chaleureux &amp; la conseillère était très souriante.</t>
  </si>
  <si>
    <t>loubaki-kaya-s-109247</t>
  </si>
  <si>
    <t xml:space="preserve">Je suis satisfaite par les prix, j'attends de voir la qualité du service fournir, mais je n'ai aucune inquiètude. Merci d'avance à l'olivier assurance. </t>
  </si>
  <si>
    <t>pelleau-m-109243</t>
  </si>
  <si>
    <t>Très satisfaite du service et de mon appel téléphonique avec une conseillère. Problème pour valider mon contrat en ligne résolu tout de suite par téléphone.</t>
  </si>
  <si>
    <t>bouteille-e-109224</t>
  </si>
  <si>
    <t xml:space="preserve">Meilleur prix que j'ai trouvé par contre la première mensualité pique un peu, c'est pour ça que je ne met pas les cinq étoiles. Mis à part ça rien à dire </t>
  </si>
  <si>
    <t>05/04/2021</t>
  </si>
  <si>
    <t>nappez-m-109221</t>
  </si>
  <si>
    <t xml:space="preserve">je suis satisfait de tous les contacts que j'ai pu avoir avec les différents protagonistes. Les prix défient toutes concurrence. Tout est compréhensible. PArfait.
</t>
  </si>
  <si>
    <t>boulafrad-f-109207</t>
  </si>
  <si>
    <t xml:space="preserve">Je suis satisfait du service de l'olivier assurance , très rapide facile et a l'écoute ,bon continuation à conseiller cette assurance l'olivier cordialement </t>
  </si>
  <si>
    <t>sylla-f-109196</t>
  </si>
  <si>
    <t>je suis satisfait du service, pour 2 appels au service client j'ai eu 2 bon interlocuteur  à l'écoute du client, à voir par la suite. Tarif au top vraiment comparer au autre assureur ????</t>
  </si>
  <si>
    <t>stan-m-109179</t>
  </si>
  <si>
    <t>tarifs corrects, garanties ok, petit bemol les franchises un tout petit peu elevees, mais je pense qu'on est tous deja habitues a cettes pratiques des assureurs</t>
  </si>
  <si>
    <t>guyot-b-109159</t>
  </si>
  <si>
    <t>Pour l'instant, je suis satisfait du service / tarif. J'espère que je n'aurais pas de surprise et que je pourrais recommander l'OLIVIER auprès de moi.</t>
  </si>
  <si>
    <t>goncalves-a-109153</t>
  </si>
  <si>
    <t>La cotisation finale est plus élevée que le devis...mais reste concurrentielle. La franchise est élevée...mais là aussi reste concurrentielle avec le tarif. On verra en cas de sinistre ce que ça vaut...</t>
  </si>
  <si>
    <t>ebrard-m-109136</t>
  </si>
  <si>
    <t>Souscription très simple, présentation du site claire et aérée, politique tarifaire sans concurrence, c'est parfait. A voir la qualité de service après</t>
  </si>
  <si>
    <t>04/04/2021</t>
  </si>
  <si>
    <t>nanot-n-109130</t>
  </si>
  <si>
    <t>Ravie d'avoir decouvert votre assurance. Les explications sont très simple, dossier tres rapide a creer et site tres accessible. Les tarifs me conviennent parfaitement.</t>
  </si>
  <si>
    <t>ferard-t-109091</t>
  </si>
  <si>
    <t>Les prix me conviennent ,recherche et formulaire faciles d'accés, contact rapide j'espère que la suite sera à la hauteur et que la prise de contact en cas de besoin sera simple, cordialement.</t>
  </si>
  <si>
    <t>03/04/2021</t>
  </si>
  <si>
    <t>braud-s-109078</t>
  </si>
  <si>
    <t>Je viens de soucrire. J'attend de voir le niveau de service. L'idéal serait que je n'ai jamais à faire appel à vos services</t>
  </si>
  <si>
    <t>clairet-j-109057</t>
  </si>
  <si>
    <t xml:space="preserve">PRIX assez élevé a voir la prestation par la suite.
Etant jeune conducteur votre site a été clair pour moi pour choisir, le site est fonctionnel.
Merci
</t>
  </si>
  <si>
    <t>kayndaszyk-a-109050</t>
  </si>
  <si>
    <t xml:space="preserve">Service parfait et conseillère très attentif et explique bien les contrats, je conseillerais les services a mes proches car je suis vraiment satisfait du service </t>
  </si>
  <si>
    <t>lamare-o-109036</t>
  </si>
  <si>
    <t>système de devis par internet bugué impossible de finalisé seul. 
paiement par carte bancaire pris par un conseiller, totalement bancale et pas sécurisé</t>
  </si>
  <si>
    <t>passave-t-108991</t>
  </si>
  <si>
    <t xml:space="preserve">Au niveau du prix et des avantages ça va c'est pas si mal, de plus que je n'ai jamais été assuré auparavant et le véhicule que j'ai n'est pas n'est pas non plus d'une petite puissance, je trouve cela plutôt intéressant ! </t>
  </si>
  <si>
    <t>02/04/2021</t>
  </si>
  <si>
    <t>duval-d-108982</t>
  </si>
  <si>
    <t xml:space="preserve">Service rapide et efficace
Prix intéressants avec ajustement de la franchise
Gestion du contrat et devis en ligne claire 
je recommande grandement cette assurance à mes amis 
</t>
  </si>
  <si>
    <t>gorin-r-108918</t>
  </si>
  <si>
    <t xml:space="preserve">J'ai eu un très bon contact lors de la souscription de mon contrat téléphone : la personne état agréable et compétente, elle a pris le temps de faire plusieurs simulations tarifaires. </t>
  </si>
  <si>
    <t>lelievre-m-108900</t>
  </si>
  <si>
    <t xml:space="preserve">je suis satisfait niveaux prix par rapport a mon ancienne assurance. et il ont l'aire d'etre tres serrieux a voir pas la suite pour le moment rien na dire </t>
  </si>
  <si>
    <t>bancillon-p-108899</t>
  </si>
  <si>
    <t xml:space="preserve">Tres satisfait du tarif et de la formule proposer pour un vehicule comme le mien et facilite d'utilisation du site pour remplir et signer le contrat Merci </t>
  </si>
  <si>
    <t>teyssier-c-108878</t>
  </si>
  <si>
    <t>Satisfait des tarifs parmi les plus bas du marché.
Les prix diffèrent selon les différentes simulations.
Pas testé le service client. En espérant que tout soit OK</t>
  </si>
  <si>
    <t>filbien-j-108864</t>
  </si>
  <si>
    <t xml:space="preserve">Satisfait de l'appel téléphonique, clair et précis.
Les prix sont très approchable et très intéressant pour les jeunes conducteurs 
Les informations sont précis et concrets </t>
  </si>
  <si>
    <t>bouabdallah-m-108841</t>
  </si>
  <si>
    <t>Je suis satisfait du service et trouve que les prix sont intéressant.
J'espère que mes éventuels futurs sollicitations seront bien traité.
je n'ai eu que des bons retour vous concernant, donc je suis confiant.</t>
  </si>
  <si>
    <t>devesvre-t-108829</t>
  </si>
  <si>
    <t>Les prix me conviennent parfaitement et la formule proposée était tout à fait convenable. 
Olivier assurance a su répondre à notre demande et à nos attentes</t>
  </si>
  <si>
    <t>sublet-m-108816</t>
  </si>
  <si>
    <t>J'ai trouvé l'offre intéressante, la démarche pratique. Le service client est cordiale, clair et compétent. La réactivité au niveau des documents administratif est appréciable.</t>
  </si>
  <si>
    <t>naud-l-108789</t>
  </si>
  <si>
    <t xml:space="preserve">J AI AIME LA FACILITE POUR OBTENIR LE DEVIS ET L AMABILITE DE LA PERSONNE EN LIGNE;TOUT ETAIT TRES CLAIR J AI TROUVE FACILEMENT  LES REPONSES A MES QUESTIONS 
</t>
  </si>
  <si>
    <t>fortune-j-108775</t>
  </si>
  <si>
    <t xml:space="preserve">C'est beaucoup trop cher pour moi. 
j'ai un salaire de 800euros, et j'ai du payer 805euros du coup pour une assurance ou j'aurai zéro accident, c'est beaucoup trop cher  </t>
  </si>
  <si>
    <t>teresinski-a-108765</t>
  </si>
  <si>
    <t xml:space="preserve">Rien à dire j'ai enfin trouver une assurance pour ma voiture achetée en novembre avec la carte grise bloquée en sous-préfecture 
Merci 
Bonne journée. </t>
  </si>
  <si>
    <t>thomas-courousse-s-108718</t>
  </si>
  <si>
    <t>Je suis satisfaite du tarif et de la facilité du site. Je n'ai pour le moment pas eu d'accident par conséquent je ne peux apprécier la réactivité. Quoiqu'il en soit en 5 minutes j'étais assurée.</t>
  </si>
  <si>
    <t>31/03/2021</t>
  </si>
  <si>
    <t>01/03/2021</t>
  </si>
  <si>
    <t>malhouitre-p-108668</t>
  </si>
  <si>
    <t>Site facile d acces bravo
Satisfait de la proposition qui m à été faite
Suivi dossier au niveau de mes espérances 
Rapide et simple d acces 
Continuez comme ca</t>
  </si>
  <si>
    <t>antwy-m-108635</t>
  </si>
  <si>
    <t>Super simple et efficace.
Les prix ainsi que la réactivité des conseillers sont parfaits. 
Les services proposés sont également très bons, je recommande !</t>
  </si>
  <si>
    <t>morel-l-108595</t>
  </si>
  <si>
    <t xml:space="preserve">Les tarifs ne sont pas pareille que sur les devis  au téléphone il sont top répondent à se qu'on a besoin juste les prix ne sont pas pareille sur le devis et au téléphone en finalisant </t>
  </si>
  <si>
    <t>konate-b-108594</t>
  </si>
  <si>
    <t xml:space="preserve">Je suis un peu satisfait  
Les prix d'assurance 
L'accompagnement de démarches mais les restes restes à découvrir 
Bonne journée konaté Bakary 
Mes salutations distinguées </t>
  </si>
  <si>
    <t>rodriguez-m-108569</t>
  </si>
  <si>
    <t xml:space="preserve">satisfaite de cette assurance pour jeune conducteur.
le conseil client est disponible et poli. 
merci pour le professionnalisme je recommande. 
</t>
  </si>
  <si>
    <t>30/03/2021</t>
  </si>
  <si>
    <t>hermantier-e-108560</t>
  </si>
  <si>
    <t>Simple rapide et moins cher qu'ailleurs ! J'ai été cependant rassurée d'avoir quelqu'un au téléphone qui m'a confirmé l'ensemble des garanties dont  j'avais besoin.</t>
  </si>
  <si>
    <t>couteau-g-108551</t>
  </si>
  <si>
    <t>Je suis très satisfait du tarif par rapport à mon précédant (700 € d'économie). Le traitement téléphonique a été effectué avec grand professionnalisme et patience. Merci</t>
  </si>
  <si>
    <t>castel-t-108501</t>
  </si>
  <si>
    <t>tres satisfait de service telephoniqueje recommande cette assurance des que je peux je ferait du parrainage aupres de mes amis et ma famille pour beneficier des avantages</t>
  </si>
  <si>
    <t>jonnen-79402</t>
  </si>
  <si>
    <t>pas beaucoup de réactivité au niveau du suivi de contrat, on me redemande des pieces déjà en votre possession depuis 3 ans, cela ne fait pas serieux .</t>
  </si>
  <si>
    <t>vail-m-108458</t>
  </si>
  <si>
    <t xml:space="preserve">Je suis satisfait je recommande L’olivier assurance à mes proches les tarifs sont compétitifs et la personne que j ai eut au téléphone ma très bien conseillé </t>
  </si>
  <si>
    <t>jochum-m-108399</t>
  </si>
  <si>
    <t>Je suis satisfait du service proposé des avantages sur les contrats, de la simplicité pour valider un contrat, mais aussi sur les prix qui restent abordables.</t>
  </si>
  <si>
    <t>29/03/2021</t>
  </si>
  <si>
    <t>markowski-o-108387</t>
  </si>
  <si>
    <t>Je suis nouvelle cliente et satisfaite déjà de la prise en charge rapide 
Je viens d'acquérir un véhicule et c'est super car j'ai un devis et une souscription directement</t>
  </si>
  <si>
    <t>soltani-w-108384</t>
  </si>
  <si>
    <t xml:space="preserve">Je suis satisfaite du service, simple et efficace.  
Merci à vous                                                                                                </t>
  </si>
  <si>
    <t>gayot-y-108378</t>
  </si>
  <si>
    <t xml:space="preserve">je suis satisfait des prix proposes pour l assurance et l option choisie ainsi de l aide apporte par vos service (reactivite et sympathie ) je recommanderai vos services autour de moi </t>
  </si>
  <si>
    <t>berton-c-108347</t>
  </si>
  <si>
    <t>Je suis très satisfait des services proposés par l'Olivier Assurance.
Les tarifs sont très concurrentiels.
Les services sont réactifs. Je suis satisfait de mon choix</t>
  </si>
  <si>
    <t>peris-s-108339</t>
  </si>
  <si>
    <t>J'ai apprécié l'accueil et les renseignements donnés lors de mon échange téléphonique.
Vos tarifs sont concurrentiels reste à découvrir si vos prestations sont à la hauteur de votre bonne réputation. Par contre j'ai rencontré d'énormes difficultés à me connecter sur ma page perso.</t>
  </si>
  <si>
    <t>mercier-s-108328</t>
  </si>
  <si>
    <t>simple et économique, tout se passe en ligne c 'est merveilleux, gain de temps assuré. Tarif compétitif. Ergonomie du site appréciable, j 'ai tout de suite accroché</t>
  </si>
  <si>
    <t>28/03/2021</t>
  </si>
  <si>
    <t>djalai-j-108321</t>
  </si>
  <si>
    <t>Je viens d'arriver, mais les prix sont trés corrects, j'ai eu un interlocuteur lors de mon appel pour conseils, trés sympa et professionnel. Je recommanderai !</t>
  </si>
  <si>
    <t>fuggenthaler-l-108308</t>
  </si>
  <si>
    <t>Service client relativement réactif, agréable et professionnel.
Prix attractifs pour les services proposés.
J'espère voir assez vite une application mobile intuitive pour couronner le tout !</t>
  </si>
  <si>
    <t>zohar-p-108287</t>
  </si>
  <si>
    <t xml:space="preserve">très satisfait merci pour la rapidité de ma prise en charge très clair prix très attractif.je vous fais parvenir les documents dès réceptions de la carte grise  </t>
  </si>
  <si>
    <t>27/03/2021</t>
  </si>
  <si>
    <t>madrid-d-108279</t>
  </si>
  <si>
    <t>Una site internet simple et clair, une solution 100% digitale et rapide. Les tarifs sont compétitifs que demander de plus . Merci à vous l'Olivier Assurance</t>
  </si>
  <si>
    <t>dubois-a-108235</t>
  </si>
  <si>
    <t>je suis satisfait du service et de la qualité du service
les prix me conviennent 
simple et rapide 
explication avec le conseiller très bien 
je recommanderais olivier assurances a mon entourage</t>
  </si>
  <si>
    <t>leglise-i-108195</t>
  </si>
  <si>
    <t>En tant que nouveau client de cette assurance, je suis satisfait du prix, des services proposés et des échanges que j'ai pu avoir avec le service client en ligne. Cependant, la qualité d'une assurance se révèle surtout à la suite d'un sinistre (qualité de prise en charge, réactivité et impact sur contrat) et fort heureusement je n'ai pas eu encore de sinistre et n'espère pas en avoir ces prochaines années ^^</t>
  </si>
  <si>
    <t>26/03/2021</t>
  </si>
  <si>
    <t>bernard-c-108188</t>
  </si>
  <si>
    <t xml:space="preserve">correspondant assez facile a joindre ,J'ai appelé 2 fois l'attente n'est pas longue .  Prix interressant .    Ecrire le prenon de ma fille CLOE ce n'est pas avec un H </t>
  </si>
  <si>
    <t>lusamba-h-108177</t>
  </si>
  <si>
    <t>Très ravi de l'acceuil téléphone et de l'agent qui a traité ma demande, je vous est trouvé complètement par hasard sur un site de comparaison opinion-assurance.fr</t>
  </si>
  <si>
    <t>cazacu-l-108157</t>
  </si>
  <si>
    <t>Bonjour,je suis très satisfaite du service en ligne,le service client est très compétent...niveau prix: tres bien,je recommande...J'espère que cela durera.</t>
  </si>
  <si>
    <t>denis-e-108148</t>
  </si>
  <si>
    <t xml:space="preserve">Très bonne expérience, très rapide, et super intuitif sur internet, je pense recommander à mes amis et en plus faire du parrainage qui est très bien récompensé </t>
  </si>
  <si>
    <t>bertet-m-108136</t>
  </si>
  <si>
    <t>très satisfait
simple et rapide
prix attractif je recommande fortement
garanties compétitives
pour un jeune conducteur juste parfait
démarche simple et rapide</t>
  </si>
  <si>
    <t>teixeira-c-108122</t>
  </si>
  <si>
    <t>nous sommes ravis des services proposé par l'assurance olivier pour nos deux véhicules que nous avons assurés chez vous . le personnel et les services parfait</t>
  </si>
  <si>
    <t>deforge-a-108042</t>
  </si>
  <si>
    <t xml:space="preserve">Satisfait de cette assurance en ligne rapide et intuitive. Toutefois reste cher pour les jeunes permis mais ce place dans les moins chers par rapport aux autres </t>
  </si>
  <si>
    <t>25/03/2021</t>
  </si>
  <si>
    <t>lepage-j-108004</t>
  </si>
  <si>
    <t>Je suis tres satisfaite du service client, tres agréable, à l'écoute, repond parfaitement aux questions et avec claivoyance, pas d'attentes, je recommande.</t>
  </si>
  <si>
    <t>bouillard-g-108003</t>
  </si>
  <si>
    <t>Satisfait des services électroniques et téléphoniques. Facilité pour souscrire. Accueil convivial et professionnel. Je n'hésiterai pas à recommander. C'est le début d'une nouvelle expérience et je ne manquerai pas de donner mon avis au fil du temps.</t>
  </si>
  <si>
    <t>cal-22836</t>
  </si>
  <si>
    <t xml:space="preserve">Satisfaite du site bien détaillé et facile d'utilisation , je recommande rien à dire de plus...en espérant ne pas utiliser l'assurance dans l'avenir cordialement </t>
  </si>
  <si>
    <t>machire-e-107946</t>
  </si>
  <si>
    <t>Satisfaction clarté des explications téléphonique 
Simplicité d'actions 
Simplicité de l'interface en ligne 
le niveau de service est pour l'instant à la hauteur des attentes en espérant qu'il en sera de même en cas de sinistre</t>
  </si>
  <si>
    <t>gammadi-r-107880</t>
  </si>
  <si>
    <t>Je suis content, c'est l'une des assurances les moins cher que j'ai trouvé, 150 caractères c'est beaucoup je trouve pour donner son avis sur l'assurance</t>
  </si>
  <si>
    <t>24/03/2021</t>
  </si>
  <si>
    <t>maverick133-107862</t>
  </si>
  <si>
    <t>J'ai été agréablement surpris des tarifs présentés par L'OLIVIER ASSURANCES, comparativement à mon ancien assureur. Malgré une option prise sur mon contrat, je gagne encore un peu plus de 350€ !... Ce n'est pas rien !... Sûr que je vais leur faire une sacré publicité, et essayer de ramener du monde !...</t>
  </si>
  <si>
    <t>figueiredo-dias-d-107850</t>
  </si>
  <si>
    <t>souscription de contrat par telephone plus que satisfaisante , conseillere tres sympathique et professionnelle, prix des contrats defiant la concurrence 
je recommande</t>
  </si>
  <si>
    <t>degorre-n-107846</t>
  </si>
  <si>
    <t>Super service, Amandine est très sympathique , les prix sont très satisfaisants, je payais 56€ chez un autre assureur, actuellement j'en paye 17€ 
Merci</t>
  </si>
  <si>
    <t>roussel-r-107832</t>
  </si>
  <si>
    <t>entierement satisfait des prix correct rapidité service client parfait service telephonique rapide et efficace pour l instant aucun soucis je recommande</t>
  </si>
  <si>
    <t>jlb-107773</t>
  </si>
  <si>
    <t>Pour l'instant je ne peux que me louer d'avoir fais ce choix car j'en suis aujourd'hui pleinement satisfait. Pourvu que cela dure dans le temps car je suis d'habitude fidèle avec ce type de contrat</t>
  </si>
  <si>
    <t>adela92-107769</t>
  </si>
  <si>
    <t>Super assurance, professionnalisme des conseillés, super reactif et tres sympathique.  Merci a eux pour leurs ecoute et leur gentillesse. Tres agreable.</t>
  </si>
  <si>
    <t>befa-107765</t>
  </si>
  <si>
    <t>Rapidité, simplicité.des explications claires et ds conseillés à l'écoute. J'ai reçu ma carte verte définitive en moins de huit jours...merci et bravo..</t>
  </si>
  <si>
    <t>chahid-m-107751</t>
  </si>
  <si>
    <t>je trouve que Les prix sont chers pour une 9CV de 2015 , à voir si le service en vaut la peine.
et j'espere que dans les années à venir j'aurais droit à des remises.</t>
  </si>
  <si>
    <t>adokou-j-107721</t>
  </si>
  <si>
    <t xml:space="preserve">Bonjour, je suis satisfait du service et du prix. L'assistance téléphonique est également pratique et efficace. Les offres sont intéressantes. 
Merci </t>
  </si>
  <si>
    <t>23/03/2021</t>
  </si>
  <si>
    <t>roby-66901</t>
  </si>
  <si>
    <t>je suis satisfait des prix et des services. Lors de mes appels je suis toujours bien reçu et informé.
simple et rapide. consommateur je vous conseil cette assurance.</t>
  </si>
  <si>
    <t>verdiere-k-107638</t>
  </si>
  <si>
    <t>Très bonne assurance je recommande peu chère avec un service très rapide n'hésitez pas ce sont les meilleurs au niveaux prix et qualité merci encore a l'olivier</t>
  </si>
  <si>
    <t>bejgier-s-107625</t>
  </si>
  <si>
    <t>tres bon site avec des prix tres attractifs
Un plaisir de traiter avec des conseillers agreables , consciencieux et courtois
rapidite pour s'assurer
merci</t>
  </si>
  <si>
    <t>rouches-n-107595</t>
  </si>
  <si>
    <t>Les prix me convienne, mais le test est en trop. Je dois avoir un caractère minimum de 150 alors je ne sais pas quoi dire. Merci d'avoir demandé quand même.</t>
  </si>
  <si>
    <t>carrau-m-107528</t>
  </si>
  <si>
    <t xml:space="preserve">Globalement, je suis satisfaite du service ,de l'interlocuteur que j'ai eu au bout du fil quand j'ai voulu compléter mon devis. Je constate juste ,même si votre prix est reconnu juste ,il reste toutefois un peu élevé. Certes ,c'est un jeune conducteur qui sera au volant!!! </t>
  </si>
  <si>
    <t>22/03/2021</t>
  </si>
  <si>
    <t>andre-g-107503</t>
  </si>
  <si>
    <t xml:space="preserve">Satisfait, il est cependant parfois difficile d'avoir accès à certaines informations sur le site internet, ou simplement pour résilier une assurance. 
</t>
  </si>
  <si>
    <t>boulle-a-107384</t>
  </si>
  <si>
    <t>Je suis Satisfait, J'ai mes trois voitures, un xsara picasso, un mercedes classe B et une peugeot deux cent six, tout ça pour un bon prix, merci et a bientot</t>
  </si>
  <si>
    <t>21/03/2021</t>
  </si>
  <si>
    <t>pallier-s-107378</t>
  </si>
  <si>
    <t>Bon contacte au téléphone et a l'écoute de ces clients, des prix raisonnables. Pour le moment très satisfait de mon choix, je recommande sans hésiter.</t>
  </si>
  <si>
    <t>spenato-r-107328</t>
  </si>
  <si>
    <t>Je n'ai pas été comblé par la majoration dû à une résiliation récente de votre fait mais "ce sont les règles". Sinon très bon conseiller au téléphone.</t>
  </si>
  <si>
    <t>20/03/2021</t>
  </si>
  <si>
    <t>bouanani-k-107322</t>
  </si>
  <si>
    <t>Très satisfait très bon tarif accueil très satisfaisant conseiller de très bon conseil et nous orient très facilement.bonne accueil téléphonique et interlocuteur très aimable</t>
  </si>
  <si>
    <t>henao-c-107311</t>
  </si>
  <si>
    <t>merci pour m'assurer je la confiance de votre part, j'espere de rester beaucoup de temp a l'abri de votre assurance. M. HENAO j'espere avoir ma vignete vert definitive et profiter de las avantages l'olivier.</t>
  </si>
  <si>
    <t>leu-v-107301</t>
  </si>
  <si>
    <t>Merci beaucoup à mon conseillé très sympa et qui m'a bien aidé !
Super contente du prix et des garanties ! service vraiment qualitatif
Bravo à vous !!</t>
  </si>
  <si>
    <t>lhote-l-107276</t>
  </si>
  <si>
    <t xml:space="preserve">Le rappel a été rapide et la mise en place du contrat simple.
la conseillère très agréable et de bons conseils.
si l'occasion se présente je conseillerais votre assurance </t>
  </si>
  <si>
    <t>lepousez-v-107255</t>
  </si>
  <si>
    <t>Tarif un peu élevé par rapport à la concurrence. 
Cependant, j'ai reçu un excellent accueil, les démarches sont simples et rapide et l'assurance prend effet immédiatement.</t>
  </si>
  <si>
    <t>schmit-o-107224</t>
  </si>
  <si>
    <t>je suis satisfait pour le moment, avoir par la suite.
souvent au début tous le monde est sympa, plus tard ca devient compliqué...
a voir si l'olivier est différent ^^</t>
  </si>
  <si>
    <t>19/03/2021</t>
  </si>
  <si>
    <t>desjardins-c-107213</t>
  </si>
  <si>
    <t>Pour le moment, les démarches me paraissent rapides. Nous verrons à l'usage. Notamment lors de la résiliation auprès de mon assureur actuel. Par contre, je n'ai pas vu de proposition "couplée" pour une assurance voiture + habitation.</t>
  </si>
  <si>
    <t>maurette-a-107177</t>
  </si>
  <si>
    <t>Je viens juste de rejoindre votre assurance , mais je suis pour le moment satisfaite du service proposé. Le service internet est clair est rapide. Merci.</t>
  </si>
  <si>
    <t>hoxha-v-107140</t>
  </si>
  <si>
    <t>Je suis satisfait du service et de prix et de qualité des services pour l'instant j'attends de voir de m'exprimer à 100 % j'espère que tout ira bien mais ça convient à mes attentes</t>
  </si>
  <si>
    <t>salmon-s-107139</t>
  </si>
  <si>
    <t xml:space="preserve">de bon prix et toujours un service client sympa les prix sont bien place pour avoir utilise l assistance il y a peux tous c est tres bien passe j e recommande </t>
  </si>
  <si>
    <t>lelievre-b-107100</t>
  </si>
  <si>
    <t>Pour le moment j'ai été très bien renseigné par téléphone.
Mais la mise en route est extrêmement fastidieuse, il serait bien si c'est possible de simplifier le protocole.</t>
  </si>
  <si>
    <t>18/03/2021</t>
  </si>
  <si>
    <t>lehidheb-n-107096</t>
  </si>
  <si>
    <t xml:space="preserve">Parfait excellente assurance excellent prix et personnelle très réactif et a l’écoute
je recommande vivement cette assurance pas chers et fiable 
LEHIDHEB Naum </t>
  </si>
  <si>
    <t>chucky-79603</t>
  </si>
  <si>
    <t xml:space="preserve">J’ai été percuté à l’avant de mon véhicule par une voiture arrivé de plein fouet dans un parking lorsque je me garer en marche arrière dans une place en epi. 
L’assurance m’a déclaré coupable à 100% malgré les photos.
Je déconseille fortement cette assurance. </t>
  </si>
  <si>
    <t>brossard-g-107053</t>
  </si>
  <si>
    <t xml:space="preserve">Satisfait de la simplicité pour changer de compagnie. Bon tarif, pour la 1ère année pas certain que ça dure mais pour survivre il faut garder l'espoir. </t>
  </si>
  <si>
    <t>anesa-m-107040</t>
  </si>
  <si>
    <t>L'olivier assurance est une source sûre en terme d'assurance auto pour ma part. Merci encore pour votre efficacité. Je recommande vivement cet assurance de part ses prix, sa joignabilité remarquable et son écoute.</t>
  </si>
  <si>
    <t>raque-pierga-m-107032</t>
  </si>
  <si>
    <t xml:space="preserve">Les prix me conviennent , le site est bien expliqué. Les pièces jointes sont faciles à expédié.
même étant ma première expérience avec une assurance je me suis retrouvé sur le site .
Une fourchette de prix défiant toute concurrence merci à L'Olivier Assurance pour sa confiance.
</t>
  </si>
  <si>
    <t>huberty-107018</t>
  </si>
  <si>
    <t>Réponse à mes attentes précises, rapidité et disponibilité du conseiller .Suite à des échanges par téléphone puis par mail,cela a été rapide.J’ai eu le temps de réfléchir ( et de prendre une décision sur le choix car j’ai comparé plusieurs devis ) avant de signer.</t>
  </si>
  <si>
    <t>arnaud-s-106281</t>
  </si>
  <si>
    <t>UN CAUCHEMAR !!! A FUIR DE TOUTE URGENCE !!!!
COMMUNICATION INEXISTANTE 
IMCOMPÉTENCE EXTRÊME 
MAUVAISE FOI ABSOLUE 
Je me suis fait voler mon véhicule assuré "tous risques" chez L'olivier Assurance, qui a été retrouvé. Après 7 mois à appeler plusieurs fois par semaine pour connaître l'avancement du dossier, je n'ai toujours pas récupéré mon véhicule qui n'est toujours pas réparé... 
L'expert mandaté par l'assurance a mis plus de 3 mois pour se déplacer au commissariat et réaliser l'expertise sur le véhicule alors même que le commissariat en question, que j'ai du appeler à plusieurs reprises, m'indiquait en parallèle attendre un appel de ce soi-disant expert pour lui remettre le véhicule. 
Aucune compensation ou dédommagement ne m'a évidemment été proposé, je me suis fait balader pendant 7 mois en m'assurant que la situation était évidemment inacceptable et que le nécessaire serait fait en temps voulu. J'ai finalement reçu un courrier pour m'informer que rien ne serait fait... 
Je vous passe évidemment tous les détails administratifs, les heures passées au téléphone, l'incompétence des interlocuteurs, sous-evaluation de la valeur du véhicule par l'expert (10ke de moins) et le manque d'implication tout au long du dossier.
Coût de l'opération :
- 130€ d'assurance par mois a payer (sans pouvoir avoir accès a mon véhicule a cause de leur expert ne faisant pas son job) 
- 7 mois sans véhicule 
- Rapatriement du véhicule sur ma région de résidence à mes frais (alors que assuré tout risque) 
- 700€ de franchise pour les réparations alors même que le véhicule a été retrouvé 
Cela est proprement inacceptable!</t>
  </si>
  <si>
    <t>11/03/2021</t>
  </si>
  <si>
    <t>michel-106117</t>
  </si>
  <si>
    <t>j'ai été très satisfait des échanges pour assurer mon nouveau véhicule et assurer aussi le véhicule de ma femme 
les prix sont compétitifs et les démarches très faciles</t>
  </si>
  <si>
    <t>10/03/2021</t>
  </si>
  <si>
    <t>anc-105567</t>
  </si>
  <si>
    <t>le contrat est clair et détaillé; disponibilité et efficacité du service client appréciables; le service dépannage est en revanche assez limité, mais les conditions sont clairement énoncées par l'assureur</t>
  </si>
  <si>
    <t>05/03/2021</t>
  </si>
  <si>
    <t>ippo89-105542</t>
  </si>
  <si>
    <t xml:space="preserve">Bonjour, Je vous déconseille de souscrire chez eux, la 1ère année le prix est correct, la seconde j'ai reçu (le 04/02/2021) une très forte augmentation, Donc par rapport à ça je décide de résilier le contrat immédiatement à compter du 01/03/2021 (date d'échéance du contrat) par courrier recommandé AR, Le 17/02/2021 je reçois une confirmation de résiliation par mail, je me dit que c'est bon le nécessaire est fait, À ma mauvaise surprise, aujourd'hui 05/03/2021 je suis prélevé de la cotisation annuel pour l'année 01/03/21 au 28/02/2022 malgré la résiliation du contrat (si j'avais su j'aurais bloqué tout prélèvement) En gros je ne suis plus assuré chez eux mais je dois payer l'année !? Pour l'instant je suis dans l'impasse, j'ai tenté de les contacter par téléphone mais ils ne répondent pas (une erreur s'est produite veuillez réessayer) Cordialement. </t>
  </si>
  <si>
    <t>cdric-50776</t>
  </si>
  <si>
    <t xml:space="preserve">de bons tarifs, une réponse rapide, des personnels courtois et pro, qui mon bien renseigner est mon fait des gestes commerciaux sans demande de ma part, perso j'en suis très satisfait. </t>
  </si>
  <si>
    <t>03/03/2021</t>
  </si>
  <si>
    <t>michou-105298</t>
  </si>
  <si>
    <t>A part une petite réparation du parebrise qui s'est passée au top, aussi bien du cote du réparateur, que de l'assurance ! Mon seul regret, c'est, qu'après  53 ans de permis , il a suffit 3 années de non assure en France ( absent 19 ans ) pour perdre (a l'époque, a vie, sauf accident ) mon bonus, qui était a 60% , et me retrouver jeune conducteur avec 0 bonus.</t>
  </si>
  <si>
    <t>lmoinard-105275</t>
  </si>
  <si>
    <t>Rapide, simple et efficace. 
Je ne regrette pas mon changement d'assurance. Service client facilement joignable sans trop d'attente, a l'écoute. 
Les tarifs sont très raisonnables pour de bonne garanties/couverture. 
Le site internet est très intuitif pour toute demande. 
Bref, satisfait !</t>
  </si>
  <si>
    <t>eric-k-105274</t>
  </si>
  <si>
    <t>Une compagnie aux tarifs cohérents et places et surtout avec un vrai service client via une plateforme basée à Lille qui sait faire preuve d’écoute et de réactivité ! Tellement rare que cela mérite d’être signalé. Je recommande.</t>
  </si>
  <si>
    <t>michou-104867</t>
  </si>
  <si>
    <t xml:space="preserve">bonjour, 
assuré depuis l'année dernière suite consultation d'un comparateur , le prix  de 327,69 pour une formule tiers  + vol+ incendie + dépannage 0km était correct pour 10000 km /an. cette année le prix est passé à 435,67  soit 33% d'augmentation sans aucune raison. pas de sinistre, rien. pas d''explication au téléphone. A éviter 
</t>
  </si>
  <si>
    <t>26/02/2021</t>
  </si>
  <si>
    <t>01/02/2021</t>
  </si>
  <si>
    <t>dxr-104853</t>
  </si>
  <si>
    <t xml:space="preserve">Facile à contacter au téléphone, personnel agréable et qui vous aide au téléphone en fonction de votre demande, prix dans les plus bas.
Très content de cette assureur
</t>
  </si>
  <si>
    <t>a-d-104769</t>
  </si>
  <si>
    <t>Cette assurance vous propose à la souscription un tarif sur mesure qui ne prend pas uniquement en compte vos sinistres antécédents.
J'ai été très satisfait de la prise en charge par l'équipe Lilloise concernant cette souscription, tant sur les démarches que sur les informations concernant les garanties de mon contrat. 
Je recommande vivement!</t>
  </si>
  <si>
    <t>25/02/2021</t>
  </si>
  <si>
    <t>joelleamelie-104741</t>
  </si>
  <si>
    <t xml:space="preserve">Suite à un sinistre que j'ai eu avec mon véhicule début janvier, mon dossier a été rapidement traité et pendant tout le traitement de ce dossier, quand j'avais un doute, une question, j'ai pu toujours téléphoner et avoir un conseiller pour me rassurer et répondre à mes questions. J'ai été très bien indemnisée et j'ai pu acquérir un nouveau véhicule très rapidement. Je recommande vive L'olivier assurance pour leur professionnalisme, leur gentillesse, leur empathie, lors des entretiens téléphoniques, et dieu sait si je les ai sollicité avec toutes questions ! Merci encore à eux d'avoir eu autant de patience. </t>
  </si>
  <si>
    <t>24/02/2021</t>
  </si>
  <si>
    <t>michel1441-104738</t>
  </si>
  <si>
    <t>tres bonne assurance pas cher et le conseilleres sont tres aimables et expliquent tres bien et j espere qu ils ne changeront rien moi je la conseille au jeune conducteur</t>
  </si>
  <si>
    <t>ggtlm-104623</t>
  </si>
  <si>
    <t xml:space="preserve">Assurance pas chère, la première année. Je résume : Bonus 50% jamais d'accident... voiture de 12 ans , dans un garage fermé etc... Première année 457 EUROS deuxième année 493,69 euros troisième ( et dernière année ) 536 euros et, alors que toutes les autres compagnies diminuent leur cotisation ( peu d'accident cause confinement) L'Olivier se justifie par l'augmentation des accidents et des vols prés de chez nous... ( Bassin d'Arcachon). Si ça c'est pas du cynisme ??? -  Je viens de changer d'assurance et au passage, je viens de gagner 150 euros pour les mêmes garanties. </t>
  </si>
  <si>
    <t>23/02/2021</t>
  </si>
  <si>
    <t>deby-104602</t>
  </si>
  <si>
    <t>Un rapport qualité prix au top!! Des conseillers téléphoniques toujours très bienveillants. Et un temps d’attente téléphonique très faible. Je recommande fortement.</t>
  </si>
  <si>
    <t>22/02/2021</t>
  </si>
  <si>
    <t>frankg33-104581</t>
  </si>
  <si>
    <t>Pas cher, mais il ne faut pas avoir d'incidents. Le dépannage est limité à 200 Euros, si vous êtes sur autoroutes, vous en serez de votre poche en partie. Pour rentrer chez vous, on vous explique que vous devez rentrer par vos propres moyens. 
Donc pas d'assistance !
Alors pas cher, mais à l'arrivée vous n'avait pas d'assistance.
Un conseil, passez votre chemin.
Je vais me faire un plaisir de tout résilier chez eux.</t>
  </si>
  <si>
    <t>mkt--104167</t>
  </si>
  <si>
    <t>La souscription est simple mais c’est tout. Ayant eu un sinistre non responsable ils ne m’ont pas dutout tenu informé de l’avancée du dossier. De plus, mon échéancier a énormément augmenté en termes de prix alors que j’avais un bonus et non un malus. Quand le leur demande ils me disent que c’est normal sinistre responsable ou non. De plus, quand je leur demande si je peux résilier, la conseillère ment au téléphone en m’assurant qu’il faut attendre l’échéancier de l’année prochaine alors que c’est faux avec la loi Hamon de 2015 !! Faites attention à cette assurance...</t>
  </si>
  <si>
    <t>15/02/2021</t>
  </si>
  <si>
    <t>cedric-11-104064</t>
  </si>
  <si>
    <t xml:space="preserve">L'assurance la plus incompétente que j'ai jamais vu.
2mois 1/2 pour être remboursé d'un accident que j'étais pas en tord en plus fait etre toujours être derrière eux pour faire avancer le dossier .
Une honte...
De plus quant tu crois que sa avance il manque de l'argent .
Aller ont appel encore et encore cest sans fin. 
Je pense que dans 2 ans je serai toujours en train d'appeler. 
Grrrr. 
Vraiment à éviter </t>
  </si>
  <si>
    <t>12/02/2021</t>
  </si>
  <si>
    <t>jaja-103627</t>
  </si>
  <si>
    <t>cela fait plus de 6 mois que nous sommes dans l'attente de remboursement de trop perçu suite à une résiliation de contrat d'assurance auto, a savoir 500 euros ! Ils ont fait une erreur de rib en interne et refuse de rembourser pour le moment ! Chez L'olivier assurance vous n'avez pas le droit de changer de RIB, en effet, leur logiciel de remboursement ne prends pas en compte le changement fait le versement sur le premier RIB. Du coup s'ils n'ont pas de rejet de la banque, ils ne vous payent pas ! je les appels tous les mois et j'attends toujours que  M. le directeur me rappelle.... à fuir ou alors, ne prévoyez pas de changer de RIB!</t>
  </si>
  <si>
    <t>03/02/2021</t>
  </si>
  <si>
    <t>raphael-dumois--103600</t>
  </si>
  <si>
    <t xml:space="preserve">Très content de mon assurance auto chez eux ! 
Trouve toujours des solutions afin de réduire vos mensualités, écoute et disponibilité font force chez eux ! 
Service client très agréable , se penche réellement sur votre problème et trouve les meilleurs solutions aux problèmes ! </t>
  </si>
  <si>
    <t>vairois-103497</t>
  </si>
  <si>
    <t xml:space="preserve">Pour l’instant je n’ai pas eu heureusement de sinistre et je viens tout juste d’être assuré ´mais les employés de Olivier assurance sont joignable ,à l’écoute, courtois donc pour l’instant du positif , reste à voire si un jour il m’arrivait un accident ce qui est le nerf de la guerre </t>
  </si>
  <si>
    <t>tin--103422</t>
  </si>
  <si>
    <t>Les agents au téléphone sont très pro et répondent à toutes les questions. Ils peuvent même vous rappeler si vous leur demandez.  Assurance peu onéreuse, la franchise n est pas si élevé même avec un malus et un jeune permis. Les papiers on été reçu très rapidement. Je recommande.</t>
  </si>
  <si>
    <t>29/01/2021</t>
  </si>
  <si>
    <t>01/01/2021</t>
  </si>
  <si>
    <t>fabrice-103388</t>
  </si>
  <si>
    <t xml:space="preserve">Je suis satisfait. Je viens de renouveler mon contrat d'assurance pour 1 an.
J'ai ajouté un deuxième contrat auto,  avec la remise de 10% cela est intéressant. 
Donc satisfait à tous les niveaux pour le moment. 
Les échanges téléphoniques ont toujours été très clairs et ont répondu à mes attentes. </t>
  </si>
  <si>
    <t>28/01/2021</t>
  </si>
  <si>
    <t>berengerec-103114</t>
  </si>
  <si>
    <t>Première année très bien, mais ensuite c'est la catastrophe !
Je suis passée d'une cotisation de 700€ à 1200€ la 2eme année, sous prétexte que ma ville était plus dangereuse qu'un an auparavant !! Après un appel au service commercial, ils ont accepté de me faire une remise de 70€, différence ridicule..
Et l'année d'après, après m'avoir bien ponctionné ma cotisation de 1130€ du coup, ils ont décidé de résilier mon contrat sous prétexte que j'avais trop de sinistre : avant eux : 1 accident responsable, et en 2 ans chez eux : 2 bris de glace et un accident non responsable !! Je dois subir ma malchance et la mauvaise conduite d'une dame !!
Une honte, ils ne sont là que pour prélever votre argent et dès que vous commencez à les faire travailler, ils vous virent !!
Quelle déception..</t>
  </si>
  <si>
    <t>22/01/2021</t>
  </si>
  <si>
    <t>louism-103093</t>
  </si>
  <si>
    <t>Premier contact plutôt positif, un vendeur qui me vend une assurance parfaite sans contrainte (et qui me préleve dans les 10minutes 166€) ..
2 jours aprés, j'appel pour prendre la tout risque et là on m'annonce que le vendeur s'est trompé et donc que le véhicule que je compte acquérir dans 1 jour ne sera pas assuré. Et que, si je veux récuperé les frais de dossier, je dois écrire un courrier recommandé ... 
Donc le vendeur se trompe, me met dans une trés mauvaise situation et en plus je ne serais pas rembourser l'intégralité ? Alors ok, apres discussion avec le responsable pas besoin de courrier (encore heureux!) par contre il faut 30 JOURS pour me rembourser ! quand ca leurs a pris 10 min pour me prélever ....
Fuyez.</t>
  </si>
  <si>
    <t>patchou--102930</t>
  </si>
  <si>
    <t xml:space="preserve">Très contente de cette assurance. 
Le prix est correct par rapport à ce que ça couvre et aux services. 
Les conseillers sont très sympathiques et réactifs. 
Suite à un sinistre, l'intervention a été rapide et efficace 
Merci L'olivier </t>
  </si>
  <si>
    <t>20/01/2021</t>
  </si>
  <si>
    <t>pagui-102919</t>
  </si>
  <si>
    <t xml:space="preserve">Clair, efficace et rapide en plus conseiller à l'écoute et clair dans ces propos. Je recommande L'olivier assurances pour son rapport qualité/prix et ses conseillers très abordables et pro ! </t>
  </si>
  <si>
    <t>fahen-102896</t>
  </si>
  <si>
    <t>J'ai résilié mon contrat d'assurance auprès de l'Olivier assurance il y a plusieurs mois mais je reste encore à ce jour dans l'attente du remboursement de ma cotisation payée annuellement d'avance, malgré mes nombreuses relances. Ils n'étaient malheureusementpas aussi long pour l'encaisser !</t>
  </si>
  <si>
    <t>19/01/2021</t>
  </si>
  <si>
    <t>kate-102891</t>
  </si>
  <si>
    <t>Suite à une conversation au téléphone avec une commerciale de l'assurance l'olivier, devis à 5101.98 € l'année alors que j'ai un bonus de 50%.
Je lui explique qu'il a sûrement une erreur et elle me répète que c'est pas elle c'est l'ordinateur.
Ensuite elle me répète que j'ai effectué trop de devis (je ne vois pas le problème) donc je lui dit effacer les. Elle me réponds qu'elle ne peut pas et qu'il faut attendre 1 mois. Je lui réponds alors j'achète mon véhicule dans un mois, elle me réponds exactement.
Choqué par ça réponse je raccroche gentiment. assurance à fuir. Elle aussi un vrai robot. Une interlocutrice incompétente.
Alors je n'imagine même pas le jour où j'aurais un sinistre. Suite à une conversation au téléphone avec une commerciale de l'assurance l'olivier, devis à 5101,98€ l'année alors que j'ai un bonus de 50%.
Je lui explique qu'il a sûrement une erreur et elle me répète que ce n'est pas elle c'est l'ordinateur.
Ensuite elle me répète que j'ai effectué trop de devis (je ne vois pas le problème) donc je lui dis effacer les. Elle me répond qu'elle ne peut pas et qu'il faut attendre 1 mois. Je lui réponds alors j'achète mon véhicule dans un mois, elle me répond exactement.
Choqué par sa réponse je raccroche gentiment. Assurance à fuir. Elle aussi un vrai robot. Une interlocutrice incompétente.
Alors je n'imagine même pas le jour où j'aurais un sinistre.</t>
  </si>
  <si>
    <t>wizman60-102807</t>
  </si>
  <si>
    <t xml:space="preserve">je ne peux pas mettre 0 étoile....donc 1 mais on en est loin bien sur.
Surtout éviter, un tarif attractif pour la premiere année peut-etre , mais une hausse inexpliquée des la deuxième année de la prime, c'est sur!
Cela sans préavis, sans raison, sans accident, sans sinistre.....une aberration!
des emails de menace en cas de non-paiement... quoi d'autre?
Une erreur d'un seul chiffre sur une déclaration, et hop 20 euros de facturation en plus.....quoi d'autre?
</t>
  </si>
  <si>
    <t>18/01/2021</t>
  </si>
  <si>
    <t>isadora-102718</t>
  </si>
  <si>
    <t xml:space="preserve">J'attribue une étoile parce que je ne peux pas mettre moins !
Comme la quasi-totalité des souscripteurs à l'Olivier, j'ai naïvement cédé aux tarifs « de départ » attractifs.                                                                                                                                              Pour une assurance tous risques concernant une Dacia Sandero Stepway neuve le tarif initial est de : Prix net 361,48 €, Taxes 102,96 € donc TTC 464,44 €.
Lors du renouvellement du contrat le nouveau tarif est le suivant :  Prix net 453,73 €, Taxes 84,63 €, donc TTC 538,36 €. Au passage la variation du montant des taxes est inexpliqué… S'agissant du résultat final, c'est donc une augmentation de 25.52.% du prix net et de 15,91 % du prix TTC. L'avis d'échéance fait mention de la laconique justification « …la fréquence des sinistres, les vols de ce type de véhicule et le coût des réparations… »
N'étant pas satisfait de cette augmentation, j'ai adressé un courrier recommandé avec accusé de réception à l'Olivier. Ce courrier reprend chaque argument d'augmentation :
- fréquence des sinistres : je signale à toutes fins utiles que la France a été confinée du 17 mars au 11 mai 2020. Cette situation a engendré une baisse très significative du trafic routier, donc des sinistres, à telle enseigne que certaines compagnies d'assurance ont procédé à des remboursements partiels de primes.
- vols de ce type de véhicule : je mentionne l'article « La liste noire 2019 des voitures les plus volées » AUTO PLUS N°1587 du 01/02/2019. Parmi les 50 véhicules les plus volés, il n'est aucunement fait mention du type de véhicule assuré (DACIA/SANDERO/STEPWAY) qui n'est certainement pas la cible privilégiée des malfrats. 
- coût des réparations : abonné à la revue précitée, j'invite à nouveau l'Olivier à consulter l'article « pièces de rechange : toujours plus chères » AUTO PLUS N°1678 du 30/10/2020 qui fait apparaître pour la marque DACIA une augmentation de 2,5 %.
Ainsi, s'agissant du contrat, sans sinistre, aucun des arguments avancés n'est justifiable au regard d'une telle augmentation.
Première cerise sur le gâteau : j'ai tenté, via « Les furets » d'avoir un nouveau devis d'assurance. J'ai reçu une nouvelle proposition pour très exactement la même formule tous risques, s'élevant à 425.50 € TTC soit 8,38 % moins cher que le contrat initial… Dans mon courrier précité j'ai donc invité l'Olivier à honorer sa dernière proposition…
Un soir après 18 heures, je reçois un appel téléphonique d'« Elias » qui me demande le numéro de la dernière proposition reçue. Devant une telle impréparation de l'entretien je lui précise que cette proposition est jointe à mon courrier… Il m'a répondu qu'il allait voir et qu'il me rappellerait.
Deuxième cerise sur le gâteau : je n'ai jamais été rappelé, je n'ai jamais reçu de réponse à mon courrier et la dernière proposition de l'Olivier n'a jamais été honorée.
Troisième cerise sur le gâteau : le prélèvement de l'échéance sur mon compte était le 04/11/2020 pour un contrat prenant effet au 20/11/2019. 
Au vu de cet évident manque de professionnalisme et ce mépris parfaitement inacceptables, je n'ose imaginer ce qu'eût été la réaction de l'Olivier en cas de sinistre…
En conséquence, pour quelques dizaines d'euros de plus, j'ai quitté l'Olivier pour souscrire une assurance parfaitement identique chez un Assureur.
</t>
  </si>
  <si>
    <t>15/01/2021</t>
  </si>
  <si>
    <t>eme-102644</t>
  </si>
  <si>
    <t xml:space="preserve">Prix pas élevé après je n’ai jamais eu de sinistre donc je ne peux pas dire s’ils sont efficace ou pas même pour changement d’adresse et mail ils m’ont quand même envoyé très rapidement ma carte verte </t>
  </si>
  <si>
    <t>14/01/2021</t>
  </si>
  <si>
    <t>marie-102559</t>
  </si>
  <si>
    <t>A l’écoute équipe agréable, réponse rapide par téléphone ou messenger, 
Super contente de mon assurance 
Je la conseille vraiment , vous serez pas déçu</t>
  </si>
  <si>
    <t>13/01/2021</t>
  </si>
  <si>
    <t>jako63-102522</t>
  </si>
  <si>
    <t>Je ne partage pas toujours mes avis, mais la quant le service est bon il faut aussi le faire savoir, suite a un vandalisme (rayures sur véhicule par une personne que j'ai vu faire grâce a ma daschcam) prise en charge totale de mon sinistre alors que dans un premier temps l'assurance n'avait pas donner suite, mais après enquête décision positive en ma faveur. Je ne peux qu'etre satisfait !</t>
  </si>
  <si>
    <t>12/01/2021</t>
  </si>
  <si>
    <t>jacky-102511</t>
  </si>
  <si>
    <t xml:space="preserve">Ma cotisation a augmenté de plus de 40 % suite à un accident NON responsable. INADMISSIBLE.
De ce fait, la concurence devient plus intéressante. Bien réfléchir avant de s'engager et tenir compte des remarques négatives des assurés. 
</t>
  </si>
  <si>
    <t>loliver-c-nul-102225</t>
  </si>
  <si>
    <t xml:space="preserve">Client chez eux depuis sûrement 7 ans sans accident. Je me présente à mon garage lui demande de faire ce qu’il a besoin sur mon véhicule et de passer le contrôle technique à côté. Pare-brise fissuré quelques temps avant suite à des projections de sable par un camion. Le changement étant obligatoire pour l’obtention du contrôle technique, j’appelle mon assurance ils me demande une attestation sur l’honneur, facture payer du pare-brise et ———— la facture du pare-brise payé par le garage ————— le garage refuse de me la fournir . Étant peintre c’est comme si les clients me demandé de fournir la facture de mes enduits et peinture utilisé avant de me payer. 
J’informe l’olivier de ce fait par mail tout en donnant les autres pièces. Ils me renvoient un mail me demandant cette pièce. Ils n’avaient même pas lue mon mail juste leS pdf . Du coup vous pouvez oublier bonjour, cordialement ou autres formes de politesse. 
Mais je ne suis toujours pas remboursé depuis 
Dès que vous avez un problème ils compliquent et surtout ne rembourse pas du moins à ce jour . Mais bon ils semblent qu’ils ont perdu un clientIls sont pourtant super t’en que vous payer et que vous n’avez besoin de rien . </t>
  </si>
  <si>
    <t>06/01/2021</t>
  </si>
  <si>
    <t>babagogo-102188</t>
  </si>
  <si>
    <t xml:space="preserve">Cette assurance m à prélevé un an de cotisation alors qu il ont bien reçu l accusé de réception 1 mois avant. Leur site marche très mal, et le service client est injoignable. J ai pourtant testé beaucoup d assurances et c est la première fois que je viens avertir la communauté. Ne souscrivez pas chez eux. </t>
  </si>
  <si>
    <t>05/01/2021</t>
  </si>
  <si>
    <t>jonasjohnson-102029</t>
  </si>
  <si>
    <t xml:space="preserve">Assuré depuis plusieurs années à l'olivier assurance, je suis très satisfaits des tarifs obtenus et de la relation clientèle, y compris lors d'éventuels sinistres. </t>
  </si>
  <si>
    <t>30/12/2020</t>
  </si>
  <si>
    <t>01/12/2020</t>
  </si>
  <si>
    <t>afterburner-101800</t>
  </si>
  <si>
    <t>2 ans chez eux et une très bonne expérience de mon côté, un sinistre non responsable entièrement pris en charge de A à Z par L'Olivier, un carrossier partenaire très professionnel et même un double geste commercial en 2020 suite à l'immobilisation de mon véhicule à cause des 2 confinements lié au Covid-19. A deux reprises suite à mes demandes, l'Olivier a procédé à des gestes commerciaux sur mon contrat.
Leur équipes service clients et service sinistres sont très à l'écoute, aimables, rassurants, comprennent tout de suite les requêtes et enjeux, et réagissent rapidement pour faire avancer les dossiers et la prise en charge.
Aux vues de mon contrat et du tarif appliqué par l'Olivier, ils se situent bien en dessous des prix pratiqués par les assureurs concurrents, pour des prestations similaires.
Vu mon expérience personnelle, je recommande chaudement cette compagnie d'assurance.</t>
  </si>
  <si>
    <t>23/12/2020</t>
  </si>
  <si>
    <t>dom-76-101788</t>
  </si>
  <si>
    <t xml:space="preserve">Assurance réactive mensualité raisonnable j ai 58 ans et je pense que c est la meilleure que j ai eu tous ce fait par téléphone personne au bout du fil très compétante </t>
  </si>
  <si>
    <t>clement-101707</t>
  </si>
  <si>
    <t xml:space="preserve">A fuir de tout urgence !!! 
Une erreur humaine que j'ai MOI MEME SIGNALÉ lors du formulaire d'inscription et il me font une nullité de contrat !!! 
Deux sinistre en cours ( bris de glace et un autre où je ne suis pas en tort !) Et il garde tous l'argent sans même me rembourser quoi que ce soit ! 
Mensualités payé à l'année !961€ 
Pare brise a payé 840€ 
Sinistre non responsable 470€(pour l'instant)
Je vous laisse faire le calcul de combien cela m'a coûté pour 3mois ! 
De plus services clients incapable de répondre correctement aux questions.
Redirection des appels 5a7 fois pour avoir une personnes du service concerné ,pour finalement nous dire " on vérifie et on vous rappelle dans la journée" qui ,bien sûr, ne rappelé jamais bien entendu !!! 
La caricature de l'administration dans Astérix et Obélix est réelle et se trouve chez l'olivier assurance !!!
Il ne cherche qu'à plumer les gens ! 
A fuir </t>
  </si>
  <si>
    <t>21/12/2020</t>
  </si>
  <si>
    <t>qba-101262</t>
  </si>
  <si>
    <t>Voici mon expérience client chez L'OLIVIER ASSURANCR. Fissure pare brise le 22/10/2020 suite impact caillou. Déclaration de sinistre en ligne le jour même. Appel le lendemain pour demander s'il est possible de faire les réparations en concession BMW. Une personne charmante me dit aucun problème, il suffira d'envoyer la facture un fois les réparations effectuées. J'effectue les réparations, j'envoie la facture, et l'olivier assurance me demande maintenant le BL du pare prise de mon réparateur que celui ci ne peut me fournir étant donné que ce type de pièce est en stock permanent. Quel est l'utilité d'une telle pièce en rapport à une facture, de surcroît d'une concession BMW! Uniquement un prétexte pour retarder le remboursement ou ne pas rembourser! Je n'ai toujours perçu aucun remboursement à ce jour, néanmoins L'OLIVIER ASSURANCE n'a pas oublié de prélever ma cotisation annuelle début décembre. Voici mon expérience client chez L'OLIVIER ASSURANCE.</t>
  </si>
  <si>
    <t>10/12/2020</t>
  </si>
  <si>
    <t>jmg974-87761</t>
  </si>
  <si>
    <t>Assez bien placés sur le marché même si d'autres compagnies peuvent encore faire mieux. Accueil rapide avec des employés investis d'un pouvoir de décision permettant d'obtenir des réponses immédiates. Bonne expérience dans l'ensemble. Tant que vous n'aurez pas de sinistre vous serez toujours le bienvenu et ce dans toutes les compagnies.  N'hésitez pas à négocier dans ce cas, ils seront à votre écoute. Ce fut mon cas. Merci à eux.</t>
  </si>
  <si>
    <t>09/12/2020</t>
  </si>
  <si>
    <t>lagaule30-101131</t>
  </si>
  <si>
    <t>Très bon rapport qualité-prix, un personnel très sympathique et competent.
Je viens malheureusement d'avoir un  sinistre, j'ai vraiment été impressionné par sa prise en charge, tout a été vraiment très simple et rapide.</t>
  </si>
  <si>
    <t>08/12/2020</t>
  </si>
  <si>
    <t>merou-06-101087</t>
  </si>
  <si>
    <t>LES MOINS CHER , LES PLUS RAPIDE ,LES PLUS PRO' . Assuré tout de suite ,après contact téléphonique , plus mail , police d'assurance en main en 20 minutes .</t>
  </si>
  <si>
    <t>kem-97434</t>
  </si>
  <si>
    <t>Menteur trouve toute les excuse.
je me suis depanner par ADAC parce que j ai eu un choc au trinagle gauche en allemgne ,il y des separateur au milieu de la voi pas eclairer.
les allemands mon fait bien suR des depistages,alcool et stup qui etait negatif,puis ils mon fait une prise de sang alcool ,canabis positif,bromazepan positif mais sans donné de taux .
apres analyse 3 mois plus tard alcool etaity à 0.00 thc 0.002,etc,et les bromazepan c etit sous ordonance.confirmer par le médecin et le pharmaciens sa reste  dans le dans jusqua 152h se sont des demi vie elimination de moitier tous les 24h de plus il etait Niveaux 2 en 2019.maintenat ils ont mis niveaux 3.
de la lolivier mon d abord dit que je roulais trop vit ,apres il ont dit l acool alors que j en avait pas,etc.
j ai insisté pendnat des mois ils sont fait les morts et mon résilier ..
tres serieux comme assureur.
460 euro à ma charge 
puis 250 par un autte dépanneur pour récuper le vehicul
ils ont eux egalement l ordonnace
comme dit
d abord trop vite ,puis soi dizant alcool etr puis ils ont plus répondu et résilier !!!!!</t>
  </si>
  <si>
    <t>27/11/2020</t>
  </si>
  <si>
    <t>01/11/2020</t>
  </si>
  <si>
    <t>thefreeman19-100661</t>
  </si>
  <si>
    <t xml:space="preserve">Un devis et l envois d un contrat pour ma voiture qui s est retrouvé 4fois plus cher après l envois de mon contrat mais comme si on mal étudier mon expérience. L Olivier assurance avait légèrement modifier la cotisation. J ai pas accepté donc pas donner suite à ce contrat. Moi je sais pourquoi je suis pas chez Olivier assurance </t>
  </si>
  <si>
    <t>26/11/2020</t>
  </si>
  <si>
    <t>jerome-100607</t>
  </si>
  <si>
    <t>Mon epouse a tapé une barriere de securité qui était au milieu d'une voie rapide dans une zone de travaux de la DIR EST. 
La DIR EST est venue constater et laisse les coordonnées de leur service juridique.
L accident est donc non responsable. Mais comme il n y a pas de constat, l olivier nous dit que l on doit avancer la franchise de 260e et le garage facture encore 268e pour 1 pneu et 1 amortisseur car l olivier ne prend en charge que ce qui est du a l impact coté droit.
Resultat, 568e a debourser juste avant Noël alors que l on est assuré tous risques et non fautifs.... deplorable</t>
  </si>
  <si>
    <t>25/11/2020</t>
  </si>
  <si>
    <t>shapoum-100590</t>
  </si>
  <si>
    <t>Entièrement satisfait. Je suis un client sans antécédents.D'autres compagnies très connues ont refusé de m'assurer, il fallait être client chez eux depuis 2 ans. Comment on fait si on ne commence jamais. En revanche, chez L'olivier assurance, j'ai été extrêmement bien accueilli et aidé par un conseiller très professionnel, pédagogue, patient, efficace et particulièrement aimable. J'ai reçu l'ensemble des documents très rapidement.En conclusion, je suis vraiment satisfait , à 100%. Je ne trouve pas d'éléments négatifs à signaler même en cherchant bien.</t>
  </si>
  <si>
    <t>-bassel-bachour--100582</t>
  </si>
  <si>
    <t xml:space="preserve">Très bon service client.
Prix juste et mis a jour régulièrement. 
Conseillers courtois et professionnel. 
Réponse rapide. 
Gestion informatique facile mais le téléphone et super pratique aussi. </t>
  </si>
  <si>
    <t>jean-philippe-a-100347</t>
  </si>
  <si>
    <t>Facilité de souscription
Échanges fluides et rapides
Ergonomie du site internet
Traitement des sinistres
Courtoisie et amabilité des interlocuteurs
Simplicité de résiliation</t>
  </si>
  <si>
    <t>19/11/2020</t>
  </si>
  <si>
    <t>djibo-100185</t>
  </si>
  <si>
    <t xml:space="preserve">Bonjour, 
Je respecte les  avis donnant 5 * mais je me demande si l'on parle bien de l'olivier assurance. à moins que vous n'ayez des connexions de quelques natures au sein de cette organisme, les tarifs ont particulièrement augmenté cette année de manière générale chez eux.
Pour ma part j'ai vu le prix de mon contrat augmenter  de 100 €  presque 30% de plus que le prix initial pour une année sans aucun incident. la lettre envoyée me notifiant le renouvellement tacite de mon contrat ne mentionnant aucune explication relative, j'ai pris l'initiative de les contacter. Je suis tombé sur un champion qui m'a clairement fait comprendre que j'étais bête de ne pas savoir qu'à Toulouse "la prime de risque se devait d'être rehausser"  et que je lui faisait perdre son temps pour quelques euros comme si j'allais pas en survivre. Bien entendu après j'ai usé de la loi Chatel pour aller voir chez les concurrents et curieusement à contrat quasi-équivalent avec mon niveau de bonus les tarifs étaient  plus intéressants, beaucoup plus . </t>
  </si>
  <si>
    <t>17/11/2020</t>
  </si>
  <si>
    <t>mxp-100155</t>
  </si>
  <si>
    <t xml:space="preserve">Sinistre du 27.07.2020 -  Sinistre nº 2020446903
Mon véhicule était garé, je n'étais pas dedans, un charmant monsieur alcoolisé a percuté mon véhicule, il a fait des tonneaux. Mon véhicule déclaré épave. J'ai porté plainte, pv de police envoyé à l'olivier assurance, constat de police également. 
4 mois après, toujours pas d'indemnisation. 
La partie adverse est assurée par AXA, qui traîne pour envoyer leur synthèse.
Conclusion, l'Olivier Assurance est tellement une toute petite petite petite assurance qu'elle ne peut pas jouer son rôle d'assurance face à de grosses assurances.
Je vais donc finir par aller chez AXA... 
Il ne faut pas avoir de grandes notions en assurances pour déterminer ma non responsabilité… 
Les conseillers sont plutôt aimables, même s'ils n'y connaissent rien en droit juridique. 
Si vous souhaitez avoir une voiture, et ne pas rouler avec, vous pouvez aller chez l'Olivier Assurance, par contre attention si vous compter vous servir de votre véhicule, faite demi-tour ce n'est pas une assurance. 
</t>
  </si>
  <si>
    <t>16/11/2020</t>
  </si>
  <si>
    <t>stephane974-100014</t>
  </si>
  <si>
    <t>Le changement d'assurance a été fait très vite et très bien. Envoi rapide de carte verte provisoire puis définitive. Geste commercial: suite à une petite erreur de ma part dans les informations fournies, on m'a averti de frais de 15€, mais après un courriel de mécontentement de ma part, ces frais m'ont été offerts. J'apprécie.</t>
  </si>
  <si>
    <t>12/11/2020</t>
  </si>
  <si>
    <t>gaetan-99620</t>
  </si>
  <si>
    <t xml:space="preserve">L'Olivier répond toujours à mes attentes et même au dela. Les réponses par mails sont relativement rapides. Au téléphone, les conseillères à qui j'ai pu parler ces derniers temps sont d'une efficacité redoutable ! De plus certaines sont pleines d'humour et l'échange est vraiment agréable. Je recommande sans hésiter. </t>
  </si>
  <si>
    <t>04/11/2020</t>
  </si>
  <si>
    <t>olivier-c-99369</t>
  </si>
  <si>
    <t xml:space="preserve">Mon fils s'est fait volé sa voiture, serrure forcée, vitre descendue de force, fils arrachés sous le capot, véhicule déplacé sur 1km, et retrouvé encastré dans un lampadaire...
Verdict, après passage de l'expert, ce n'est pas un vol. car le neiman n'a pas été forcé, la vitre n'a pas été fracturé...
C'est un jeune qui vient de voir toutes ses économies mises dans sa première voiture partir en fumée car la voiture est déclarée épave...
Apres plusieurs emails sans réponses, sans compter les coup de fils au service sinistre infructueux, le service client fait le canard...
Le vehicule a été immobilisé chez le dépanneur 13 jours avant de recevoir un email stipulant que l'asdurance ne prend pas en charge le vol....Total 13x 14€50 de gardiennage en sus...
Bref je déconseille cette assurance vivement car aucune réponse en cas de sinistre et voir pire...
Ils sont clairement la pour encaisser les cotisations et éviter de payer les indemnités pour lesquelles vous etes assurés... </t>
  </si>
  <si>
    <t>29/10/2020</t>
  </si>
  <si>
    <t>01/10/2020</t>
  </si>
  <si>
    <t>???-99331</t>
  </si>
  <si>
    <t>Contacts rapides par téléphone ou mail et exécution des modifications demandées quasi immédiates. entière satisfaction de ma part. je vous recommande cet assureur pour votre véhicule.</t>
  </si>
  <si>
    <t>28/10/2020</t>
  </si>
  <si>
    <t>redouaneg-99162</t>
  </si>
  <si>
    <t xml:space="preserve">J'ai eut un sinistre incendie sur mon véhicule par propagation le 14juillet je suis assuré tout risque je paye presque 300euro mensuel qui es déjà énorme en soit et depuis mon sinistre je n'es toujours pas était indemnisez on a essayer de rendre mon contrat caduc et accusé de fausse déclaration âpre que j'ai prouvez n'avoir jamais fait de fausse déclaration avec preuve à l'appui. On m'a envoyé 2 mail pour me dire qu'on allez m'indemnisez le montant convenu par l'expert. Et alors que j'attends toujours le paiement j'ai reçu un dernier mail ou il me disait que mon véhicule je l'utilisez a usage professionnel et non pas loisir et que pour cette fausse déclaration il me déduisait plus de 6600€ un scandale. Je vais déposez plainte pour diffamation et non remboursement de la valeur qu'il me doivent. Actuellement je ne peut même pas joindre le gestionnaire de dossier lorsque que j'appel y met 2 semaine à repondre à mes mail. Et il cherche tous ceux qui es en leur moyen pour ne pas m'indemniser. Je deconseille. Sa va si ya pas de sinistre le jour où on a un probleme oubliez l'olivier. Vu que je travail en Suisse et que mon employeur possède un parking privé il faut un macaron pour y accéder j'ai la preuve que je n'es jamais utilisé mon véhicule sinistré pour allez au travail avec car il n'es pas enregistré auprès de mon employeur . Ainsi que le témoignage de les collègues. Sa va faire 4mois que mon véhicule a était incendié et toujours pas d'aboutissant. Je deconseille fortement l'olivier assurance. Impossible de joindre le gestionnaire de dossier ou un responsable plusieurs fois j'ai demandez à chaque fois on me refuse. il disent qui réponde à vos mail max sous 5jour je suis restez des fois 2 semaine sans réponse. C'est vraiment une catastrophe. N'allez surtout pas chez eux. J'ai essayé d'être patient courtois je leur es donnez tout les justificatifs mais y me font tournez en rond et cherche le moindre prétexte pour ne pas m'indemniser. Je vais faire recours à ma protection juridique et déposez plainte. </t>
  </si>
  <si>
    <t>24/10/2020</t>
  </si>
  <si>
    <t>jadeb29-99087</t>
  </si>
  <si>
    <t xml:space="preserve">J’ai souscrit au mois d’août dernier pour une Fiat 500 tout risque. Le prix un peu élevé mais étant un A je me suis dis que c’était normal. Premier soucis je déménage et fais le nécessaire sur l’olivine assurance ont me dit que je vais payer 98 euros tout risque alors que j’étais à 75 euros j’ai mis deux jours pour tout réglé. 
J’ai eu un accident le 03/10/2020 au début on me dit que je ne suis pas responsable. Ensuite l’expert me dis qu’il a reçu mon dossier et que je suis 100% responsable de l’accident. Une honte car j’ai eu cet accident dans un rond point le monsieur m’a fait une queue de poisson et met rentrer dedans côté droit, véhicule hors de service.. 
je dois payer la franchise car il s’est enfui et on me dit que je suis 100% responsable une honte. J’ai même porté plainte contre X. Je bat vents et marées contre eux... </t>
  </si>
  <si>
    <t>22/10/2020</t>
  </si>
  <si>
    <t>portiapuss-99053</t>
  </si>
  <si>
    <t xml:space="preserve">Très bon service et prix. Beaucoup moins cher que l’assurance en ville puisque nous sommes traités comme assuré pour la première fois, venant de l’étranger sans « bonus ». Très heureux avec le service par téléphone et par internet. Merci beaucoup </t>
  </si>
  <si>
    <t>21/10/2020</t>
  </si>
  <si>
    <t>popey-99048</t>
  </si>
  <si>
    <t>Je suis jeune conducteur , assuré depuis une année chez l'olivier assurance et je suis vraiment très satisfait par votre excellent rapport qualité prix, votre service client est au top et toujours à l'écoute alors je vous recommande vraiment pour votre professionnalisme pour votre aide en cas de soucis votre écoute et votre réactivité en cas de problème cordialement merci .</t>
  </si>
  <si>
    <t>bernadette-fusil-99028</t>
  </si>
  <si>
    <t>Je viens de changer de voiture et il me convenait de rester avec l'assurance L'olivier n'ayant jamais eu de problème. Mon fils qui est assuré à l'olivier est très mécontent il a eu un accident voiture en 12/2019 il a été reconnu qu'il n'a aucun tort dans cet accident mais aujourd'hui 21/10/2020 il n'a toujours eu aucun remboursement pour sa voiture mise en épave il n'a plus de voiture,  ce n'est pas normal de payer tous les mois et quand il y a un besoin  le nécessaire ne se fait pas.</t>
  </si>
  <si>
    <t>eric-98830</t>
  </si>
  <si>
    <t>Très attractif au début, une catastrophe après.
9 mois pour régler un problème de vitre de toit cassé par un tiers.
Et toujours pas réglé!
Et pour le montant de l'assurance, idem de plus en plus coûteuse pour un service de moins en moins bon.
A éviter !!!</t>
  </si>
  <si>
    <t>16/10/2020</t>
  </si>
  <si>
    <t>frederic-98796</t>
  </si>
  <si>
    <t>Il me semble important de dénoncer leurs pratiques aberrantes : je contracte une assurance auto au tarif attrayant en 2019, en 2020 (sans aucune déclaration de sinistre je précise), je reçois un avis d'échéance avec une hausse de 56%, incroyable ! Je peux entendre une hausse de 5-7%, à la limite 10%, mais absolument pas 56%.
Malgré appel (ils sont chanceux déjà que je prenne le temps de le faire plutôt que de partir immédiatement à la concurrence), l'opérateur (très pro il faut aussi le dire), ne peut pas grand chose hélas.
Donc moralité, on vous attire avec des tarifs percutants pour mieux vous assassiner l'année suivante et reprendre tout ce qui avait été concédé. Bref, j’entame les démarches pour partir à la concurrence.</t>
  </si>
  <si>
    <t>15/10/2020</t>
  </si>
  <si>
    <t>tekenjoy-98764</t>
  </si>
  <si>
    <t xml:space="preserve">Prestataire compétant, site extrêmement bien fait, tarif d'assurance divisé par 2 tout en étant mieux assuré. Rien à dire, système de parrainage avantageux!
Je vous recommande fortement de faire un devis chez eux </t>
  </si>
  <si>
    <t>14/10/2020</t>
  </si>
  <si>
    <t>nolan-98638</t>
  </si>
  <si>
    <t>Assurance a fuir!! Sinistre trainé pendant des mois,l'expert annulé par eux, ne donne pas le bon garage à l'expert,remboursement du sinistre pas effectué en totalité, te disent que tu es en tord alors que pas du tout. Aucun geste commercial après t'avoir fait galérer comme un chien. Ils sont très bien a la souscription mais après c'est zéro. Je préfère payer plus cher ailleurs que de rester chez des incapables comme ça</t>
  </si>
  <si>
    <t>12/10/2020</t>
  </si>
  <si>
    <t>peyo-98461</t>
  </si>
  <si>
    <t>prix très compétitif
les conseillers très disponible par téléphone et très  aimable et a l écoute
j ai eu un problème avec ma voiture et même pour une assurance en ligne,un dépannage  au top
je la recommande
bien cordialement</t>
  </si>
  <si>
    <t>07/10/2020</t>
  </si>
  <si>
    <t>sofiaabdsl-98451</t>
  </si>
  <si>
    <t xml:space="preserve">Je recommande a 100% l’Olivier Assurance, que ce soit au niveau des tarifs mais aussi de la rapidité au niveau de la gestion administrative. J’avais peur avant de souscrire à une assurance auto en ligne, mais pour le coup, aucun problème avec l’Olivier Assurance !????
</t>
  </si>
  <si>
    <t>mathilda--98422</t>
  </si>
  <si>
    <t>Excellente assurance à la souscription  cependant alors que nous avions résilié on nous prélève la cotisation.
Puis un conseiller nous annonce des pénalités en total contradiction de la loi Chatel.
De plus la réduction covid qui nous avait été accordée ne l'ai plus. 
Une compagnie qui nous déçoit fortement j'avais hésité à basculer tous mes contrats bien m'en a pris de ne pas le faire.
A bon entendeur</t>
  </si>
  <si>
    <t>06/10/2020</t>
  </si>
  <si>
    <t>marw-98347</t>
  </si>
  <si>
    <t xml:space="preserve">Au top je recommande fortement 
Ils sont sérieux 
Les prix sont pas chers 
Les conseillers sont à l'écoute 
Changez rien                              </t>
  </si>
  <si>
    <t>05/10/2020</t>
  </si>
  <si>
    <t>saousan-98294</t>
  </si>
  <si>
    <t xml:space="preserve">Cette assurance est une perte de temps et d'argent, ils vont jamais faire le nécessaire pour résilier votre contrat de l'ancienne assurance (pas d'envoi de lettre lois Hamon, ils vont toujours trouver une excuse, résultats je me suis trouvée avec double assurance pour le même véhicule depuis le mois de mars jusqu'aujourd'hui (mois octobre) et je galère toujours avec eux pour qu'ils envoient cette lettre lois Hamon, et puis quand on les appelle il n'y a toujours personnes pour traiter ta demande (on va vous rappeler...)
</t>
  </si>
  <si>
    <t>03/10/2020</t>
  </si>
  <si>
    <t>sem82-97543</t>
  </si>
  <si>
    <t>Assureur à fuir absolument !!! Ne souscrivez surtout pas !!!!! 
Les commerciaux et leurs documentations contractuelles sont excellents pour vous convaincre de souscrire en ligne, sans jamais rencontrer personne, mais attention lisez bien toutes les clauses avant de vous engager, car le document de synthèse qu'ils vous font signez en ligne pour la souscription, vous fait croire que vous avez droit à une panoplie de garanties, même les plus évidentes. 
Mais c'est totalement faux !! 
Dès que le sinistre survient, ils vous envoient un mail en moins de 48 heures après votre déclaration, pour vous dire que vous n'êtes pas couvert pour le sinistre en question et que l'équipe sinistre de L'olivier Assurance a pris la décision de clôturer votre dossier. 
Et voici ce qu'ils expliquent aussi :
"Mais vous n'êtes pas au courant que votre contrat "Tout risque" que vous payez 1000 euros par an ne couvre pas les actes de vandalisme et les casses causées lors des émeutes et les manifestations" ???? 
Mais alors c'est que vous n'avez pas tout lu !!! hahaha, on vous a bien eu ^^ !!!!"
Ils vous demandent ensuite d'aller récupérer votre véhicule tout sinistré chez le garagiste et de ne pas compter sur L'olivier Assurance pour la prise en charge. 
Et voilà les éléments qu'ils ajoutent aussi : 
"Allez débrouillez-vous maintenant et surtout n'oubliez pas de nous restituer le véhicule que l'on vous a prêté le temps de l'expertise et de régler les avances "
L'Olivier Assurance, plus jamais...</t>
  </si>
  <si>
    <t>17/09/2020</t>
  </si>
  <si>
    <t>01/09/2020</t>
  </si>
  <si>
    <t>alain06974-56017</t>
  </si>
  <si>
    <t xml:space="preserve">Tarif pour jeune conducteur avec un prix qui défie la concurrence. Efficacité et réactivité au top, les conseillers qui vous guident et qui sont toujours à vôtre écoute. Je recommande l'olivier assurance.  Un seul mot : Merci </t>
  </si>
  <si>
    <t>jocelyne-contaut-97392</t>
  </si>
  <si>
    <t xml:space="preserve">Attention ! Il ne prennent en compte que le souscripteur des contrats rattachés. en nom propre même le conducteur principal n existe pas et ne peut avoir aucune décision en nom propre ! Anormal ! Exécrable ! Sur des actions simples bris de glaces dépannages 0 km ça prend des tournures catastrophiques bon courage à tous ! Ne souscrivez pas . </t>
  </si>
  <si>
    <t>14/09/2020</t>
  </si>
  <si>
    <t>marie1457-97224</t>
  </si>
  <si>
    <t xml:space="preserve">Si je pouvais mettre un zéro à cette assurance, je le ferais sans hésiter !
L'olivier assurance est une entreprise qui sera ravie de vous accueillir comme client, et qui sera d'autant plus contente de recevoir votre argent. 
Cependant, ne vous avisez pas d'avoir un accident car à ce moment là, l'assurance disparaîtra et préféra clôturer le dossier plutôt que d'effectuer une expertise. Car c'est bien connu qu'une voiture de 2 semaines qui ne freine pas c'est normal ! Assurance a fuir !!! </t>
  </si>
  <si>
    <t>09/09/2020</t>
  </si>
  <si>
    <t>safouane--97191</t>
  </si>
  <si>
    <t xml:space="preserve">Les conseillers de clientèle sont à l'écoute  et efficaces quand on les appelle. Merci continuer comme ça. 
Le prix de l'assurance est très intéressant par rapport aux autres. Et ma commerciale a baissé encore plus le prix cette année en adaptant le contrat selon l'usage de la voiture et en faisant un effort commerciale. Merci à elle. </t>
  </si>
  <si>
    <t>denis-97149</t>
  </si>
  <si>
    <t>Prestation très médiocre. Aucune réactivité. Appel non pris en considération. J'ai été dépannée 3 heures plus tard, car le suivi sur la plateforme n'a pas été effectué (refus de la part du dépanneur...J'ai des doutes). Deuxième panne : Aucun retour, frais de taxi exorbitant... non remboursé. Prêt de voiture inexistant, il a fallut que je me débrouille par mes propres moyens.
JE NE RECOMMANDE PAS CETTE ASSURANCE !</t>
  </si>
  <si>
    <t>08/09/2020</t>
  </si>
  <si>
    <t>clochette-96997</t>
  </si>
  <si>
    <t>A fuire , je suis tombé en panne sur l'autoroute a 150km de chez moi , avec ma fille de 11ans , l'olivier n'a même pas voulu prendre en charge le taxi pour 50€ ..... Personnel incompétent ,pas aimable .
Je ne recommande pas .</t>
  </si>
  <si>
    <t>03/09/2020</t>
  </si>
  <si>
    <t>dada624-96914</t>
  </si>
  <si>
    <t xml:space="preserve">Assuré chez l'olivier assurance depuis 4 ans a ce jour , je changerai d'assurance pour rien au monde.
Une semaine après la souscription de mon contrat, je suis tombé en panne sur autoroute a 200 km de chez moi. L'assureur m'a envoyé un taxi pour me rapatrier et a remorqué mon auto , alors que je n'avais que la carte verte provisoire. 
Tarifs très compétitifs , + une remise de 15% des que l'on assure une seconde auto. 
Seul bémol les franchises sont très élevées (160 euros en cas de bris de glace hors réparation), près de 1000 euros en cas de vol ou incendie. (Dans mon cas). Les franchises peuvent être baissées mais la mensualité sera plus élevée . 
Avec des tarifs aussi bas on ne peut pas tout avoir. 
C'est donc un très bon assureur, sérieux, accessible, joignable uniquement via Facebook ou par téléphone. 
Pour souscrire et envoyer des documents il faut passer par leur site internet et tout scanner. 
Si vous préférez avoir un agent près de chez vous avec un bureau , il ne faut pas souscrire chez l'olivier. 
Si vous cherchez un assureur bien placé sur le marché et si vous êtes habitué aux smartphones et aux contacts a distance , c'est l'assureur qu'il vous faut.  </t>
  </si>
  <si>
    <t>atos-96880</t>
  </si>
  <si>
    <t>après que mon assurance ( APRIL l’EQUITE) pour ne pas les nommé on fermé définitivement un point relais sur draguignan il m’on dit d’aller voir ailleur de là j’ai téléphoné à l’olivier assurance qui non pas Hésitez a me prendre et me faire une devis très intéressant je leur est faxer les documents qu’il m’on demandé et en quelque clic l’affaire était fait ça a duré 1h et 3 jour après j’avais mon attestation d’assurance dans ma boîte au lettre (magnifique) les interlocuteurs son vraiment des professionnels merci</t>
  </si>
  <si>
    <t>31/08/2020</t>
  </si>
  <si>
    <t>01/08/2020</t>
  </si>
  <si>
    <t>laetitia-b-96876</t>
  </si>
  <si>
    <t>Rapidité de la réception de la carte verte  provisoire et définitive. Et ce même quand j'ai dû changer de plaque d immatriculation. simplicité d échanges sur l espace perso.
Tarifs très attractifs, je recommande</t>
  </si>
  <si>
    <t>nadine-61-96875</t>
  </si>
  <si>
    <t xml:space="preserve">Satisfaisant, toujours a lecoute quand on les a au telephone aucun probleme, des quon leur demande quelque chose on le recoit dans lheure par email se qui est tres pratique pas besoin de les rappeler </t>
  </si>
  <si>
    <t>lilirose53-96870</t>
  </si>
  <si>
    <t>Tres déçu nous  avons eclate un pneu   sur une 4 voie nous pensions être pris en charge totalement car nous avions pris assisstante 0 km mais a notre surprise il y avait un montant de 200 euros maximum et le dépannage coûtait 50 euros de plus je trouve ça inadmissible vu qu on paie une assurance tous les mois et on me propose 50 euros pour me rapatrier alors qu on est a 110 km de chez nous je trouve ça pitoyable si on avait pas eu d ami dans le coin on aurait couché dehors en attendant qu on trouve du monde pour venir nous chercher je trouve ça lamentable jai ete très déçu de cette assurance ca n est pas normal pour moi de payer une assurance et d avoir ça comme prestation</t>
  </si>
  <si>
    <t>pic-96805</t>
  </si>
  <si>
    <t>gestion catastrophique des sinistres, demande de cession du véhicule pour non réparation suite à l'avis de l'expert. Le réparateur agréé répare quand même le véhicule, annulation de la cession et facture de gardiennage du réparateur agréé qui n'est toujours pas pris en charge par l'Olivier 10 mois après.
je demande donc résiliation de mes 4 contrats auto</t>
  </si>
  <si>
    <t>29/08/2020</t>
  </si>
  <si>
    <t>cathy-96648</t>
  </si>
  <si>
    <t>En 1ère année assureur compétitif en revanche dès le 1er renouvellement à échéance, augmentation injustifié + 25 %. Sans aucun sinistre. Les arguments "je cite" : "Le taux de sinistralité". Nous avons 3 véhicules chez eux et à chaque fois le même argument.
Donc méfiance. En revanche les interlocuteurs sont toujours très courtois et dans l'écoute.</t>
  </si>
  <si>
    <t>25/08/2020</t>
  </si>
  <si>
    <t>mimichi--96644</t>
  </si>
  <si>
    <t xml:space="preserve">Tres satisfaite assurance au top et conseiller formidable à l'écoute tres humain prix très accessible je recommande vivement tres satisfaite vraiment </t>
  </si>
  <si>
    <t>king-96307</t>
  </si>
  <si>
    <t>Fuir cet assureur, prix attractif au départ et ensuite augmentation exorbitante les années suivantes et sans sinistres !!!! Ex: De 600€ vous passer à 1100€ en trois ans . Très compliqué et mal conseillé pour résiliation ?? le plus mauvais assureur que j'ai pu connaître en 30 ans d'assurance auto . Passer votre chemin</t>
  </si>
  <si>
    <t>14/08/2020</t>
  </si>
  <si>
    <t>raven-96096</t>
  </si>
  <si>
    <t>Fait payer le double des prix du marché et conseils de mauvaises qualités alors qu’en tant que jeune permis j’avais besoin de personnes honnêtes ... Réponses au téléphone longue et non efficaces. Dégoûtée je suis parti et je paye actuellement plus de deux fois moins chère plus ça va et plus je me dit qu’il se sont bien moqué de moi en profitant de mon manque d’infos et d’expérience !</t>
  </si>
  <si>
    <t>08/08/2020</t>
  </si>
  <si>
    <t>bettina-96062</t>
  </si>
  <si>
    <t>j ai eu un sinistre non responsable, apres l avoir declaré par telephone je n ai aucune nouvelles pdt 8 jrs, je les contacté avec bcp de difficultés, 45mn d attente telephonique, prise en charge catastrophique</t>
  </si>
  <si>
    <t>07/08/2020</t>
  </si>
  <si>
    <t>jeremyf-96005</t>
  </si>
  <si>
    <t xml:space="preserve">Assurance d'une voiture pendant 1.5 ans. Contacts telephoniques tres courtois et agreables. Un seul besoin d'assistance juste apres le confinement et tout s'est tres bien passe. Je recommande chaleureusement et assurerai probablement mes prochains vehicules chez l'Olivier Assurance egalement. </t>
  </si>
  <si>
    <t>06/08/2020</t>
  </si>
  <si>
    <t>kinou-95993</t>
  </si>
  <si>
    <t>je suis tres satisfait pour leur tarifs tres interressant  et la rapidite pour assurer un vehicule ainsi que pour les frais de dossier moins cher tres bonne assurancecordialement merci a L olivier assurance</t>
  </si>
  <si>
    <t>jr-94778</t>
  </si>
  <si>
    <t>Je suis très satisfait de mon assurance souscrite auprès de L'olivier : beaucoup moins chère que ma précédente assurance pour les mêmes garanties et je peux tout gérer à distance ! Bref, un bon plan :)</t>
  </si>
  <si>
    <t>borgognoni-95804</t>
  </si>
  <si>
    <t>création rapide et claire du dossier d'assurance et lors de la survenance d'un sinistre, prise ne charge rapide et remboursement de la facture de réparation sur présentation du document du garage.</t>
  </si>
  <si>
    <t>31/07/2020</t>
  </si>
  <si>
    <t>01/07/2020</t>
  </si>
  <si>
    <t>kamb-79173</t>
  </si>
  <si>
    <t xml:space="preserve">A ma grande surprise je suis résiliée suite a un prélèvement rejeté. Pas de rar pas de courrier rien in simple mail. Service client injoignable. Déjà que les services sont médiocres lors de besoin j'aurai aimé quand même un rar pour me dire où me prévenir afin que je régularise mon dossier (39e).... Une honte a fuir 
</t>
  </si>
  <si>
    <t>paul-95654</t>
  </si>
  <si>
    <t>Très rapide pour recevoir ma carte verte définitive ( moins de 1 semaine ) et la carte provisoire des l’envoi de 2 documents sur 3 depuis l’espace perso , équipe réactive et pas cher par rapport au reste des assueurs</t>
  </si>
  <si>
    <t>29/07/2020</t>
  </si>
  <si>
    <t>florian577-95611</t>
  </si>
  <si>
    <t>Vous êtes les moins chères, service client facilement joignable, beaucoup de garanties.. Reste plus qu'à voir comment ça se passe si un jour il y a un accident, en espérant que cela ne se produise jamais lol</t>
  </si>
  <si>
    <t>enicoh-95439</t>
  </si>
  <si>
    <t xml:space="preserve">En restant le plus objectif possible, voici mon histoire avec l'olivier : Assuré depuis deux ans chez eux, niveau prix, ils sont corrects, j'ai déclaré un sinistre dont je ne suis pas responsable (une voiture ma cassé le par-choc alors que j'étais en garé), comme je n'ai pas de témoins mais uniquement la plaque de la voiture qui m'a percuté, ils ont contacté l'assurance de l'autre conducteur, en attendant, ils m'ont mis responsable, 
En les appelant, ils m'ont dit qu'ils attendent la réponse de l'autre assurance (délai d'attente pourra attendre 2 ans) en attendant, je suis malussé et je paie plus alors qu'aucun remboursement n'est fait !!!! 
Le conseillé ma clairement dit : si vous souhaitez, on enlève le malusse mais on annule le sinistre donc même si l'assurance de l'autre conducteur répond, on ne vous rembourse rien !! 
&gt; Heureusement que ce n'était pas un grand accident, si non, faudra attendre deux ans pour refaire ta voiture 
&gt; En attendant tu es responsable alors qu'on ne t'a rien remboursé =&gt; tu paies plus 	
&gt; Le pire dans l'histoire, je voulais assurer un camping-car en plus de ma voiture, je suis  donc obligé d'aller ailleurs car ils assurent pas les camping-car chez eux =&gt; comme je suis malussé, je vais payer bcp plus chers alors que je devais être dans le bonus 
@l'olivier :si vous lisez ce commentaire, tant que vous n'avez rien remboursé, pour moi c'est du vol et c'est inadmissible de mettre un conducteur responsable + le faire payer plus + 0 négociation au tel + 0 fidélisation =&gt; résultat : mon assurance chez vous sera résilié dès que possible 
=&gt; à vous de juger
</t>
  </si>
  <si>
    <t>28/07/2020</t>
  </si>
  <si>
    <t>lolo972-95069</t>
  </si>
  <si>
    <t>Gestion sinistre</t>
  </si>
  <si>
    <t>24/07/2020</t>
  </si>
  <si>
    <t>didene-94787</t>
  </si>
  <si>
    <t xml:space="preserve">pour appâter les clients, la première année la cotisation est très correcte. la deuxième année, vous subissez une augmentation de 26% malgré le bonus de 0.5 obtenu pour l'année sans sinistre.
en ce qui concerne le sérieux et la fiabilité des services c'est complètement nul.
j'ai été malussé pour un sinistre non responsable et même annulé.
il m'a falu presque deux ans pour prouver avec l'aide de la compagnie d'assurance adverse, que le dossier sinistre n'avait jamais était ouvert, vu que l'olivier assurance n'ont jamais donner suite au courrier de l'assurance adverse. alors qu'ils m'ont soutenu avoir payer l'expertise de l'assurance adverse.etc.
avec l'aide de l'assurance tiers, j'ai fini par avoir gain de cause, et le remboursement de la somme escroquée.
</t>
  </si>
  <si>
    <t>21/07/2020</t>
  </si>
  <si>
    <t>maralex-94584</t>
  </si>
  <si>
    <t xml:space="preserve">Des irresponsables ma fille a été radiée pour un sinistre minime qui finalement  n a pas donné lieu à  intervention des assurances d un commun accord des deux partie ma fille n a jamais  reçu  le courrier car elle  a  déménagé  entre temps  et la signaler  par téléphone mais  ce dernier  a été envoyé  sans AR ce qui es t illégal elle a donc roulée 3 mois sans assurance  c est intolérable </t>
  </si>
  <si>
    <t>19/07/2020</t>
  </si>
  <si>
    <t>nourdine-94581</t>
  </si>
  <si>
    <t>Tombé en panne a 35km de chez moi, souscrit a une assurance 0km. 240€ dépannage jusqu'à au garage le plus proche, soit 5km. Assurance prend en charge 200€ donc 40€ de ma poche. Taxi du Garagiste-domicile 135€ ( assurance prend 50€ en charge). Rapatriement du véhicule au domicile 180€ ( de votre poche !!!!)
Au total 40+80+180€ =300€ de votre poche !!!
2 véhicules assuré chez l'Olivier mais c'est décidé, je me casse de chez eux !
Oublié les assurances en ligne!</t>
  </si>
  <si>
    <t>ninie83-94490</t>
  </si>
  <si>
    <t xml:space="preserve">Cliente chez eux depuis 2015, j'étais très contente. Ayant eu 2 sinistres non responsables en 5 ans, l'assurance a été rapide et efficace.
Cependant, si j'écris ce commentaire signifiant mon mécontentement, c'est parce que entre juillet 2019 et juillet 2020, j'ai eu 138,97 € d'augmentation sur ma prime d'assurance sans justification. Soit disant, ils font des calculs selon le nombre de sinistres dans la ville, blablabla ... On a été confiné 2 mois avec une baisse des accidents donc on se demande comment ils calculent ... Même pas une proposition là dessus !
J'appelle le service client, le monsieur comprend mais il ne peut pas faire grand chose. Il me dit d'aller voir une autre assurance, que seul son responsable peut me faire le geste commercial demandé mais il n'arrive pas à le joindre et me propose un rdv téléphonique. Le lendemain, il me rappelle, je n'ai même pas eu le temps de décrocher, le téléphone a sonné une fois ! Depuis, plus de nouvelles !
Du coup, je fais ce qu'on me dit, je compare les autres assurances afin d'en changer.
</t>
  </si>
  <si>
    <t>18/07/2020</t>
  </si>
  <si>
    <t>so-94152</t>
  </si>
  <si>
    <t>Cliente actuelle chez l'olivier depuis 1ans 0 sinistre à mon compteur mais la cotisation plus élevé de 12e pour l'année suivante faut peut-être avoir des sinistres chez eux pour que la cotisation baisse ... J'appliquerai donc la loi hamon et ne resterai pas 1 minute de + chez eux . Adieu!</t>
  </si>
  <si>
    <t>15/07/2020</t>
  </si>
  <si>
    <t>friiu-94094</t>
  </si>
  <si>
    <t xml:space="preserve">Prix élevé et très mal assuré 
Je cherche une autre assurance </t>
  </si>
  <si>
    <t>14/07/2020</t>
  </si>
  <si>
    <t>nini-93972</t>
  </si>
  <si>
    <t>Gestion catastrophique de mon sinistre, obligée d'avancer la franchise alors que je ne suis pas responsable, obligée de se battre pour en obtenir le remboursement. Elle n'a que le nom d'assurance mais ça s'arrête là ! A fuir !</t>
  </si>
  <si>
    <t>13/07/2020</t>
  </si>
  <si>
    <t>briscosg1-93949</t>
  </si>
  <si>
    <t>Le service client compétent, à l'écoute avec des tarifs très attractifs. J'ai récemment changé de véhicule pour un similaire et pas d'augmentation de cotisation sachant que j'ai déjà eu une expérience similaire avec un autre assureur qui à augmenter de 150 €uros...</t>
  </si>
  <si>
    <t>rfk92i-93932</t>
  </si>
  <si>
    <t>Je déconseille vivement cet assureur. 
Après un sinistre, on ne peut avoir son gestionnaire que sur rdv, toutes les 3 semaines uniquement !
Donc gestion sur plusieurs mois. 
Une catastrophe</t>
  </si>
  <si>
    <t>msjadsf-93491</t>
  </si>
  <si>
    <t>Normalement, apres 1 ans sans incident/accident et 3 mois de Confinement, le montant de l'assurance doit diminuer, 
LOlivier ont augmenté le tarif de 25% sans aucune raison valable</t>
  </si>
  <si>
    <t>08/07/2020</t>
  </si>
  <si>
    <t>johnfa-93322</t>
  </si>
  <si>
    <t xml:space="preserve">A fuir cette assureur n'est pas a la hauteur des prestations qu'il propose je conseille de ne jamais s'assurer chez L'olivier assurance. Incompétence, manque de professionnalisme , garantie fumeuses et jen passe .... </t>
  </si>
  <si>
    <t>07/07/2020</t>
  </si>
  <si>
    <t>julienc-93131</t>
  </si>
  <si>
    <t>Il m'arrive un sinistre non responsable le 27/10/2019.
Prise en charge le 05/11/2019 par garage partenaire.
Récupération du véhicule au garage, 4 mois plus tard (pas encore réparé convenablement).
Réponse de l'olivier assurance, ce n'est pas notre responsabilité mais celle du garage.
Résultat: j'ai payé 4 mois d'assurance sans avoir mon véhicule (500€) + confinement (zéro utilisation du véhicule, car encore endommagé malgré réparation défectueuses du garage partenaire: 373€).Au delà de ça franchise de 1000€ payée.
L'olivier assurance ne veut rien savoir (propose uniquement prise en charge de 1.5 mois sur le covid 195€)
Voila l'esprit d'engagement et de responsabilité que démontre ce groupe Amiral.</t>
  </si>
  <si>
    <t>03/07/2020</t>
  </si>
  <si>
    <t>katialh1308-92494</t>
  </si>
  <si>
    <t xml:space="preserve">Assurance intéressante la 1ère année. Après c'est une envolée de tarif. Mon contrat n'est toujours pas à jour depuis 2017 que je suis chez eux : noté pas d'enfant à charge ... alors que j'en ai 2 de 15 et 12 ans ...
Résultat je viens de demander mon relevé d'information pour partir ailleurs </t>
  </si>
  <si>
    <t>27/06/2020</t>
  </si>
  <si>
    <t>01/06/2020</t>
  </si>
  <si>
    <t>caplille-91606</t>
  </si>
  <si>
    <t xml:space="preserve">Attention assurance qui n'a qu'un but c'est le prélèvement de vos cotisations. Vous êtes un N° et n'avez que trés peu d'intérêt. Sans sinistres depuis plusieurs années, cotisations payées mensuellement par cb sur espace perso et bien ca ne va pas et on vous fait comprendre d'aller voir ailleurs! Soit je ne cartonne pas assez de monde soit je ne donne pas d'autorisation de prélèvement pour me prendre 2 fois et demi le montant de ma mensualité sans raison apparente! N'allez pas demander un soi disant responsable ou manager (Une certaine Malika) elle à pour but de vous virer ou de couler la boite. 
Quand on voit ce comportement on comprend le mal pour certains d'etre assuré .......Pathétique !!     </t>
  </si>
  <si>
    <t>19/06/2020</t>
  </si>
  <si>
    <t>ggaelle-91226</t>
  </si>
  <si>
    <t>Horrible expérience de la prise en charge de mon sinistre !
J'ai eu un accident en octobre 2019 et mon dossier n'est toujours pas clôturé à ce jour. J'ai enchaîné les appels au service client et les conseillers on rivalisé d'incompétence en clôturant à tort mon dossier sans traitement du sinistre, ils ont oublié de valider la prise en charge par l'expert et personne n'a pu le fournir une réponse correcte! Ma voiture accidentée a été déclarée irréparable 5 mois après l'accident et j'ai quand même dû payer mes échéances alors que je n'ai plus la voiture en ma possession depuis février 2020. C'est une honte de traiter ses assurés de la sorte sachant que j'ai été très patiente et compréhensive pendant cet horrible période. Maintenant c'est impossible d'avoir quelqu'un au téléphone mais le service commerciale trouve très amusant ma situation lorsque qu'ils me transfert dans le vide. Bref FUYEZ CETTE ASSUREUR!!!!</t>
  </si>
  <si>
    <t>17/06/2020</t>
  </si>
  <si>
    <t>titou-91070</t>
  </si>
  <si>
    <t>Actuellement client , j'ai reçu mon avis d'échéance assurance tout risque avec franchise qui a augmenté  passablement suite a un accident responsable:  468€ avant  maintenant 714€ avec un coefficient de bonus/malus de 50%    Quel bon</t>
  </si>
  <si>
    <t>16/06/2020</t>
  </si>
  <si>
    <t>maxime24-90421</t>
  </si>
  <si>
    <t xml:space="preserve">Vendeur de rêve. Je ne recommande pas du tout. Au début tout va bien. Pas cher.  Mais attention à ne pas changer de travail ou avoir d'accident quel qu'en soit la nature sinon votre assurance de rêve deviendra un cauchemar ! J'ai changé d'assurance. </t>
  </si>
  <si>
    <t>10/06/2020</t>
  </si>
  <si>
    <t>chakib-90408</t>
  </si>
  <si>
    <t xml:space="preserve">!! ATTENTION !! ATTENTION!! LOLIVIER ASSURANCE, n'a aucune considération ni respect pour le client. Cela fait 6 mois que je me suis fait ma voiture et cela fait 5 mois qu'ils devaient me rembourser. Ils ne répondent pas aux mails et donnent des rdv téléphonique et ils n'appellent pas. ils me traînent depuis le mois de janvier. Ils demandent des documents et quand je les donne il attendent 2 semaines pour m'en demander encore d'autre et ainsi de suite depuis le mois de janvier. Ils cherchent tous les moyens possible pour ne pas rembourser. Ils ont même contacté mon garagiste pour lui demander de leur fournir les factures d'achat (les siennes) des pieces qu'il a remplacé dans la voiture. Mon garagiste m'a dit : "c'est juste pour toi si non je les aurais envoyé balader". Maintenant qu'ils ont tous les documents qu'il faut et que tout est conforme, ils ne répondent plus aux mails et n'honnorent pas les rdv telephoniques.
Faites vraiment ATTENTION. Pas sérieux dutout. Le malheur est que je suis en situation de handicap et je ne peux même pas prendre le train pour aller travailler et à mes rdv à l'hôpital. Je suis obligé d'empreinter les voitures des membres de ma famille. </t>
  </si>
  <si>
    <t>leilap-89863</t>
  </si>
  <si>
    <t>A BANNIR!!!!! J'aurai du venir sur ce site avant de souscrire ! Sinistre depuis fin février et toujours rien ! Les agents n'ont jamais accès à mon dossier ! Manque de professionnalisme total! Un agent en est même venu à insinuer que j' étais une menteuse concernant mon sinistre ! Aberrant ! Vous avez le droits à des indemnités pour les retards de paiements, renseignez vous!</t>
  </si>
  <si>
    <t>08/06/2020</t>
  </si>
  <si>
    <t>jessica-89957</t>
  </si>
  <si>
    <t>Extrémement déçue pour ne pas dire dégoutée de L'Olivier assurance.
Le devis que j'avais fait sur les furets me donnait une estimation de 300 euros par an pour un tout risques. 
Je me retrouve avec une assurance tiers essentiel à 500 euros par an.
Aucune ecoute de la part des conseillers. J'attends avec impatience que l'année passe pour résilier</t>
  </si>
  <si>
    <t>27/05/2020</t>
  </si>
  <si>
    <t>01/05/2020</t>
  </si>
  <si>
    <t>sandrine-89423</t>
  </si>
  <si>
    <t>L'Olivier Assurance n'assure pas du tout. Ils ne respectent pas leur parole et trouve des prétextes pour ne pas endosser leurs responsabilités. Pas le sens du service client, mauvaise foi et condescendence, manque d'intelligence commerciale. Très déçue et je ne recommanderais cette assurance à quiconque.</t>
  </si>
  <si>
    <t>06/05/2020</t>
  </si>
  <si>
    <t>fafane-89295</t>
  </si>
  <si>
    <t>Je trouve raisonnable quant à la tarification de base pour mon contrat auto</t>
  </si>
  <si>
    <t>30/04/2020</t>
  </si>
  <si>
    <t>01/04/2020</t>
  </si>
  <si>
    <t>julien-89287</t>
  </si>
  <si>
    <t>Très bon service client, prestations peu chères, rien à redire</t>
  </si>
  <si>
    <t>lolain-89259</t>
  </si>
  <si>
    <t>Ma voiture a recu le trampoline du voisin sur le toit le 23/12/2019 a ce jour elle a été expertisé mais l'olivier ne me rembourse pas sous prétexte que la compagnie adverse ne les a toujours pas réglé.De plus m'a prochaine prime va augmenté, ma fille en a fait la triste expérience après un sinistre non responsable</t>
  </si>
  <si>
    <t>29/04/2020</t>
  </si>
  <si>
    <t>elbekkam-89249</t>
  </si>
  <si>
    <t>Je suis client chez l'olivier assurance depuis plusieurs années, il y'a plus de 6 mois j'ai était victime avec ma famille d'un accident non responsable, nous avons eu des dégâts corporelles et matérielles, à ce jour je n'ai eu aucun retour alors que le dossier et complet depuis plusieurs mois. Je déconseille fortement cette assurance car pour ma famille, l'olivier assurance =
1- mentir à chaque appel  téléphonique : 'nous avons prévu de traiter votre dossier aujourd'hui pour un retour demain' =&gt; zéro retour
2- latence du traitement (+ de 6 mois sans réponse)
3-demande le même document plusieurs fois !!!</t>
  </si>
  <si>
    <t>remyj-89206</t>
  </si>
  <si>
    <t>Après un sinistre, je suis allez chez eux en Juin 2019. Je change de véhicule en Decembre 2019. A ce moment, quelqu'un du service client me dit "cé comme vou voulé, ou vou gardé lancien contra ou vou changé". Sans me dire que cela allais changer la date de suppression du malus. Résultat j'ai perdu 6 mois d'assurance malusé. Quel plaisir L'olivier, il agisse vraiment dans l'intérêt du client ;)</t>
  </si>
  <si>
    <t>28/04/2020</t>
  </si>
  <si>
    <t>vykie-89181</t>
  </si>
  <si>
    <t xml:space="preserve">Tres bon suivi et les tarifs sont accessibles. Le service client répond toujours . Merci encore je recommande cette assurance auto. Cest la seule qui a bien voulu me prendre alors que mon véhicule était pas assure depuis 6 mois .  . Je prendrai sûrement l'assurance habitation.  </t>
  </si>
  <si>
    <t>27/04/2020</t>
  </si>
  <si>
    <t>marchand84-89121</t>
  </si>
  <si>
    <t>Fuyez immédiatement cet assureur !! En plein Covid19, ils m'envoient un RAR de résiliation en date du 15/03, suite à un prélèvement refusé.. à cause de la situation mondiale, le courrier m'arrive le 9 ou 10 avril, soit 3 semaines plus tard, et ils résilient mon contrat tout de même au bout de 40 jours en prétextant que je devais être au courant quand même. Donc en plus d'être procédurier en étant à la limite de la légalité, ils n'ont aucune politique client et compréhension humaine. Les revenus sont diminués partiellement, les couts augmentés pendant cette période mais eux sont bêtes comme des balais. La pauvre opératrice téléphone peut strictement rien faire et n'a aucun avis sur rien, tellement les supérieurs sont stupides et bornés. J'ai beau proposer un acompte de 100 euros et le solde 5 jours plus tard, rien n'y fait. Je propose alors de payer le total, sachant que je ne pourrais plus faire bouffer mes gosses pendant 5 jours.. Elle essai le règlement et le système bug non sans me prélever quand même 2 euros de frais et rejeter la transaction alors que j'ai l'argent .. Un véritable sketch, sauf que y'a aucun talent et aucun humour. Lamentable.</t>
  </si>
  <si>
    <t>24/04/2020</t>
  </si>
  <si>
    <t>mathildemlb-88945</t>
  </si>
  <si>
    <t>Je suis très satisfaite d'avoir fait le choix de cette assurance pour ma voiture. Le service client est facilement contactable par email, via mon espace client ou par téléphone. Les conseillers sont toujours très agréables, de bons conseils et très réactifs.</t>
  </si>
  <si>
    <t>17/04/2020</t>
  </si>
  <si>
    <t>pasbarre-88892</t>
  </si>
  <si>
    <t xml:space="preserve">Bonjour,
Assuré depuis mai 2018 sans déclaration de sinistre mon échéance initiale de 461€ est passée à 511€ en 2019 puis à 610€ en 2020, soit soit près de 30% en deux ans. Je trouve ce procédé inadmissible et indigne d'une assurance. 
 </t>
  </si>
  <si>
    <t>15/04/2020</t>
  </si>
  <si>
    <t>luzitain-88770</t>
  </si>
  <si>
    <t xml:space="preserve">augmentation des prix tout les ans de 10% ( sans aucuns sinistres) et lors de l'appel ils vous font une remise de 10%.. au final vous stagnait avec les même échéancier tout les ans. hors le but pour un assuré qui obtient du bonus tout les ans et de payer moins cher.. chercher l'erreur. je déconseille fortement </t>
  </si>
  <si>
    <t>08/04/2020</t>
  </si>
  <si>
    <t>aurelieg13-88597</t>
  </si>
  <si>
    <t>Assurance très intéressante niveau tarif.
Contrat très facile et très rapide à mettre en place.
Service client réactif et très agréable.</t>
  </si>
  <si>
    <t>31/03/2020</t>
  </si>
  <si>
    <t>01/03/2020</t>
  </si>
  <si>
    <t>cynthia-88587</t>
  </si>
  <si>
    <t xml:space="preserve">prix très intéressant, garanties élevées </t>
  </si>
  <si>
    <t>luu22-88495</t>
  </si>
  <si>
    <t>J'ai voulu souscrire une assurance auto par téléphone avec l'Olivier Assurance.
Après 2 jours de discussions téléphoniques, j'ai été débité le 27/02 d'un montant que l'on m'a indiqué ajustable en fonction de la formule choisie alors que nous n'étions toujours pas d'accord sur les termes et que je n'avais pas reçu les conditions particulières.
Une fois reçues, il s'est avéré qu'elles n'étaient pas conformes à ce que l'on m'avait dit et que le contrat comportait de nombreuses erreurs.
J'ai alors décider de renoncer à ce contrat devant les nombreuses erreurs commises par l'assureur.
Impossible de résilier par email alors que l'on est débité par téléphone, j'ai donc envoyé une lettre recommandée (à mes frais) qui a été reçue le 9 mars.
N'ayant eu aucune nouvelle pour mon remboursement, je viens d'appeler ce jour pour savoir ou en était mon dossier.
Mon interlocutrice m'a indiqué que mon courrier n'avait toujours pas été traité ! J'ai alors reçu un email indiquant qu'il venait d'être traité et que je recevrai le remboursement dans 30 jours et pas avant.</t>
  </si>
  <si>
    <t>23/03/2020</t>
  </si>
  <si>
    <t>gael-46043</t>
  </si>
  <si>
    <t xml:space="preserve">N ayez pas de sinistre... résiliation de suite, compagnie à fuir service client  incompétent, 1 sinistre non reponsable et un bris de glace et loin je suis fiché pour 5 ans vive l olivier j aurais préféré ne pas les connaître </t>
  </si>
  <si>
    <t>16/03/2020</t>
  </si>
  <si>
    <t>sam94-88080</t>
  </si>
  <si>
    <t xml:space="preserve">La pire assurance de toute. Je déconseille très très très fortement. Il n'y a que le prix qui passe sinon pour tout le reste , il se foutent   de  nous. J'ai une un accident non responsable cette été, il m'ont abandonner en vacances avec ma femme et mes deux enfants sans hotel ni voiture de remplacement et maintenant en plus de ça il veulent résilier mon contrat, tout ça parce que j'ai eu 3 sinistres dont je n'n'étais aucunement responsable.     </t>
  </si>
  <si>
    <t>07/03/2020</t>
  </si>
  <si>
    <t>j613531-87957</t>
  </si>
  <si>
    <t>J'ai envoyé deux mails et une lettre avec accusé de réception pour résilier cette assurance, j'ai bien eu la confirmation au téléphone que tout a été fait dans les délais. Malgré cela, ce matin, prélèvement annuel effectué. J'appelle L'assistance téléphonique, qui me répond qu'ils ont trop de travail et non pas pu traiter à temps  ma demande, je serai remboursé dans les 30 jours. Sauf que sur mon compte bancaire je vais avoir des agios . Pour résumer, je vais payer des frais bancaires à cause de l'Olivier assurance qui n'a pas su traiter ma demande dans les délais.</t>
  </si>
  <si>
    <t>04/03/2020</t>
  </si>
  <si>
    <t>katchoux-87844</t>
  </si>
  <si>
    <t xml:space="preserve">Après un an chez l'olivier, j'ai eu la désagréable expérience de subir une augmentation de prime de 150 euros. (sur 560 euros au total l'année d'avant).  N'ayant subit aucun sinistre, je trouve cette augmentation peu justifié. De plus l'installation de nombreuses caméra dans ma ville devrait diminuer le risque également... Soyez donc conscient lors de votre souscription que le prix proposé ne restera pas si attractif la deuxième année. </t>
  </si>
  <si>
    <t>02/03/2020</t>
  </si>
  <si>
    <t>aurel103-87515</t>
  </si>
  <si>
    <t>Bon courage à ceux qui viennent de souscrire chez eux ! Cette assurance est bien pour prendre votre argent et il ne faut avoir aucun problème ! Pour ceux qui peuvent partir de cette compagnie d'assurance,je conseille fortement d'aller voir ailleurs !</t>
  </si>
  <si>
    <t>23/02/2020</t>
  </si>
  <si>
    <t>01/02/2020</t>
  </si>
  <si>
    <t>fd92-87487</t>
  </si>
  <si>
    <t xml:space="preserve">Service client malaimable se permettant de prendre les clients de haut et de faire des réflexions désobligeantes.
Contrairement à ce qui est affirmé et répété plusieurs fois lors de la souscription, ils n'assurent pas la résiliation de l'ancienne assurance. </t>
  </si>
  <si>
    <t>22/02/2020</t>
  </si>
  <si>
    <t>chrisc74-87379</t>
  </si>
  <si>
    <t>J'ai changé pour l'olivier assurance, tout c'est toujours extrêmement bien passé, de la création du contrat, en passant par l'assistance au téléphone.</t>
  </si>
  <si>
    <t>19/02/2020</t>
  </si>
  <si>
    <t>tbu-87324</t>
  </si>
  <si>
    <t>Très compétitif en tarification marques Prémium , le interlocuteurs toujours précis et courtois , garanties proposées claires et intéressantes . Je suis très satisfait par rapport à mon ex assurance , connue avec pignon sur rue , mais injoignable ...</t>
  </si>
  <si>
    <t>18/02/2020</t>
  </si>
  <si>
    <t>vero-87256</t>
  </si>
  <si>
    <t xml:space="preserve">Un devis différent de la facture ...  sans aucune raison. L'obligation de vous faire signer un mandat SEPA au motif qu'en cas de sinistre, ils nous indemnisent par virement .  Expliquez donc à vos conseillers que 1/ le mandat permet de prélever et non de verser  des fonds sur un compte bancaire . 2/ J'ai réglé la totalité de la cotisation pour une année. 3/ Ils veulent un relevé d'information de moins d'un mois alors que le courrier et site demandent un historique de 24 mois.  les conseillers ne semblent pas avoir compris que L'olivier veut s'assurer que les conducteurs n'on pas eu de sinistre sur les 24 derniers mois et non sur le dernier mois .... </t>
  </si>
  <si>
    <t>17/02/2020</t>
  </si>
  <si>
    <t>fred-70708</t>
  </si>
  <si>
    <t>Doublement des tarifs d'une année a l'autre sans explication et sans aucun sinistre déclaré évidement ils ont le droit disent t'ils les tarifs sont libres.</t>
  </si>
  <si>
    <t>ava-87228</t>
  </si>
  <si>
    <t>In terms of insurance amount, they are good, BUT:
1- they increase the insurance amount each year, even though you don't have any accident and you increase your bonus point! It doesn't matter, you have to pay more next year! Then you have to call them and argue with them and they will reimburse you half of the amount of the price that they increased! 
2- Also, although, I have the option of a replacement car, apparently it only works in France. So if you have a problem in other countries (Germany, Belgium, etc) they say that they can neither provide you a replacement car nor pay for the rental car that you have to take for replacement. This is NOT written in my contract. and I have the replacement car in my contract without any condition!
So you get what you pay for!</t>
  </si>
  <si>
    <t>sandy-87136</t>
  </si>
  <si>
    <t>ils sont très sérieux. En cas de panne c'est rapide et efficace. Toujours à l'écoute pour toutes questions parfois futiles.</t>
  </si>
  <si>
    <t>14/02/2020</t>
  </si>
  <si>
    <t>seburel-71463</t>
  </si>
  <si>
    <t>Après un an chez eux je peux dire avec exactitude que cette assurance propose des prix attractif ! Mais si vous voulez du service... passez votre chemin! Sur un mail à 3 questions, 0 question posée. 8 mois déjà que j'assure une Seat Leon, et sur mon contrat en ligne il est toujours inscrit Renault Megane ! Gaffe aux avenants $$$ ! Personnellement je préfère allé à un assureur avec plus de service</t>
  </si>
  <si>
    <t>13/02/2020</t>
  </si>
  <si>
    <t>ptitjaunet-87095</t>
  </si>
  <si>
    <t>Bon rapport qualité / prix. Service client cordial, disponible, rapide et efficace.</t>
  </si>
  <si>
    <t>orana-87001</t>
  </si>
  <si>
    <t xml:space="preserve">Je suis globalement très satisfaite de l'olivier assurance. </t>
  </si>
  <si>
    <t>11/02/2020</t>
  </si>
  <si>
    <t>cyril-86860</t>
  </si>
  <si>
    <t xml:space="preserve">Rien à dire, c'est simple, rapide. </t>
  </si>
  <si>
    <t>07/02/2020</t>
  </si>
  <si>
    <t>audreydumontier-86685</t>
  </si>
  <si>
    <t xml:space="preserve">Pas déçu, très réactif, aucun souci. </t>
  </si>
  <si>
    <t>03/02/2020</t>
  </si>
  <si>
    <t>ced40-86384</t>
  </si>
  <si>
    <t>Sous prétexte que je fais rapatrié mon véhicule chez moi et non dans un garage ( a mes frais ) je n' ai plus le droit au véhicule de remplacement . Ce n' est indiqué nulle part . Ce sont des .......</t>
  </si>
  <si>
    <t>27/01/2020</t>
  </si>
  <si>
    <t>01/01/2020</t>
  </si>
  <si>
    <t>oorreell-86252</t>
  </si>
  <si>
    <t>N'ayant pas eu de sinistre avec cette banque je ne peux pas évaluer sur ce critère mais sur le reste des critères tout s'est bien passé et pour moi c'était l'assurance automobile la moins chère !</t>
  </si>
  <si>
    <t>23/01/2020</t>
  </si>
  <si>
    <t>aubry-86180</t>
  </si>
  <si>
    <t>"Assureur" à fuir... Habitué des assurances en ligne (Amaguiz, Direct Assurance) avec qui je n'ai pas eu de mauvaises expériences, j'ai été comme beaucoup séduit par les tarifs d'appel.  La responsabilité des comparateurs d'assurance devrait être engagée de faire apparaître cette "assurance" sur leurs sites.... Après avoir longtemps hésité et séduit par les tarifs annoncés, je décide de souscrire.... erreur.... après avoir transmis tous les documents, L'Olivier décide que j'ai fait une erreur dans ma déclaration et met 180 euros de surprime... J'appelle donc l'assurance... 30 min pour que le conseiller se rende compte que "sa collègue" a fait une erreur et que l'on me rétablisse sur le tarif initial. Pas d'excuses car au final "le contrat était pas commencé donc ce n'est pas une erreur", pas de geste commercial (je demande à bénéficier du code promo Happy 2020), en gros c'est bon j'ai pas à me plaindre.... 5 minutes après avoir raccroché avec le conseiller, ils remettent ça ! Nouveau mail pour me prévenir qu'ils ont modifié ma déclaration initiale pour une erreur de ma part dans ma déclaration.... trop c'est trop... heureusement la loi protège, courrier AR dès le soir même pour annuler ma souscription dans le cadre d'une vente par correspondance. L'Olivier a bien reçu la demande... J'attends maintenant mon remboursement de 136,49 euros de l'acompte que j'ai versé et qui devra m'être restitué intégralement....L'Olivier a annoncé que cela devrait être fait... j'attends maintenant de voir. En attendant, je paye moins cher à la GMF avec des franchises bien plus basses...</t>
  </si>
  <si>
    <t>22/01/2020</t>
  </si>
  <si>
    <t>jlo39190-86168</t>
  </si>
  <si>
    <t>plus de 3 ans chez eux, et aujourd'hui que je suis en phase de déménagement et contraint à prendre un AirB&amp;B occasionnellement, ils décident de résilier mon contrat sur le champ, alors que je demandais d'effectuer un changement d'adresse temporaire eu égard à ma situation !! Voilà ce que gagne à être honnête avec eux !!</t>
  </si>
  <si>
    <t>21/01/2020</t>
  </si>
  <si>
    <t>anthodu54-86157</t>
  </si>
  <si>
    <t xml:space="preserve">Personne aimable et compétente au téléphone lors des échanges pour informations. Espace client sur internet simple. Bon suivi de dossier pour l'inscription. Je recommande cetre assurance. Elle prend n'importe quel assuré. Les prix sont correct. </t>
  </si>
  <si>
    <t>seb-86113</t>
  </si>
  <si>
    <t xml:space="preserve">je suis assuré chez eut depuis 1 ans aprés avoir fait des devis par le furets.com,3 vehicules et zero sinistre.prix correct la premiere annee sans plus mais pour la 2 ieme annee vous pouvez vous assurer ailleurs ,augmentation de 80 euros par contrat .pour la nouvelle annee.je leur dit de me bloquer un contrat car j ai trouvé une autre assurance moins chere en l occurrence la macif et donc de ne pas retirer la cotisation de l annee car j avais encore un mois qui été réglé.ils ont bien recu la lettre recommandé pour la résiliation ,ils ont retirer bien sur la cotisation cela fait 1 mois que je me bat pour qu ils me rendent l argent.je vais vite changer pour les autres voitures car s il y a sinistre ca craint  .que dire de cette assurance qui n est vraiment pas trés honnete.le personnel au téléphone assure qu ils vont faire quelque chose mais rien ne se passe.je n ai jamais vue une assurance comme ca ,c est pas étonnant qu il y a autant de pub pour rechercher des pigeons.a fuir de toute urgence,de plus au niveau tarif les assurances conventionnels sont moins chéres. </t>
  </si>
  <si>
    <t>20/01/2020</t>
  </si>
  <si>
    <t>monta14-85948</t>
  </si>
  <si>
    <t xml:space="preserve">Assurance nul que sert à rien à fuire je eu plusieur contrat chez eu  en cas sinistre même non responsable vous êtes mal tariter en vous défend pas conseiller menteurs que dise pas la même choses chacun il raconte se qu'il veut et en se fous de vous à la fin </t>
  </si>
  <si>
    <t>15/01/2020</t>
  </si>
  <si>
    <t>djfex1-85939</t>
  </si>
  <si>
    <t>Voila un assureur au top, la demande de tarif est très simple et rapide, le site internet est simple d'utilisation. Assurance auto pas cher, rien a redire, je recommande largement l'olivier assurance.</t>
  </si>
  <si>
    <t>avenue86-85760</t>
  </si>
  <si>
    <t>suite a un sinistre  ils ont doublè ma cotisation et comme je suis au chômage ils ont rajouter un avenant de 179 euros en plus "super "au lieu de donner un coup de pouce j'ai donc résilier mon contrat et il me prenne encore 20 euros de frais "a fuir", la  pub de 93 % de clients satisfait ça m' étonnerai</t>
  </si>
  <si>
    <t>10/01/2020</t>
  </si>
  <si>
    <t>ful225-70535</t>
  </si>
  <si>
    <t>Bonjour,
J'aimerais savoir si des assurés sont dans la même situation que moi ou l'ont déjà vécu
Après une année ss accident, j'ai appris que mes cotisations sur mes 2 contrats auto allaient augmenter (ooh quelle chance ).
On récompense maintenant les "plus chanceux", n'ayant pas eu déclarer un incident responsable par des augmentations de leurs cotisations.
Tout compte fait, après l'anniversaire de mon 2eme contrat (fin Janvier), je pense aller voir ailleurs</t>
  </si>
  <si>
    <t>04/01/2020</t>
  </si>
  <si>
    <t>aggelos30-85395</t>
  </si>
  <si>
    <t>I haven't received my carte verte because they constaltly reject my documents. I have emailed them, in french, despite the fact that I am english-speaking and they never replied. Horrible service.</t>
  </si>
  <si>
    <t>domtoretto62-85394</t>
  </si>
  <si>
    <t xml:space="preserve">Suite à une voiture hs après une catastrophe naturelle estimation malgré une facture à l appuie de 2500 euros remboursé 1200 euros moins 400 euros de franchise... Ayant deuxième véhicule qui été assuré aussi chez eux je reçois un coup de fil pour assuré mon nouveau véhicule je leur donne ma façon de penser réaction comme je tracte deux fois par an une caravane et cet assureur l interdit donc radié plus jamais !!! </t>
  </si>
  <si>
    <t>angel-82169</t>
  </si>
  <si>
    <t>Ils sont professionnel, ils sont à l'écoute de vos demandes. Ils répondent à vos demandes et vous rassurent à vos questionnement. Continuez ainsi</t>
  </si>
  <si>
    <t>21/12/2019</t>
  </si>
  <si>
    <t>01/12/2019</t>
  </si>
  <si>
    <t>lolo-82155</t>
  </si>
  <si>
    <t>Tout c'est très bien passé : rapide, efficace et un super tarif.  Ma conseillère était au top. Bonne prise en charge de la demande,  recherche d'une solution adaptée et une concrétisation facile grace à l'espace client simple d'utilisation. Tous les documents sont transmis par internet.</t>
  </si>
  <si>
    <t>20/12/2019</t>
  </si>
  <si>
    <t>ju77-82078</t>
  </si>
  <si>
    <t>J'ai un constat ouvert depuis le mois de Juillet et je n'ai toujours pas le retour de la prise en charge de ma franchise par l'assureur tiers qui à priori ne répond pas. Mais les delais de traitements et de relance de l' Olivier sont extrêmement longs et d'une inefficacité déplorable, je patiente depuis 6mois alors que je ne suis absolument pas en tort, c'est scandaleux. j'attends la résolution de mon dossier et je rerchercherai un autre assureur. à fuir</t>
  </si>
  <si>
    <t>19/12/2019</t>
  </si>
  <si>
    <t>sab-81583</t>
  </si>
  <si>
    <t>Très bon service client à l'écoute et réactif avec une grande compréhension des attentes.</t>
  </si>
  <si>
    <t>03/12/2019</t>
  </si>
  <si>
    <t>jere71230-81538</t>
  </si>
  <si>
    <t>Pas de bol, hier mon véhicule tombe en panne, dans mon contrat, prévu prêt d'un véhicule durant 5 jours, et franchement, service au TOP....service client et assistance au top, je suis resté une après midi seulement sans voiture (dur de trouver un véhicule de location pour le jour même, ce qui est compréhensible) et suivi de mon dossier en temps réel par sms et téléphone, et même taxi pour aller récupérer le véhicule de loc a 30km de chez moi....personnel très agréable et a l'écoute, qui ont fait des pied et des mains pour me trouver un véhicule ......Olivier assurance, je vais vous faire de la pub sans soucis, vous avez gagné ma fidélité un assuré très satisfait......</t>
  </si>
  <si>
    <t>02/12/2019</t>
  </si>
  <si>
    <t>hannibal-81497</t>
  </si>
  <si>
    <t>très bon service qui est très rapide et à toujours su me renseigner sur mes demandes ses un très bon service répond a tous mes critères</t>
  </si>
  <si>
    <t>30/11/2019</t>
  </si>
  <si>
    <t>01/11/2019</t>
  </si>
  <si>
    <t>diane-81415</t>
  </si>
  <si>
    <t xml:space="preserve">Je trouve cette assurance car la GMF me vire après 30 ans pour 3 sinistres en trois ans avec 50% de bonus 
J ai un bris de glace et je suis viré de nouveau </t>
  </si>
  <si>
    <t>28/11/2019</t>
  </si>
  <si>
    <t>haitam-81240</t>
  </si>
  <si>
    <t>Gestion des sinistres très mauvaises :
- Communication quasi inexistante sur le suivi des sinistres. On est obligé d'appeler constamment pour obtenir des informations et faire avancer la situation.
- Accusé de réception du sinistre hasardeuse: On me signale dans un premier que le sinistre engage ma responsabilité alors qu'il s'agit d'un accident où un tiers me percute à l'arrière donc n'engageant aucunement ma responsabilité.
- Prise en charge des sinistres non responsable subordonnée à l'aboutissement du recours envers la partie adverse, ce qui est contraire au chapitre V de la convention IRSA.
- L'expert n'a pas eu tous les éléments (notamment l'accès au constat) ce qui ne lui a pas permis de faire une expertise correcte; et donc a induit un retard dans la prise en charge des réparations et de l'indemnisation.
Résultat: après presque 3 mois sur un sinistre non responsable (sinistre déclaré le 2/09/19), je n'ai toujours été intégralement remboursé des montants engagés pour les réparations. Pourtant après vérification auprès de la partie adverse les fonds ont déjà été envoyés à L'Olivier.</t>
  </si>
  <si>
    <t>22/11/2019</t>
  </si>
  <si>
    <t>amelieeemer-81092</t>
  </si>
  <si>
    <t>A fuir!!!! j'ai demander a mettre ma conjointe en second conducteur on m'a dit non pas besoin avec le partage de volant ce n'est pas nécessaire et les mensualités serait plus élevé ...Résultat :600 e de franchise lors d'un accident très grosse surprise pour moi .. très déçu car lors de cette demande le conseiller ne nous à pas fait part de cette franchise. Si j'avais été mis au courant de cette franchise j'aurais bien sur souscrit au second conducteur pour ma conjointe....</t>
  </si>
  <si>
    <t>18/11/2019</t>
  </si>
  <si>
    <t>mina27-80970</t>
  </si>
  <si>
    <t xml:space="preserve">A fuir ! 
Je vous déconseille fortement cette assurance. Quand vous avez un accident vous ne pouvez pas compter sur eux. 
Je m'explique, on a percuté mon véhicule et le conducteur du véhicule n'est pas assuré. Je leur es transmis toutes ses informations et on me répond que celui ci n'a pas été identifié et que tout les frais seront à ma charge !! 
Pardon ? A quoi sert d'avoir une assurance dans ce cas ? 
Je ne compte pas en rester là. 
Aucun service client !! </t>
  </si>
  <si>
    <t>13/11/2019</t>
  </si>
  <si>
    <t>genio-80948</t>
  </si>
  <si>
    <t>A FUIR !!! Empoche directement l'argent alors que juste moins d'1 après ma souscription, j'ai demandé une résiliation par téléphone faute de garanties suffisantes sur le contrat. J'envoie un recommandé et ne suis toujours pas remboursée près de 2 semaines après souscription. 
Remboursement sous 30j alors même que je ne suis pas assuré chez eux.</t>
  </si>
  <si>
    <t>1vc6-80869</t>
  </si>
  <si>
    <t>FUYEZ. ne regardez même pas.
l'olivier est une filiale d'un groupe anglais qui n'est lui même qu'un intermédiaire. en vérité vous n 'êtes assuré par personne.
commencer par chercher les qualités du pdg ( employé Pascal Gonzalvez) de la coquille vide qui s'affiche en france (elle même filiale d 'un autre coquille aussi vide en espagne) puis remonter à londres; en irlande et au luxembourg et vous saurez.
je vous fais le résumé : en pratique c'est du vent mais en théorie papier ils se sont couverts (quoi que pas trop bien si vous êtes juriste; il y a de quoi les mettre à terre) ; 
ça va vous prendre un peu de travail pour découvrir que ce que je dis est vrai. 
si je dis faux : que Admiral Plc (admiralgroup.co.uk) me fasse condamner (comme je vais le faire pour eux puisqu'ils m'ont volés et ont tenter de cacher leur faute énorme).
note: à coté de l'intermédiaire d 'assurance; ils font aussi dans le comparateur internet (wikipedia.org LeLynx.fr  ou wikipedia.org Compare.com compris pourquoi vous allez chuter si vous compter sur eux ? ils vous hameçonnent par l'internet avec un tarif (puisque l'assurance est obligatoire donc vous cherchez mais … ils sont des 2 cotés); vous les payez et voila ça s'arrête là. ce n'est pas un vrai assureur; c est un montage papier pour qq actionnaires optimiseurs fiscaux.
mais attention les actionnaires (et leur avocats luxembourgeois) sont malins (racine MAL)  et les employés payés à la commissions sont sélectionnés très bêtes pour vous endormir car eux même ne comprennent rien  ; alors si vous n'avez pas l'habitude de ce monde pourri, vous n'y verrez rien. FUYEZ ET NE VOUS RETOURNEZ PAS. Vous êtes foutus si vous avec besoin d'assurance après avoir payé ce montage.
vous n'êtes en vérité assuré pour rien ; vous avez juste payé un papier (et dans mon cas, c est pire mais c'est une bonne nouvelle : leur contrat est un faux , c'est ainsi que je m'en suis aperçu en refusant de le signer et c'est alors que j ai vu qu'ils sont même incapable de rembourser la fausse prime qu'ils ont volée: imaginez si il doivent rembourser une maison qui a brulée… ils l'ont même pas prévu de rembourser une carte bancaire qu'ils ont détournée alors que je ne suis de fait même pas client puisque ils ont fait un faux contrat. Les juges vont se régaler n'est ce pas ?  ).
J'attends avec impatience la réponse bidon d'un employé à la commission et puis je vous copie l'ensemble des preuves. sans réponse je copierais quand même bien sur.   
MAIS PAR AVANCE ; ÉVITEZ VOUS DES SOUCIS : FUYEZ. Vous ne serez pas assuré,  vous n'aurez qu'un papier que vous aurez payé des centaines d'euros pour satisfaire la police de la route si vous comprenez.</t>
  </si>
  <si>
    <t>09/11/2019</t>
  </si>
  <si>
    <t>seed74-80746</t>
  </si>
  <si>
    <t xml:space="preserve">Assuré depuis 2 ans j'ai toujours eu des réponses à mes questions </t>
  </si>
  <si>
    <t>05/11/2019</t>
  </si>
  <si>
    <t>floregilles-80401</t>
  </si>
  <si>
    <t>Depuis mon adhésion en 2016, j'ai pu constater que lorsque j'appelais pour avoir un renseignements, changer ma formule et la faire évoluer ou autre, je suis toujours tombé sur une personne sympathique au téléphone, souriante, et surtout très professionnelle. J'ai toujours eu les réponses à mes interrogations tout de suite. Vraiment c'est la 1ère Assurance pour laquelle je met un commentaire plus que positif. Je la conseille à tous.</t>
  </si>
  <si>
    <t>25/10/2019</t>
  </si>
  <si>
    <t>01/10/2019</t>
  </si>
  <si>
    <t>laetitia-t-80397</t>
  </si>
  <si>
    <t xml:space="preserve">Cliente depuis 2016. Rien a dire. Pas encore de sinistre déclaré mais si besoin de renseignements ou autre, rapidité pour les avoirs au téléphone, personnel très a l écoute et les prix sont très abordables. </t>
  </si>
  <si>
    <t>24/10/2019</t>
  </si>
  <si>
    <t>zu-80374</t>
  </si>
  <si>
    <t xml:space="preserve">
Nul ! Nul ! Nul ! !  il y as plusde 5 mois que je me suis voler mon véhicule et je n'ai toujours pas été indemnisé !!! j'en suis à appeler moi même les experts pour faire avancer mon dossier !!!l </t>
  </si>
  <si>
    <t>mcmua-80219</t>
  </si>
  <si>
    <t xml:space="preserve">A ÉVITER À TOUT PRIX, et publicité MENSONGAIRE, certes vous payer moins cher mais ça se ressent, tout va bien tant qu'il ne vous arrive rien, et le jour où vous avez un accident aucun suivi, aucune voiture de prêt, aucune assistance 24h/24, pour l'expertise il a fallu appeler l'assurance pour leur demander quand l'expert va passé et impossible pour eux de nous dire ce qu'il en était, quelques minutes après l'appel je reçois un message pour me dire comme quoi ils envoient un expert, le lendemain j'appelle l'expert et me dis qu'il n'a pas de dossier pour ma voiture, affaire à suivre mais en tout cas pour la nouvelle voiture ce n'est l'olivier que je vais prende comme assureur </t>
  </si>
  <si>
    <t>18/10/2019</t>
  </si>
  <si>
    <t>jm-80125</t>
  </si>
  <si>
    <t xml:space="preserve">suite a un accident ou je ne suis pas responsable, les CRS établisse un PV, mon véhicule et pris en remorquage, tarif 235 euros, europe assistance ne prend en charge que 200 euros, je demande un rapatriement rien ne m'est proposer. !le garagiste me met dehors il est alors 23 heures et je suis dans une zone a 180 km de chez moi avec mes bagages et a pied, ( impensable et pourtant la vérité vous éclate au visage).
le lendemain un me loue une voiture fiat 500, alors que j'ai un véhicule de luxe??.
l'olivier entre jeux 2 semaines pour récupérer le PV chez la police, mais au bout du compte je suis aller le chercher moi même car, l'olivier assurance n'arriver pas a le récupérer. suite a l'expertise, l'olivier ma demander de sortir mon véhicule du garage ou il était stationner, et ceci a mes frais et de le mettre autre part (incroyable non). suite a cela j'ai ordonner la réparation ca qui a était fait, mais l'olivier me dis d'avancer les frais plus de 5000 euros, car je ne suis pas couvert comme il le faudrait ??. cela fait 6 semaines que j'ai eu cette accident avec le routier Allemand et depuis rien de la part de l'olivier rien? je ne sais pas si le contact avec la partie adverse est en construction ou que je vais devoir attendre encore plusieurs semaines.
De plus j'ai demander de prendre en charge la différence du remorquage sois 35 euros, ainsi que mes frais de train pour me rendre sur mon lieu de travail pendant 1 mois, et surprise... rien la aussi aucune réponse. je suis extrement déçu de cette assurance et de leur assistance.
</t>
  </si>
  <si>
    <t>16/10/2019</t>
  </si>
  <si>
    <t>annesof1981-80109</t>
  </si>
  <si>
    <t>Assurance à éviter, assistance déplorable. Nous sommes tombés en panne sur la route des vacances, ils nous ont laissé nous débrouiller tout seul à plusieurs centaines de kilomètres de chez nous..
Nous allons résilier notre contrat</t>
  </si>
  <si>
    <t>dedi-79925</t>
  </si>
  <si>
    <t>service client de qualité.traitement des demandes très rapide et tarifs dans les plus bas.
très bonne expérience je recommande fortement</t>
  </si>
  <si>
    <t>11/10/2019</t>
  </si>
  <si>
    <t>kaw-ness-79719</t>
  </si>
  <si>
    <t xml:space="preserve">A partir du moment ou il vous arrivent un sinistre ne compter plus sur cette assurance ! 
Vérifier bien votre contract avant de le signer chose que je n'ai pas fait je me suis retrouvé avec des garantie que je n'avais pas du tout demander ! 
Ils n'hésite pas a mentir pour se dégager de la situation </t>
  </si>
  <si>
    <t>03/10/2019</t>
  </si>
  <si>
    <t>bastienc66-79678</t>
  </si>
  <si>
    <t>A fuir ! Il me disent que je vais payé 99 euro par mois puis après ils me voient un coefficient de 1 au lieu de 0,75 pourquoi ? je sais pas ! Je n'est jamais était accidenter !!! Du à sa je paye le première mois 154 euro puis 138 euro...</t>
  </si>
  <si>
    <t>02/10/2019</t>
  </si>
  <si>
    <t>cm-79413</t>
  </si>
  <si>
    <t>réactivité et adaptabilité à notre situation particulière</t>
  </si>
  <si>
    <t>23/09/2019</t>
  </si>
  <si>
    <t>01/09/2019</t>
  </si>
  <si>
    <t>manzana64-79149</t>
  </si>
  <si>
    <t>Je suis chez l'olivier assurance depuis quelques années maintenant et à chaque fois que j'ai besoin ils sont là. Il y a un super suivi et de très bon conseiller vraiment sympathique!</t>
  </si>
  <si>
    <t>12/09/2019</t>
  </si>
  <si>
    <t>peg-78868</t>
  </si>
  <si>
    <t>Prix attractif mais c'est bien tout ! Sinistre déclaré en avril dernier, toujours pas réglé à ce jour. Après une première validation de l'expert, sans explication complémentaire on vous explique que finalement, non, il n'y aura pas de prise en charge... Pour la moindre prise de décision, la validation du responsable est nécessaire systématiquement  : compter 2 à 3 semaines. Quand vous osez esquiver un trait d'agacement au téléphone, on vous explique que les conseillers aussi ont droit à des vacances et que vous pouvez attendre encore un peu...
Bref un service clients au top qui doit me rappeler, j'attend toujours ! A fuir...</t>
  </si>
  <si>
    <t>02/09/2019</t>
  </si>
  <si>
    <t>wish-78836</t>
  </si>
  <si>
    <t>Professionnel attentif bonne compréhension  du contrat dans les échanges suivis du contrat sans sentir abandonné</t>
  </si>
  <si>
    <t>31/08/2019</t>
  </si>
  <si>
    <t>01/08/2019</t>
  </si>
  <si>
    <t>steph-78706</t>
  </si>
  <si>
    <t>2éme année chez l'olivier assurance, aucun problème, service client très aimable à l'écoute, rapidité, prix très intéressant, je recommande vivement</t>
  </si>
  <si>
    <t>26/08/2019</t>
  </si>
  <si>
    <t>bichon88-78689</t>
  </si>
  <si>
    <t>A éviter...</t>
  </si>
  <si>
    <t>sosso-78643</t>
  </si>
  <si>
    <t>Très bon contact. Facilité de souscription. L'attestation d'assurance est reçue rapidement. Le site internet est bien fait on peut scanner les pièces justificatives.</t>
  </si>
  <si>
    <t>23/08/2019</t>
  </si>
  <si>
    <t>kamater59-78507</t>
  </si>
  <si>
    <t xml:space="preserve">Superbe assurance avec un service client au petit soin, et tarif hyper abordable !! Si vous voulez obtenir 60 euros de cheques cadeaux amazon, n'hésitez pas à utiliser mon code parrain :1080380422 .  - Attention pour cela il faut finaliser la souscription par téléphone avec l'olivier :) </t>
  </si>
  <si>
    <t>17/08/2019</t>
  </si>
  <si>
    <t>emilie-78429</t>
  </si>
  <si>
    <t>Cela fait plusieurs années que je suis chez eux, j'ai eu un sinistre non responsable. Sincèrement je suis très très content de cette assurance tous les papiers se font rapidement en cas de problème ils sont agréables et répondre rapidement les conseillers sont plutôt rassurant et patient car j'avoue que je pose énormément de questions et au niveau tarif ils sont imbattable.</t>
  </si>
  <si>
    <t>14/08/2019</t>
  </si>
  <si>
    <t>romain-78377</t>
  </si>
  <si>
    <t>Des prix très attractif pour jeune conducteur!</t>
  </si>
  <si>
    <t>12/08/2019</t>
  </si>
  <si>
    <t>filduc-78279</t>
  </si>
  <si>
    <t>Un site facile d'accès, fluide et clair en termes de tarifs, les docs a envoyer sont facilement expédiés, la carte verte définitive reçue très vite par courrier, et en bonus un parrainage qui donne droit a un bon d'achat!</t>
  </si>
  <si>
    <t>08/08/2019</t>
  </si>
  <si>
    <t>lili87-78233</t>
  </si>
  <si>
    <t>Je déconseille, c'est le genre d'assurance ou tout va bien quand il n'y a pas de problème. Je suis en galère avec un remboursement de frais de réparation que j'ai avancés car j'ai choisi le garage. On me sort toujours la même excuse nous sommes dans l'attente de votre facture acquittée, celle la même que j ai transmise il y a 1 mois. J'ai effectué 2 appels:  le premier il manquait le rapport de l'expert ok celui-ci a été reçu, le deuxième pour me dire  nous n'avons pas votre facture acquittée, regardez bien le document...  à oui le tampon est tout petit je vais débloquer au plus vite avec la gestionnaire . Tout cela pour recevoir ENCORE un mail me demandant ma facture acquittée... l'histoire sans fin en attendant j'ai fait l'avance et ils me mettent dans une position délicate.</t>
  </si>
  <si>
    <t>07/08/2019</t>
  </si>
  <si>
    <t>erik-78122</t>
  </si>
  <si>
    <t>Assurance à fuir, ils n'ont pas le sens du service ni de la clientèle, ton arrogant des conseillers si vous pouvez ailleurs allez y vite</t>
  </si>
  <si>
    <t>moha-g71-78024</t>
  </si>
  <si>
    <t xml:space="preserve">Assureur très bon marché et disponible mais tout va bien lorsqu'il n'y a pas de problème. Après une crevaison sur l'autoroute, appel à l'assistance et remorquage au garage de la dépanneuse. Et là quelle belle surprise ! Prise en charge du dépannage jusqu'à 200 euros uniquement, autant vous dire que pour un depannage sur autoroute vous aurez obligatoirement de payer en plus de votre poche et ce n'est pas terminé ! Viens la question du rapatriement et là je tombe des nues, aucun rapatriement pris en charge, alors je me retrouve à 200 km de chez moi en pleine cambrousse et en pleine nuit sans moyen de rentrer chez moi, ma carte bancaire était en opposition et mes dernières liquidités ont été dépensées dans le reste à charge du remorquage. Honnêtement pour une assurance tout risque, cette assurance est une blague, allez plutôt chez direct assurance qui sont dans la même tranche de prix et avec qui vous serez mieux couvert. J'ai beau éplucher mon contrat, rien ne stipule le plafond de 200 euros et le non rapatriement des passagers. </t>
  </si>
  <si>
    <t>29/07/2019</t>
  </si>
  <si>
    <t>01/07/2019</t>
  </si>
  <si>
    <t>voiselle-nicolas-77721</t>
  </si>
  <si>
    <t xml:space="preserve">J'ai été assuré chez Olivier assurance pendant 3 ans.
Je n'ai eu qu'un seul accident et non responsable avec un tiers belge.
Déjà la 2éme année de contrat, le prix avait augmenté alors que je n'ai eu aucun sinistre.
Réponse de l'Olivier: il y a eu une augmentation des accidents donc la prime d'assurance a augmenté.
De plus, je les appelé au mois de Février afin de payer la prochaine année en mensuelle, sachant que la date d'échéance est au mois de Mai.
Réponse: il faut appeler fin Avril pour modifier le contrat. Mais quand j'ai appelé, ils m'ont dit que c'était trop tard et que le prélèvement était déjà parti.
En ce qui concerne mon accident non responsable qui est arrivé en Février 2018, avec un tiers étranger belge, cela n'a jamais était réglé.
Effectivement, depuis cette date, je suis obligé de les relancer à chaque fois et depuis plus d'un an ils me baladent avec un florilège de réponse : l assurance adverse ne connait le conducteur , ils n ont pas reçu le constat , la personne d'assurance olivier qui s'occupe de mon dossier change constamment, et un an après encore une réponse toute aussi risible : l'assurance adverse a retrouvé la personne et ils ont bien le constat donc on devrait pouvoir vous rembourser votre franchise sauf que depuis assurance olivier ne  répond plus à mes appels téléphoniques, ni à mes mails et ce malgré un recommandé avec accusé de réception.
Je précise que j'ai quitté cette assurance en Mai 2019.
Cette assurance n'a aucun respect de ses sociétaires et je vous invite à l'éviter.
</t>
  </si>
  <si>
    <t>18/07/2019</t>
  </si>
  <si>
    <t>caroline-77655</t>
  </si>
  <si>
    <t>Je suis assuré cher vous est jai toujours pas resu le mail pour avoir ma vignette est quand j'appelle personne ne répond...</t>
  </si>
  <si>
    <t>16/07/2019</t>
  </si>
  <si>
    <t>martindelbarre-77425</t>
  </si>
  <si>
    <t>Souscrit il y a maintenant un an, je viens de renouveler mon contrat avec un prix encore meilleur sans avoir besoin de négocier. J'ai eu les conseillers plusieurs fois au tel, toujours très sympathiques et cohérents !</t>
  </si>
  <si>
    <t>08/07/2019</t>
  </si>
  <si>
    <t>layucewak-77369</t>
  </si>
  <si>
    <t>Gestion catastrophique d'un enregistrement d'un simple bris de glace qu'ils classifient en collision avant même de vous en informer et d'enquêter, et qui en plus vous accuse de fausse déclaration sans même prendre contact avec vous par téléphone, avec un simple mail de accusations quand un simple appel suffirait. Résultat, résiliation dans le délai de rétractation.</t>
  </si>
  <si>
    <t>05/07/2019</t>
  </si>
  <si>
    <t>fred-77367</t>
  </si>
  <si>
    <t xml:space="preserve">Très satisfait de l'Olivier. J'y suis assuré depuis plus de 10 ans, au début en tant que jeune permis ou j'ai assuré ma première auto, et j'y assure toujours ma voiture en ayant vu le tarif baisser de façon intéressante (pas de sinistre à ce jour, donc bonus) </t>
  </si>
  <si>
    <t>greygooz-77269</t>
  </si>
  <si>
    <t>Publicité mensongère</t>
  </si>
  <si>
    <t>02/07/2019</t>
  </si>
  <si>
    <t>martroi-77251</t>
  </si>
  <si>
    <t>La meilleure assurance que j'ai jamais eue. Les prix sont extrêmement bas comparativement aux autres assureurs (je suis malussé) et elle service client totalement à l'écoute.</t>
  </si>
  <si>
    <t>alias-76897</t>
  </si>
  <si>
    <t>Horrible! Ma voiture a été percutée devant mon immeuble pendant la nuit par un type qui a laissé sa voiture au milieu de la rue et qui est parti. Même avec une plaque d'immatriculation et des informations sur la personne qui a fait cela, ils ne sont pas en mesure de le trouver ni son assurance. L'olivier m'a refusée toute indemnisations, ne me donnant aucune informations,refusant de contacter la police et sont les seuls a ne pas avoir réussi à contacter un témoin, sa fait plus de 6 mois après l'accident. Je suis absolument innocent et ce n'est pas juste pour moi. Ma suggestion est de payer un peu plus cher et d'avoir une assurance qui vous protégera vous,et pas les criminels qui fuient et s'en sortent sans conséquences.</t>
  </si>
  <si>
    <t>18/06/2019</t>
  </si>
  <si>
    <t>01/06/2019</t>
  </si>
  <si>
    <t>tophill-76860</t>
  </si>
  <si>
    <t>Assurances auto catastrophique. Ils n'assurent pas vos roues en tous risques !! Méfiez vous.</t>
  </si>
  <si>
    <t>17/06/2019</t>
  </si>
  <si>
    <t>slim-76792</t>
  </si>
  <si>
    <t>Inscription rapide, gestion à distance efficace, prix concurrentiels : pour le moment tout est au vert !</t>
  </si>
  <si>
    <t>14/06/2019</t>
  </si>
  <si>
    <t>sisa-76670</t>
  </si>
  <si>
    <t xml:space="preserve">Très sympathique , pratique  et très efficace.  Aucun souci jusqu'a présent , toujours quelqu'un au téléphone pour répondre a mes questions de façon simple et claire.
</t>
  </si>
  <si>
    <t>11/06/2019</t>
  </si>
  <si>
    <t>gael-76598</t>
  </si>
  <si>
    <t>Mon condenseur de climatisation a subi une projection. L'expert réfute le diagnostique de la concession, qui atteste que l'expertise n'a pas eu lieu "véhicule resté sur le parking et jamais rentré dans l'atelier" (sic). J'ai signalé à l'Olivier le manque de déontologie de leur expert preuves à l'appui. La réponse est que je dois payer un autre faisan. Cette situation arrange l'Olivier, qui n'applique pas la garantie souscrite.  Pas de réponse à ma lettre recommandée... Cordialement.</t>
  </si>
  <si>
    <t>08/06/2019</t>
  </si>
  <si>
    <t>fifi-66487</t>
  </si>
  <si>
    <t xml:space="preserve">pour des problème de communication avec l'oliviers c'est sur il y a des problèmes ( mais bon il y en a un peu de par-touts ) un mal entendu au départ et après ???? je ne vais pas énumérer  car c'est ma fille qui est assurer  mes comme c'est moi  qui l'est inscrit et qui paye si il ne répondent pas je l'assurerai avec mon assurance pour l'année prochaine elle a demander un relevé d'information  mais pas de réponse MERCI de lui repondre   </t>
  </si>
  <si>
    <t>31/05/2019</t>
  </si>
  <si>
    <t>01/05/2019</t>
  </si>
  <si>
    <t>marie-76265</t>
  </si>
  <si>
    <t>Bonne prise en charge de mon sinistre suite à un accident, étant assurée tout risques ma voiture a été remboursée à un bon prix et rapidement après le rapport de l'expert. De plus les prix sont très intéressants.</t>
  </si>
  <si>
    <t>27/05/2019</t>
  </si>
  <si>
    <t>denirot-76078</t>
  </si>
  <si>
    <t>Pour souscrire une assurance toujours plus inutile et toujours plus cher , souscrivez chez l'olivier , avec l'olivier vous avez la garantie de payer toute votre vie sans contrepartie</t>
  </si>
  <si>
    <t>20/05/2019</t>
  </si>
  <si>
    <t>alexddd-75413</t>
  </si>
  <si>
    <t>niveau prix, c'est un peu moins cher qu'ailleur par contre il facture tout aprés. Nous avons appelé pour avoir des renseignement en cas de sinistre, ils nous ont déclaré un sinistre. Alors qu'il n'y en a pas.</t>
  </si>
  <si>
    <t>26/04/2019</t>
  </si>
  <si>
    <t>01/04/2019</t>
  </si>
  <si>
    <t>wally13-75306</t>
  </si>
  <si>
    <t>Client depuis un an chez L'OLIVIER, pour la 2ème année, je subis une augmentation de près de 20%. Bien sur, le service client me sert le discours habituel, à savoir, il y a plus de vol ou de sinistres sur des véhicules de même catégorie et proches de ma localisation et bla bla bla... Mais on m'indique que l'on peut revoir tout cela ensemble. Après un quart d'heure de palabres et soi-disant recherches, on me propose 10 euros de réduction. Bref, on m'a fait perdre mon temps. La vérité des hausses est sans doute plutot à aller chercher du coté de leur réorganisation récente liée au Brexit... 
J'envoie donc ma résiliation en courrier AR dans les délais de la loi Chatel. L'OLIVIER me confirme le 01/04 que ma résiliation est prise en compte et que mon contrat s'arrête le 10/04. Je les relance le 16/04 pour obtenir mon relevé d'information car l'envoi n'est pas automatique a priori.
Mais, le meilleur est le prélèvement d'un montant de 537,67 euros le 23/04, alors même, que je n'ai plus de contrat avec eux. Cette somme ne correspond même pas à mon avis d'échéance, donc c'est incompréhensible. Bien sur, ils me mettent dans la m... 
Donc je vais m'en débrouiller et régler le problème moi-même avec ma banque. Simplement, je mentionne ici les faits pour que les potentiels clients puissent se faire leur propre idée. Mon conseil reste d'éviter cet assureur qui prend les clients pour des vaches à lait et qui est proprement irresponsable dans sa gestion des prélèvements.</t>
  </si>
  <si>
    <t>23/04/2019</t>
  </si>
  <si>
    <t>poupitte-75175</t>
  </si>
  <si>
    <t>je suis chez l'olivier depuis plusieurs années déjà,je suis vraiment ravie de leurs services,de leur professionnalisme,de leur bienveillance.
toujours a l écoute et de très bon conseil(référence a un litige contre un autre véhicule,ils ont super bien fait leur boulot et ont défendu mes intérets.)merci a toute l'équipe de l'Olivier,nous avons la ferme intention de vous rester fidele.</t>
  </si>
  <si>
    <t>17/04/2019</t>
  </si>
  <si>
    <t>jad-75022</t>
  </si>
  <si>
    <t>au bout de 3 an s j'ai compris que l'olivier assurance été plus chére pour les garanties proposées et quand j'ai appeler le services fidélisation ils m'ont pas proposé un autre prix, ils m'ont dit juste que je peux résilier dans le cadre de la loi hamon.</t>
  </si>
  <si>
    <t>12/04/2019</t>
  </si>
  <si>
    <t>jll77-74978</t>
  </si>
  <si>
    <t>mauvais remboursement</t>
  </si>
  <si>
    <t>11/04/2019</t>
  </si>
  <si>
    <t>raphael-74877</t>
  </si>
  <si>
    <t>Très bon rapport qualité/prix. 
Mais surtout un service client du tonnerre ! Vous trouverez chez l'Olivier un contact, un vrai contact ! Là où les autres assureurs, vous feront perdre la tête par leur lenteur, la lourdeur de leurs démarches, leur inflexibilité... Chez l'Olivier vous aurez peut-être la chance de tomber sur Lucie, qui avec professionnalisme et empathie, s'est occupée de ma situation et y a apporté des solutions rapides. Je recommande au plus haut point.</t>
  </si>
  <si>
    <t>08/04/2019</t>
  </si>
  <si>
    <t>coco-74718</t>
  </si>
  <si>
    <t xml:space="preserve">Très satisfait 
Service commercial et service Clients 
J ai beaucoup apprécié la rapidité pour finaliser le dossier </t>
  </si>
  <si>
    <t>03/04/2019</t>
  </si>
  <si>
    <t>nico65-72294</t>
  </si>
  <si>
    <t xml:space="preserve">Simplicité et rapidité des démarches,  tout est clair dès le début, vraiment  accessible que ce soit sur l application  ou par téléphone,  que du positif,  je recommande vivement </t>
  </si>
  <si>
    <t>19/03/2019</t>
  </si>
  <si>
    <t>01/03/2019</t>
  </si>
  <si>
    <t>sylvain-bertrand-72274</t>
  </si>
  <si>
    <t xml:space="preserve">Les moins cher a première vue sur les comparateurs mais ils semblent chercher des erreurs dans les dossiers pour augmenter les primes unilatéralement.
Dans mon cas, il y a 1 jour d'écart entre la date du certificat d'immatriculation et celle que j'avais indiquée lors du devis car je ne l'avais pas encore reçu.
Même si je n'avais pas demandé à assurer le véhicule pour ces 3 jours, ils considèrent que ma prime doit être revalorisée de 20%. J'ai eu beau essayer d'expliquer que le véhicule n'était pas encore livré et que 20% c'est beaucoup, ils n'ont pas voulu entendre.
Le personnel de l'assistance téléphonique ne parle pas très bien français et il est difficile de se comprendre.
</t>
  </si>
  <si>
    <t>lily-72182</t>
  </si>
  <si>
    <t>Je suis restée chez l'olivier assurance pendant 3 ans, je n'ai pas eu d'accident donc je ne peux pas dire à ce niveau là, mais j'ai déménagé plusieurs fois, j'ai eu besoin de certains papiers et même lors de ma résiliation du contrat suite à la vente de ma voiture tout a été parfait ! Service client au top très réactif et à l'écoute. C'est bien la première fois que je n'ai pas eu besoin de me battre pour avoir le remboursement de se qui m'était du.</t>
  </si>
  <si>
    <t>14/03/2019</t>
  </si>
  <si>
    <t>tamtam-72166</t>
  </si>
  <si>
    <t>Rapide,efficace .Tout se fait en ligne et on vous envoie même une carte provisoire par mail. Les tarifs sont imbattables, j ai économisé énormément comparé à mon ancien assureur. Centrale téléphonique basé en France un gros plus.</t>
  </si>
  <si>
    <t>nadia-72165</t>
  </si>
  <si>
    <t>La souscription a été rapide et efficace.</t>
  </si>
  <si>
    <t>shana150-72058</t>
  </si>
  <si>
    <t>très réactif concernant la souscription et l'augmentation de prix des primes d'assurances mais aucune réactivitée ,visibilitée et serieu lors d'un sinistre.</t>
  </si>
  <si>
    <t>11/03/2019</t>
  </si>
  <si>
    <t>hugo-63820</t>
  </si>
  <si>
    <t>Bonjour, quelle mauvaise surprise que de recevoir un courrier de résiliation de la part de son assureur avec pour seul motif : "à échéance".
Vous pourrez envoyer un mail (pas de réponse en 15 jours), ou bien appeler : la seule chose qu'on vous répondra est que votre contrat est résilié de façon "automatique" car vous n'avez pas accepté le prélèvement automatique. Bizarrement, personne ne m'a prévenu lorsque j'ai souscrit mon contrat en payant par chèque il y a un an, que je serai radié automatiquement un an plus tard.
En 5 années d'assurance automobile, je n'ai eu en tout et pour tout qu'un bris de glace et j'ai toujours payé mes cotisations d'assurance. Grâce à l'Olivier je vais maintenant me retrouver dans le fichier des personnes radiées de leur assurance : c'est vraiment scandaleux !</t>
  </si>
  <si>
    <t>08/03/2019</t>
  </si>
  <si>
    <t>tatiana-71727</t>
  </si>
  <si>
    <t>Changement d'assurance avec loi Hamon 5 jours apres j'apprends par mon ex assureur qu'aucune resiliation navait été envoyee par Olivier assu.! on m'avait pris a la souscription 185 eur! on me refait un contrat Hamon qu'ils avaient omis de faire et que vois je !! deja paye 0.00 eur et prélévement de 144 eur a venir !! je sens que demain je vais voir mon ancien assureur et résilier dans les délais de rétractations !!</t>
  </si>
  <si>
    <t>27/02/2019</t>
  </si>
  <si>
    <t>01/02/2019</t>
  </si>
  <si>
    <t>jeremied42-71707</t>
  </si>
  <si>
    <t>Je viens de souscrire à une assurance auto chez L'Olivier, attiré par le prix bien inférieur aux autres assureurs, pour les mêmes garanties !
J'ai pu signer le contrat et envoyer les pièces justificatives à partir de l'espace personnalisé en ligne, donc en quelques minutes j'avais changé d'assureur, très pratique.
Petite anecdote :
Suite à une erreur de date de sinistre au moment de la souscription au contrat, des frais d'avenant pour modification du contrat m'incombaient mais ils vont finalement faire l'objet d'un geste commercial.</t>
  </si>
  <si>
    <t>nemou57-71447</t>
  </si>
  <si>
    <t xml:space="preserve">Client de l'olivier depuis 2 ans je suis globalement satisfait de cette assurance auto qui offre un bon rapport qualité prix.
J'ai eu plusieurs fois besoin du service client et globalement ils ont été aimables, reactifs et à la hauteur de mes attentes, bien qu'il ait été parfois necessaire d'insister un peu pour obtenir ce que je souhaitais.
N'ayant pas encore eu de sinistre, je ne peux que difficilement juger des qualités des garanties, mais sur le papier le niveau me semble correct. Avis positif à confirmer si sinistre et bonne gestion de leur service sinistre.
</t>
  </si>
  <si>
    <t>19/02/2019</t>
  </si>
  <si>
    <t>jobrillant-71278</t>
  </si>
  <si>
    <t xml:space="preserve">Bonjour, 
Client depuis plus d’un an je n’étais pas mécontent de cet assureur car effectivement ne fessant que leur donner de l’argent pour le moment mais j’ai eu une panne sur ma voiture à 140 kilomètres de chez moi et alors là on découvre une manipulation très perfide de leur contrat
- Prise en charge du dépannage sur autoroute 150€ montant pour que la dépanneuse vienne jusqu’à vous, les kilomètres du lieu de panne jusqu’au garage c’est à vos frais 
- l’assurance tous risque ou il faut souscrire en plus une option voir même 2 pour avoir un véhicule de prêt si vous vous trouvez a plus de 50 km de votre domicile, prévenir pourrait être un peu commerçant mais avant d’en avoir besoin car après on a juste envie d’aller voir ailleurs
- Rapatriement 50€ de taxi ou le train bref faite attention à pas tomber en panne loin de chez vous ou loin d’une gare attention aussi car il dois sûrement y avoir une limite de prix du billet de train LOL 
Bref on pourrait ce croire dans un magasin de farces et attrapes
Ma voiture se trouve à 140km de chez moi et je dois travailler toute la semaine et personne ne m’aide par contre pour s’exclamer sur le problème et prélever mon compte tous les mois il y a plein de services mais un service « on trouve une solution pour nos clients » serait bien plus utile, et encore s’appeler des clients et je pense un peu dépasser à notre époque vue la conjoncture je dirais plus des esclaves cad profiter de la misère des gens pour gagner de l’argent donc esclave d’un système qui est obligatoire pour tout le monde donc rien ne serre pour eux de nous considérer comme des clients   
Assureur à éviter si vous recherchez une assurance qui travaille pour vous et non pour leur profit personnel
</t>
  </si>
  <si>
    <t>13/02/2019</t>
  </si>
  <si>
    <t>fabienne68-71275</t>
  </si>
  <si>
    <t>Souscription en ligne
Rapide
Clair
Précis
Rien à redire</t>
  </si>
  <si>
    <t>didierbdx-71196</t>
  </si>
  <si>
    <t>sans aucun sinistre augmente leur prix...apres un rejet de plvt sur le compte de ma fille (l'assurée) et une demande de mensualisation sans accord ils ont prelevé la totalité sur mon compte sans sepa  annulation du coup du plvt   quelle methodes !!!!</t>
  </si>
  <si>
    <t>12/02/2019</t>
  </si>
  <si>
    <t>sylvain-71093</t>
  </si>
  <si>
    <t>Totalement décu par le manque de sérieux de cette société d'assurance. Il s'agit d'un conglomérat de plusieurs sociétés pour chaque garantie donc un paquet de sociétés et il faut avoir de la patience. On est renvoyé à chaque prestataire. Très difficile en cas de soucis de joindre un interlocuteur. Nous sommes avec ma femme toujours en attente du traitement de notre dossier après 2 mois.</t>
  </si>
  <si>
    <t>08/02/2019</t>
  </si>
  <si>
    <t>liberty1972-70767</t>
  </si>
  <si>
    <t xml:space="preserve">Rien ne va plus. Si vous passez par un comparateur de prix vous n'avez plus la remise de 10% sur le deuxième véhicule. Le parainage c'est fini également. C'est le site du comparateur qui empoche tout et vous rien. Ensuite vous avez une tonne de document à fournir et c'est jamais bon. je ne suis même pas encore chez eux </t>
  </si>
  <si>
    <t>30/01/2019</t>
  </si>
  <si>
    <t>01/01/2019</t>
  </si>
  <si>
    <t>latifaar1601-70556</t>
  </si>
  <si>
    <t xml:space="preserve">je suis très satisfaite du contrat qui a était mis en place avec une conseillère superbe à l écoute qui ma conseiller l assurance adaptée a mes besoins et en plus vraiment pas cher par rapport a mon ancien assureur </t>
  </si>
  <si>
    <t>24/01/2019</t>
  </si>
  <si>
    <t>Aussi très déçu de cette assurance !!!! Je ne la recommanderai plus 
Me faire perdre 1 an d'ancienneté au niveau de mon coefficient CRM parce que j'ai le bonheur ou malheur d'avoir quitter mon précédent assureur 1 mois avant la date anniversaire .
Je vais leur faire de la Pub gratuite !!!</t>
  </si>
  <si>
    <t>promdc94-70522</t>
  </si>
  <si>
    <t>Très bon accueil, réponse professionnelle, recherche de la meilleure offre par rapport aux garanties</t>
  </si>
  <si>
    <t>23/01/2019</t>
  </si>
  <si>
    <t>aplmoafil-70423</t>
  </si>
  <si>
    <t>Bonjour
Avant d'avoir signé mon contrat éléctroniquement j'avais envoyé les pièces réclamées, relevé d'information, permis etc, et avait désigné mon épouse comme second conducteur.
Aprés signature ils s'apercoivent que je me suis trompé dans la date d'optention de mon permis et pour corriger cette erreur veulent me facturer 15 euros ??? De quel droit ? ensuite ils estiment qu'étant donné que les contrats (MATMUT) sont à mon nom, ils ne veulent pas prendre en considération que mon épouse était conducteur principal et veulent me facturer 196.04 euros de surtaxe !!! 
Comme me l'as rappelé la MATMUT et comme beaucoup d'autres assurances les conducteurs désignés sont les conducteurs principaux.
Donc je ne vois pourquoi cette augmentation subite.
J'attends donc un retour rapide de leur part, j'ai écrit ce matin mais pour l'instant stand by
Nous somme le 21/01/2019 15h50</t>
  </si>
  <si>
    <t>21/01/2019</t>
  </si>
  <si>
    <t>taudette-70405</t>
  </si>
  <si>
    <t xml:space="preserve">Je viens de souscrire à cette assurance et suis déjà très déçue. A peine ai-je souscris le contrat que l on m applique des frais de dossier supplémentaires et avenants au contrat. Mon contrat a pris tout d un coup 100 euros de plus que le devis pour lequel j avais signé. </t>
  </si>
  <si>
    <t>netausorus-70375</t>
  </si>
  <si>
    <t>rapidité et efficacité sont les maîtres mots de votre assurances, pourvu que cela dure très longtemps.</t>
  </si>
  <si>
    <t>19/01/2019</t>
  </si>
  <si>
    <t>barbara-70255</t>
  </si>
  <si>
    <t>Mauvaise gestion des sinistres. Prise en charge subordonnée à l'aboutissement du recours envers la partie adverse même en cas d'accident non responsable. Ce qui est contraire au chapitre V de la convention IRSA.</t>
  </si>
  <si>
    <t>15/01/2019</t>
  </si>
  <si>
    <t>nrlacides-70252</t>
  </si>
  <si>
    <t xml:space="preserve">Je suis très satisfaite d etre Chez l Olivier Assurance. Les conseillers ont été très professionnels et à l ecoute . 
En étant nouvelle conductrice j avais beaucoup de questions mais toutes mes interrogations ont été bien éclairés . </t>
  </si>
  <si>
    <t>hidoinec-11172</t>
  </si>
  <si>
    <t>Assuré depuis un an chez l'Olivier, réception de ma nouvelle échéance pour le 01/02/2019. +33% d'augmentation!!!!! Et diminution des montants de franchise de 15% (la belle jambe avec le commentaire "nous récompenses les bons conducteurs") aucun sinistre dans l'année écoulée et 50% de bonus!!! Aucune explication dans le courrier accompagnant cette nouvelle échéance...bonjour la politique commerciale...j'attends des explications sinon je résilie!!!</t>
  </si>
  <si>
    <t>13/01/2019</t>
  </si>
  <si>
    <t>aubin-69638</t>
  </si>
  <si>
    <t>Lors de la souscription j'ai expliqué clairement la situation un devis a été envoyé que j'ai accepté. Lors de la phase finale pour compléter le dossier, j'ai envoyé les pièces demandées et là surprise on m'annonce une surprime de 1225 euros...j'ai donc refusé l'avenant et demandé la résiliation. A fuir...</t>
  </si>
  <si>
    <t>22/12/2018</t>
  </si>
  <si>
    <t>01/12/2018</t>
  </si>
  <si>
    <t>merou-69582</t>
  </si>
  <si>
    <t>bien</t>
  </si>
  <si>
    <t>20/12/2018</t>
  </si>
  <si>
    <t>dom66-69386</t>
  </si>
  <si>
    <t>Bonjour, je rencontre un gros problème. Je suis en cours de souscription d'un contrat pour ma fille à son nom et moi en tant que conducteur secondaire. Elle vient d'acquérir un nouveau véhicule. Ma fille a eu un sinistre responsable en 2016 puis en 2018 elle a prêté son véhicule à un tiers qui a eu un sinistre responsable. Après l'envoi des documents demandés, l'olivier assurance m'attribue un des deux sinistres alors que les 2 doivent être attribués à ma fille. De plus ils se permettent de mettre en doute notre parole, ma fille a indiqué ne plus être assurée depuis mars 2018 suite à la destruction de son ancien véhicule qui ne passait plus le CT. L'olivier assurance nous a commenté que c'est faux et que c'est encore une erreur de déclaration de notre part. J'ai déjà appelé pour expliquer cela document à l'appui mais je viens de recevoir un autre message dans lequel il est toujours question de m'attribuer un sinistre  ... que faire si ce n'est résilier? Dernier conseil, lors de votre premier appel pour une souscription faites très attention à ne pas vous tromper d'un mot car ce la est important pour la suite. On m'a demandé la date du permis de conduire de ma fille, alors je l'ai pris et j'ai donné celle qui se trouve devant avec la photo (nouveau permis), pas de chance cette date diffère de la date qui se trouve au verso du permis mais le conseiller l'olivier assurance ne vous conseille pas de prendre au verso du coup vous devez payer parce que les infos sont erronées! Dans notre cas il s'agit de 80E supplémentaires qui me sont demandés. Cordialement</t>
  </si>
  <si>
    <t>13/12/2018</t>
  </si>
  <si>
    <t>syl20-69369</t>
  </si>
  <si>
    <t>Voici mon expérience avec l'assurance auto l'olivier, (je précise que je paie le tout risque), le 23 novembre j'ai un accident de voiture, on m'oriente dans un garage pour procéder a une expertise, prise de rendez vous fait, le jour de l'expertise aucun expert n'est venu ! l'olivier n'a pas été capable de mandaté un expert !!!! lorsqu'on appelle le service sinistre on vous passe de la pommade en permanence.. vous n'avez jamais le même interlocuteur, impossible d'être en relation avec votre soi disant "gestionnaire de dossier" il n'est jamais disponible apparemment... ils disent vous rappeler et que tout va être réglé , mais rien ne se passe... bref assurance à fuir d'urgence !!!</t>
  </si>
  <si>
    <t>12/12/2018</t>
  </si>
  <si>
    <t>ponpon1208-69316</t>
  </si>
  <si>
    <t>A la recherche d'un contrat qui présente des difficultés (grosse cylindrée et deuxième conducteur jeune) j'ai été très agréablement surpris de l'accueil de cet assureur, qui a pris le temps de répondre à toutes mes questions et a vraiment fait une étude personnalisée de mon cas. Une conclusion très franche et justifiée (les autres sociétés trouvées sur internet ont des réponses formatées et quant les dossier sortent des cas classiques n'ont pas de réponses. Le devis sur ma voiture BMW avec un conducteur avec bonus 50 était très bien placé.</t>
  </si>
  <si>
    <t>11/12/2018</t>
  </si>
  <si>
    <t>jerome-69257</t>
  </si>
  <si>
    <t>Incompétent et Absent.....
J'ai été victime d'un accident de stationnement le 27 octobre dernier, un chauffard ivre a percute mon véhicule. Je contacte l'assistance vis l'application smartphone, tous se passe bien, mon véhicule est remorqué, un taxi me ramène chez moi et on me prête un véhicule pendant 7 jours avec un supplément d'assurance...
des le lundi je contacte lolivier pour réaliser par téléphone le constat fait la veille avec l'autre conducteur. on m'a propose de déposer mon véhicule chez un garage partenaire afin de bénéficier d'un véhicule de prêt. le garage proposé était situé a 2Km de chez moi, mais ne pouvait me prêter de véhicule qu'a partir du 13 novembre. Je demande donc au conseiller de me mettre a dispo un véhicule par d'autres moyens, et de répercuter les couts au tiers responsable. comme réponse le conseiller m'a proposer trois autres garages pouvant répondre a ma demande, le problème était que chacun des garages étaient tus situés a mini 40Km de chez moi et quand j'ai demande comment faire pour récupérer le véhicule, on m'a répondu vous déposer le votre et on vous en prête un....malgré que j'avais déjà signifié par trois fois que mon véhicule ne roulait pas et qu'il était chez le dépanneur, dont le conseiller ne connaissait ni le nom ni l'adresse...a la suite de cela j'ai demande a ce que mon véhicule soit déposé au garage proche de chez moi et que je patienterai.
Au passage de l'expert, celui ci a demandé a ce que mon véhicule soit déplacé chez le concessionnaire pour une expertise approfondie et confirmer la réparation possible...j'ai appelé le garage pret de chez moi pour un renseignements et a l'occasion lui demande si il n'avait pas un véhicule dispo même si l'on était pas encore le 13 novembre. Il m'a répondu qu'il ne prêterait un véhicule que si il faisait les réparations, et que temps que l'expertise serait en cours pas de prêt.. malgré mes relances incessantes auprès de lolivier ils ont consenti a me permettre de louer un véhicule pour 10 jours ne dépassant pas 20 euros jour.
A date mon véhicule n'est pas réparable et je n'ai aucune nouvelle de olivier, je vais a la pêche aux infos auprès de l'expert, qui m'a anoncé que mon véhicule serait déplacer vers un lieu de stockage en attendant la cession de celui et que je ne devais pas m'opposer a ce transfert ou les frais me serai imputer....aujourd'hui je ne sai pas ou ce trouve mon véhicule??? lolivier ne daigne même pas m'appeler ou m'envoyer un mail pour me donner des infos.
depuis le 27 octobre je suis sans véhicule pour un accident dont je n'ai aucune responsabilité. lolivier ne défend en aucun cas les intérêts de ses clients et s'en moque complètement de vous. 
tous les contacts que j'ai eu avec lolivier sont de ma part jamais il ne m'ont contacter pour quelques raisons et ont surtout botter en touche a chaque fois que la demande ne leur convenait pas..</t>
  </si>
  <si>
    <t>david75-69204</t>
  </si>
  <si>
    <t xml:space="preserve">A LIRE  Voici mon expérience avec les assurances l olivier. Le 8 novembre je me fais agresser à l' arme blanche par un individu dans le 10 ème de Paris ce dernier me vole et s enfuit avec ma veste que j avais sur mon bras. En état de choc je rentre chez moi et décide d aller porter plainte des le lendemain matin. Cependant le lendemain je ne trouve plus mes clés  et lorsque je veux  recuperer mon véhicule de type VOLVO (ca court pas les rues comme marque). stationné pres de l agression...il a disparu . j en déduit que les clés étaient a priori dans ma veste .
Je monte le dossier avec toute les pièces justificatives 
ATTENTION avoir une facture d achat et également devoir fournir le relevé de compte ou figure le débit pour l' achat du véhicule, 
ATTENTION si vous l' avez paye en espèces, sans ces pièces cela risque d etre complique également pour espérer une prise en charge
Dans un premier temps l' on me répond que mon dossier est complet et que j aurais sous 8 à 10 jours une réponse de leur part. Je reste confiant et espère malgré tout avoir la chance de récupérer entre temps mon vehicule auquel je tiens particulierement.
Malgré tout et n ayant aucune réponse de leur part , je me permet de les relancer par 2 fois. Apres des délais d attentes interminables au téléphone, l on me dit que l instruction est en cours.
le 30 novembre , soit 22 jours après le vol , je me décide de les rappeler une nouvelle fois et l on me passe quelqu un du service sinistre qui m indique qu au vu des circonstances la prise en charge ne peut se faire .je lui explique que j' ai ete agresse et menace que je ne souhaite pas que cela lui arrive ,que j ai un credit qui court et que je dois 12 000 euros encore sur ce véhicule .
Il m explique que pour etre remboursé j aurai du etre agressé a l intérieur de mon vehicule et la pas de soucis. Son discours n est pas très sur ni assuré, a ma demande il m envoi un mail  un copié collé des conditions générales que je n' ai jamais vue , contenu dans le fameux LOA010 vous comprendrez plus loin .et qui se termine par   C est pourquoi nous procedons au classement de votre dossier.
Franchement quelle difference que ce soit à l interieur ou a l exterieur .On a l'impression d' etre pris pour un imbecile
Aujourd hui je me retrouve donc sans véhicule, avec un crédit de 356 e par mois pendant un peu moins de 3 ans, bref une catastrophe financière 
 Je regarde pour faire appel peut etre trouver un arrangement a l amiable voir engager une procédure longue et onéreuse avec la possibilité que cette dernière n aboutisse pas forcement car les différents avocats spécialisés que j' ai consulté m ont dit que les assureurs trouveront toujours d autres details dans le dossier a faire valoir pour ne pas rembourser
DONC ATTENTION le prix ne fait pas tout, lorsque l on vous fait signer les conditions generales liées a votre dossier
 l on vous stipule à la fin que vous avez bien pris connaissance des autres conditions generales celles du LOA010 .celles qu on se garde bien de vous transmettre et de vous faire signer. Et ou apparait comme dans le chapeau d'un prestidigitateur des petits clauses du fameux LOA010
je reviendrai vous dire ce qu il en est
</t>
  </si>
  <si>
    <t>08/12/2018</t>
  </si>
  <si>
    <t>najou-69216</t>
  </si>
  <si>
    <t>le Conseiller eu au telephone pour souscrire un deuxieme contrat n a  pas prit le temps de reprendre les conditions de l offre parrainage comme je lui avais demandé avant même de reprendre le devis. Je n ai donc pas pu en bénéficier car le devis n avait pas  été commencé  sur le site. La remise multi contrat non proposée également . Un autre conseiller la mentionnée mais il était trop tard. A part cela la plupart des conseillers sont tout de même agréables</t>
  </si>
  <si>
    <t>07/12/2018</t>
  </si>
  <si>
    <t>larbi-69168</t>
  </si>
  <si>
    <t xml:space="preserve">Depuis 1 an et demi . J'attend mon remboursement de 428euros.ils se renvoit la balle avec mon ancienne banque. Donc je déconseille fortement l'olivier assurance. Je doute meme sur l'adresse du médiateur qu'ils m'ont donner car j'ai jamais eu de réponse. </t>
  </si>
  <si>
    <t>05/12/2018</t>
  </si>
  <si>
    <t>sonia-66112</t>
  </si>
  <si>
    <t xml:space="preserve">Très satisfaite de cette assurance. Les agents sont disponibles courtois et professionnels !! Merci encore pour votre rapidité ! </t>
  </si>
  <si>
    <t>04/12/2018</t>
  </si>
  <si>
    <t>aissam-68990</t>
  </si>
  <si>
    <t xml:space="preserve">societe a l'ecoute disponible et reactif tres longue lors de resolution de mon sinistre et manque de communication de l'etat du dossier dessus un petit peu du montant de remboursement mais je recommande </t>
  </si>
  <si>
    <t>28/11/2018</t>
  </si>
  <si>
    <t>01/11/2018</t>
  </si>
  <si>
    <t>jujuval-68459</t>
  </si>
  <si>
    <t>Un accueil service clientèle au top, aimable et réactives. Problème solutionné en quelques minutes</t>
  </si>
  <si>
    <t>08/11/2018</t>
  </si>
  <si>
    <t>duval59240-62861</t>
  </si>
  <si>
    <t>malgré une absence d assurance pendant 5 ans et un accident responsable avec blessé lolivier assurance m a proposé un tarif très attractif de 30 a 50  moins cher que la concurrence</t>
  </si>
  <si>
    <t>07/11/2018</t>
  </si>
  <si>
    <t>baudean65-68401</t>
  </si>
  <si>
    <t>Bonjour,
Qui peut me dire comment contacter l'Olivier assurance par téléphone?
J'ai bien le 0184022022, mais toujours la même réponse.
(Vous êtes bien chez l'Olivier, mais une erreur c'est produite, veuillez réessayer.
Et cela à chaque fois.
Merci</t>
  </si>
  <si>
    <t>esperanza84-68173</t>
  </si>
  <si>
    <t>Satisfait en tous points lors de mon changement d'assureur pour mes deux véhicules.</t>
  </si>
  <si>
    <t>29/10/2018</t>
  </si>
  <si>
    <t>01/10/2018</t>
  </si>
  <si>
    <t>koukemal-67989</t>
  </si>
  <si>
    <t>en gros si vous avez besoin de rien, appelez-les... 
4h pour avoir une dépanneuse (annoncé en 45 min)
abandonnée au bord de la nationale, en pleine campagne 
j'attends toujours mon taxi....
le vehicule a été "perdu" pendant 1 semaine, naviguant de garage en garage...</t>
  </si>
  <si>
    <t>23/10/2018</t>
  </si>
  <si>
    <t>moi-67876</t>
  </si>
  <si>
    <t>Personnel très gentil, aimable, à l'écoute des clients et de leurs besoins ; on peut les contacter facilement, ils s'assurent qu'on a bien compris et ne sont pas avares de conseils</t>
  </si>
  <si>
    <t>19/10/2018</t>
  </si>
  <si>
    <t>tania-67777</t>
  </si>
  <si>
    <t>Les conseillers sont à l'écoute et disponibles. Je suis ravie des services proposés et le tarif est attractif, je recommande l'Olivier assurance-auto!</t>
  </si>
  <si>
    <t>16/10/2018</t>
  </si>
  <si>
    <t>jaja-67775</t>
  </si>
  <si>
    <t>une équipe à l'écoute, très professionnelle et Aimable
le suivi du dossier envoyé par courrier a été très correct. Je suis entièrement satisfaite du Groupe l'Olivier Assurance et le conseil à mon entourage</t>
  </si>
  <si>
    <t>vaucresson-67718</t>
  </si>
  <si>
    <t>Satisfaction générale : n'ayant jamais eu de sinistre à déclarer je ne peut juger de l'efficacité dans le traitement de ces derniers</t>
  </si>
  <si>
    <t>15/10/2018</t>
  </si>
  <si>
    <t>rdescartes-67583</t>
  </si>
  <si>
    <t>SERVICE RAPIDE EFFICACE, clarté des échange par mails et réception carte verte très rapide, simplicité d'envoie des documents et de réception du contrat</t>
  </si>
  <si>
    <t>11/10/2018</t>
  </si>
  <si>
    <t>lucky82-67549</t>
  </si>
  <si>
    <t>Très a l écoute de l assuré très réactif et toujours a l écoute très gentil et très avenants envers leurs assuré et très respectueux de leur clients</t>
  </si>
  <si>
    <t>10/10/2018</t>
  </si>
  <si>
    <t>juanvacaciones-67495</t>
  </si>
  <si>
    <t>L'Olivier assurance auto est très réactive avec un service client très utile et poli. Lors de mon accident, ils m'ont communiqué les contacts du carrossier choisi et tout c'est déroulé rapidement et sans accroche. Je recommande vivement. Ils proposaient également les prix les moins chers.</t>
  </si>
  <si>
    <t>09/10/2018</t>
  </si>
  <si>
    <t>philoulo-67149</t>
  </si>
  <si>
    <t xml:space="preserve">il aurait fallut que mon fils soit blessé ou plus pour que la clause vol soit respecté
ils n'ont même pas pris en compte la plainte et video à leurs dispositions 
Le remorquage et le gardiennage sont à nos frais !
impossible d'avoir une réponse 
La seule chose qu'on nous dit c'est que c'est de sa faute </t>
  </si>
  <si>
    <t>27/09/2018</t>
  </si>
  <si>
    <t>01/09/2018</t>
  </si>
  <si>
    <t>myriam97-67038</t>
  </si>
  <si>
    <t>J'ai apprécié l'acceptation immédiate de ma demande.</t>
  </si>
  <si>
    <t>22/09/2018</t>
  </si>
  <si>
    <t>pauline-66870</t>
  </si>
  <si>
    <t xml:space="preserve">j'ai quitté MMa ou j'étais depuis de nombreuses années et eurofil et de loin le moins cher et le meilleur assureur, j'ai deux véhicules assurés chez eux  et vraiment chapeau.
.
Moins
</t>
  </si>
  <si>
    <t>15/09/2018</t>
  </si>
  <si>
    <t>richardp-59099</t>
  </si>
  <si>
    <t>déçu de ce assureur!! un service client poli mais qui ne sers a rien ou presque!
les prix sont attractifs la première année mais dés la deuxième année ça gonfle 20% voir plus, alors que je n'ai jamais sollicité l'assureur que je suis a bonus 0.50 depuis un bon moment et que mon épouse qui est conductrice secondaire prends du bonus tous les ans</t>
  </si>
  <si>
    <t>10/09/2018</t>
  </si>
  <si>
    <t>kirat22-53817</t>
  </si>
  <si>
    <t>Assurance l’olivier à éviter absolument pour leur incompétences dans la gestion d’un sinistre. J’ai eu la faiblesse de croire à leur publicité télé. Résultats des courses mon véhicule est immobilisé depuis plus d’un mois et le tout sans voiture de remplacement alors que j’avais choisi l’olivier pour ce service.
Rien que le jour de mon accident j’ai eu à faire à 3 interlocuteurs différents (l’assistance, le gestionnaire et le service réparation). J’ai trouvé ça pas pratique du tout puisqu’il a fallut que je mémorise 3 noms, 3 numéro de téléphone et 3 numéros de dossier.
Évidemment les conseils sont différents d’une personne à l’autre et on finit vite pas s’embrouiller.
Pas évident quand on est sous le choc de l’accident.
Mais à la limite ça c’est rien comparé à ce qui va suivre.
En effet le manque de communication entre les 3 interlocuteurs a fait que mon dossier n’a pas été traité pendant une semaine. Le dépanneur m’appelait tout les jours pour savoir ce qu’il devait faire de ma voiture en me menaçant de me facturer les frais de gardiennage.
Après avoir alerté l’olivier plusieurs fois,  ils s’occupent enfin de mon véhicule et le place dans un garage. Sauf que ce garage n’a pas de voiture de prêt. Résultat des courses je suis à pied alors que j’avais justement choisi l’olivier pour ce service.
Lorsque je réclame ce qui est prévu à mon contrat, on me réponds que le véhicule de prêt est fourni sous certaines conditions de disponibilité etc...
L’histoire n’est pas terminé puisque ils ont même eu le l’audace de me prévenir que mon dossier était compliqué et qu’il fallait que j’avance les frais de réparation...le monde a l’envers!!!
Donc un conseil éviter l’olivier assurance.</t>
  </si>
  <si>
    <t>marco-66392</t>
  </si>
  <si>
    <t>Tres efficace rapidité assurer je recommande</t>
  </si>
  <si>
    <t>25/08/2018</t>
  </si>
  <si>
    <t>01/08/2018</t>
  </si>
  <si>
    <t>sdel-66339</t>
  </si>
  <si>
    <t>Je viens de souscrire un contrat (assuré Numéro 1324730299) au tarif affiché intéressant, mais voilà une fois le relevé de situation envoyé pour confirmer le contrat, augmentation de près de 80 euros plus 15 euros de pénalité pour un soit disant sinistre que j'aurai oublié de mentionner (sinistre non responsable pour lequel je n'ai eu aucun dégât... je ne sais même pas pourquoi l'assurance l'a noté). L'Olivier fait donc payer aussi les sinistres non responsables.</t>
  </si>
  <si>
    <t>22/08/2018</t>
  </si>
  <si>
    <t>jh-66125</t>
  </si>
  <si>
    <t>DECEPTION  JE NE RECOMMANDE PAS Client actuel 9872937133 depuis 2 ans ayant 2 contrats en cours chez Olivier Assurance et n ayant jamais eu d accident ou incidents ou sinistres en 12 ans de permis. Après de multiples appels et mails à Olivier Assurance sans réussite, je suis extremement déçu et je capitule. Mon calvaire commence lorsque j ai voulu assurer mon 3eme véhicule et souhaité connaitre mon bonus, je me rends compte qu un sinistre apparait sur mon compte et que j ai un malus aggravé  qui m a fait bondir de ma chaise. L assureur  m informe qu il y a un sinistre remontant à un an. Je me rappelle bien avoir preté mon véhicule qui a subi un sinistre 2017188982 pour un déplacement professionnel couverte entièrement par une assurance professionnelle tous risques Allianz qui se substituait à ma couverture d assurance et dont les références et coordonnées ont été transmises à Olivier. Je me rappelle aussi avoir contacté Olivier Assurance pour leur signifier qu il avait été approché par erreur Allianz avait toute la responsabilité pour ce sinistre. Bien qu'ayant été informé, cela n a pas été géré à ce moment là et j'en subis les conséquences aujourd hui, le sinistre est resté en cours dans mon dossier alors Allianz a pris tout en charge dont la réparation totale du véhicule et règlements au garage et cela depuis 7 mois. Olivier Assurance m a demandé de leur transmettre les références de la couverture d assurance Allianz pour prouver que cela a été fait. J ai meme fait mieux je leur ai transmis leurs coordonnées. Depuis Juin juillet, je cours pour cela soit annulé. Et en aout Olivier assurance c est amusé à augmenter mes primes d'assurances de 40 pour cent du fait de ce malus sans tenir compte des traitements en cours. Si ce n est pas du vol, je ne sais pas ce que cela est. Bien qu ayant appelé maintes fois appeler et envoyer des mails sans réponses efficaces sous 10 jours, bien qu ayant le dossier sous gestion et connaissance de la situation, ils n ont fait aucune verification. C est normal pour Olivier assurance de ne pas informer le client d une telle augmentation. Heureusement que j ai un conseiller bancaire efficace qui a vu l anomalie. Je suis contraint aujourd hui de suspendre tous les prélèvements pour me faire entendre après toutes ces tentatives. L on m informe que c'est mon gestionnaire qui peut prendre action, et uniquement lui, impossible à joindre et je ne sais meme pas qui c est en 2 ans, l on me balade entre les services sinistre et commercial client, ou je dois réexpliquer et rappeler à chaque fois les faits. Cela finit toujours de la meme facon contacter votre gestionnaire injoignable et invisible. Pourquoi ne le faites vous pas directement?  Je comprends que si les départements d une meme société ne communiquent pas combien de fois avec leur confrere Allianz pour le traitement de ce sinistre. Je n en pouvais plus après 6 appels dans la journée et multiples tentatives passées, au dernier coup de fil après une nième explication auprès d une nieme conseillère qui me répétait ce que javais déja attendu une dizaine de fois. J ai donc signifié que je ne paierai pas les augmentations abusives de primes. Lorsque je paie une prime d'assurance, j estime qu il y a une contrepartie de prestation de service ou de qualité à faire. Après 2 ans je trouve cela incroyable d'avoir une communication et une gestion pareilles. Et dire que je m apprêtais à ouvrir un 3eme contrat. Votre conseillère finit ses propos en me menacant de résilier ou radier sur un ton agressif. J'ai toutes les correspondances et justificatifs à disposition. Alors qu en 12 ans de permis, je n ai jamais eu de problèmes. Je ne recommande absolument pas et je suis disposé à gérer les conséquences. Mon avocat prendra le relais. Il a fallu que je souhaite ouvrir un 3eme contrat pour ouvrir les yeux sur cet assureur. Je n imagine pas ce que doit vivre les personnes qui ont réellement eu un sinistre.  A bon entendeur...</t>
  </si>
  <si>
    <t>16/08/2018</t>
  </si>
  <si>
    <t>helljema-66139</t>
  </si>
  <si>
    <t xml:space="preserve">C'est l'assurance la moins chère que j'ai trouvé.
Les autres assurances que j'ai contacté sont plus chères.
</t>
  </si>
  <si>
    <t>11/08/2018</t>
  </si>
  <si>
    <t>yannick-66097</t>
  </si>
  <si>
    <t>très bonne accueil et qualité des services réactivité au téléphone ou mail, compréhension assez rapide de mes besoins</t>
  </si>
  <si>
    <t>09/08/2018</t>
  </si>
  <si>
    <t>dial-66071</t>
  </si>
  <si>
    <t xml:space="preserve">
assureur incompetent, incapable de regler un sinistre, des interlocuteurs au telephonre qui ne repondent jamais la meme chose.
Insensibles à la cause de leurs assurés.</t>
  </si>
  <si>
    <t>08/08/2018</t>
  </si>
  <si>
    <t>pike-65978</t>
  </si>
  <si>
    <t>Après acceptation du devis par l'Olivier et envois difficiles par email des documents demandés (l'Olivier ne les recevait pas d'où des doublons ensuite) réception du contrat truffé d'erreurs (ma femme de sexe M, date de permis erronée, rupture d'assurance d'une semaine, etc.). Je fais corriger par une opératrice début juin 2018. Deux mois après je reçois un complément de tarif de 54euros à payer soi-disant pour déclaration fausse. Je note simplement qu'après des propositions alléchantes on prétexte des erreurs de ma part pour augmenter la cotisation. Cela s'apparente à de la tromperie pour utiliser un terme moins désobligeant.</t>
  </si>
  <si>
    <t>04/08/2018</t>
  </si>
  <si>
    <t>olivier-65831</t>
  </si>
  <si>
    <t xml:space="preserve">Parfait pour ce 1 er problème </t>
  </si>
  <si>
    <t>27/07/2018</t>
  </si>
  <si>
    <t>01/07/2018</t>
  </si>
  <si>
    <t>husky6762-65818</t>
  </si>
  <si>
    <t>Service très compétitif, et interlocuteurs a votre écoute
les interlocuteurs ne vous pousse pas en prendre des options, mais sont juste la pour votre service.
Les prix ainsi que les services sont compétitif par rapport au autres assurances</t>
  </si>
  <si>
    <t>sefeavoir-65794</t>
  </si>
  <si>
    <t>L'olivier m'a radié, alors que ma cotisation annuelle était réglée avant la date de début du contrat. Six mois plus tard, radié pour non paiement de cotisation !!! il sont de mauvaise foi, menteurs, raccroche lors des explications, sont très hautains !!!</t>
  </si>
  <si>
    <t>26/07/2018</t>
  </si>
  <si>
    <t>pivert38-65426</t>
  </si>
  <si>
    <t xml:space="preserve">Services sinistres plus que déplorable voilà plus de 1 mois que ma voiture a était volée est la chose que le service sinistre et capable de répondre et votre dossier et en cours de chiffrage je me retrouve sans véhicule pour les vacances est sans aucune solution de la part de l’olivier si se n’est pratiquement à chaque appel on vous contactera par mail à fuir </t>
  </si>
  <si>
    <t>11/07/2018</t>
  </si>
  <si>
    <t>kr4ken-65317</t>
  </si>
  <si>
    <t>site web qui a modifié les infos saisies tout seul pour le conducteur secondaire. Pas de réponse à nos mails de la part du service client. Des règles de surfacturation appliquées parfois très obscurs et complètement illogiques. Des mails de rappels envoyé par des robots (on nous a demandé la carte grise au moins 8 fois alors que cette dernière figurait sur notre espace client en bonne et due forme, j'ai encore reçu une demande par courrier à réception de la carte verte. Des clauses abusives et une expérience qui tourne au marathon. Bref, Je ne recommanderai pas L'Olivier à mon entourage et Je changerai certainement à la date d'anniversaire</t>
  </si>
  <si>
    <t>06/07/2018</t>
  </si>
  <si>
    <t>thierry-40950</t>
  </si>
  <si>
    <t>Client depuis 4 années chez eux, sans accident depuis 28 ans, je m'aperçois que mon contrat a été modifié sans aucune information de leur part.
Après plusieurs mails de ma part pour obtenir une explication, aucune réponse.
Ce qui vient à dire que cette assurance se permet tout et n'importe quoi, sans aucun respect du client et sans respect des lois commerciales et légales.
Chouette la vie......</t>
  </si>
  <si>
    <t>04/07/2018</t>
  </si>
  <si>
    <t>coco59i-64826</t>
  </si>
  <si>
    <t>après 4 mois il ne mon toujour pas indemnisé mon sinistre alors que je ne suis pas responsable et pas d’informations</t>
  </si>
  <si>
    <t>17/06/2018</t>
  </si>
  <si>
    <t>01/06/2018</t>
  </si>
  <si>
    <t>sergio-64813</t>
  </si>
  <si>
    <t>Très satisfait, surpris par la rapidité, l'efficacité et l'enchainement de l'avancement de mon dossier, tout ce fait dans la foulée,très rapide !</t>
  </si>
  <si>
    <t>16/06/2018</t>
  </si>
  <si>
    <t>melanie-64304</t>
  </si>
  <si>
    <t>Sinistre déroulé le 07/05 non responsable :
- Galère pour trouver un garage agrée proposé au départ dans un autre département !
- Le service de mise en place d'une voiture de prêt : au bout de 12 jours seulement, après plusieurs déplacements le bec dans l'eau car le garage n'était pas informé..
- une expertise sur photo imposée, pour me prévenir ce lundi 28 mai que l'expertise qui pouvait être possible depuis 23 jours est visiblement reconduite selon le courrier reçu : "une expertise terrain est préférable".
- J'ai donc pris le temps d'un contact avec le cabinet d'expertise qui se chargera enfin de cette mission, ce vendredi 01 juin 2018. j'ai du leur indiqué toutefois moi-même le lieu où se trouve ma voiture, il n'avait pas connaissance de cette information qui se veut pourtant nécessaire... Bref, je dois raccorder les morceaux à chaque intervention qui flop.
J'aurai du me douter, sinistre l'an passé, ils ont mis deux mois à me rembourser...
Très déçue.</t>
  </si>
  <si>
    <t>30/05/2018</t>
  </si>
  <si>
    <t>01/05/2018</t>
  </si>
  <si>
    <t>jean02-64249</t>
  </si>
  <si>
    <t>Assurance à fuir - service déplorable surtout en cas d'accident - ne s'occupe pas de vous par contre continue de prélèver la cotisation un mois après l'accident et vous rembourse une misère - assurance à signaler aux services des consommateurs.</t>
  </si>
  <si>
    <t>28/05/2018</t>
  </si>
  <si>
    <t>raley-64204</t>
  </si>
  <si>
    <t>Service désastreux. J'essaie de résilier un contrat depuis Novembre 2017. Depuis, mon contrat a été, sans aucune intervention de ma part,"suspendu... Résilié... Il faut voir avec ma banque... Rétabli...résilié à nouveau...Mis sur une réserve d'argent... Ma banque a rejeté leur remboursement... " Bla-bla. Au final, aucune trace, le service client fait suivre mes demandes au "service" remboursement, qui n'existe visiblement pas.</t>
  </si>
  <si>
    <t>25/05/2018</t>
  </si>
  <si>
    <t>flo-64156</t>
  </si>
  <si>
    <t>J’ai essayé d'obtenir mon relevé d’information par e-mail, je n’ai jamais reçu de réponse pourtant la loi prévoit un délai de 15 jours maximum</t>
  </si>
  <si>
    <t>23/05/2018</t>
  </si>
  <si>
    <t>nanar-64082</t>
  </si>
  <si>
    <t>Attention !! J’ai souscrit à l’olivier assurance par téléphone, ils ont encaissé 455€, pour un an de cotisation et m’ont envoyé ma carte verte par mail, j’ai vite déchanté quand j’ai vu que leur contrat ne couvre pas tous les pays comme le Maroc, Turquie , Russie et d’autres et mes galères n'ont fait que commencer, pour espérer récupérer mes 408€ sur les 455€ que j’ai payé car au passage ils ont prélevé les frais de dossier, censés être gratuit à ma souscription, plus les quelques minutes, d’assurances au prorata, écoulées entre ma souscription et ma rétraction , j'ai envoyé une recommandée avec AR et plusieurs relances par mail et téléphone et toujours rien depuis maintenant 50 jours, je n’ose même pas imaginer comment ça allait se passer si c’était un sinistre ou autre. Fuyez !!!</t>
  </si>
  <si>
    <t>18/05/2018</t>
  </si>
  <si>
    <t>helene-63966</t>
  </si>
  <si>
    <t>Cet assureur pratique des prix d'appel très attractifs ; attention en revanche à la cotisation qui flambe la 2ème année (+23% malgré un bonus qui s'améliore et sans sinistre déclaré).
Pourtant, une simulation de devis en tant que "nouveau client" propose à nouveau un prix attractif. Conclusion : chez l'Olivier assurance, il faudrait résilier son contrat chaque année afin de redevenir nouveau client</t>
  </si>
  <si>
    <t>14/05/2018</t>
  </si>
  <si>
    <t>totopopo-63455</t>
  </si>
  <si>
    <t>Bonjour, 
j'ai souscrit avant-hier un contrat par internet à l'Olivier. J'ai commis 3 erreurs dans ma déclarations, erreurs que j'ai immédiatement signalées de ma propre initiative.
1) Mon épouse avait eu son permis en déc. 1995 et non en juin 1995 (soit après 22 ans de permis, 6 mois d'écart).
2) J'ai déclaré à tort 2 sinistres alors que je n'avais fait qu'1 sinistre. J'ai donc déclaré à tort 1 sinistre en plus.
3) J'avais déclaré le sinistre restant comme un événement naturel (tempête en janvier 2017 officiellement reconnue comme événement naturel). Mon ancien assureur l'a noté sans précision comme Sinistre NON RESPONSABLE dans mon relevé d'information.
Résultat : L'Olivier Assurance me demande de payer 80 euros supplémentaire pour l'année dont 15 euros de frais d'avenant. Que justifie cette augmentation de prime ? Soit 23% d'augmentation !
Mon point de vue :
1) j'ai déclaré un sinistre en moins, ça devrait plutôt faire baisser ma prime non ?
2) Mon sinistre restant était indiqué sans précision NON RESPONSABLE. Puisque je ne suis pas responsable ça change quoi dans le modèle de prix ? Suis-je un mauvais conducteur ? Je ne suis pas responsable du fait que mon ancien assureur ne précise pas que c'était un dégât naturel. Si nécessaire, je pense pouvoir apporter la preuve qu'à cette date une tempête était bien passée sur Paris.
3) Serait-ce les 6 mois de moins d'ancienneté de permis de ma femme qui a 22 ans de permis ?
Si ces frais ne sont pas retirés, je vais en tirer les conséquences rapidement (j'ai le droit d'annuler le contrat puisque souscrit par internet dans les 14 jours de délai).
PS : Merci de ne pas répondre à tous en divulguant sur Internet une réponse avec des éléments concernant mon dossier personnel.
Merci,
XX</t>
  </si>
  <si>
    <t>20/04/2018</t>
  </si>
  <si>
    <t>01/04/2018</t>
  </si>
  <si>
    <t>gus1965-63314</t>
  </si>
  <si>
    <t xml:space="preserve">Assurée depuis bientôt un an j'étais très satisfait mais voilà que je signale un changement d'adresse pour moi au cas où des courriers devraient me parvenir. Et voilà que trois mois plus tard sans avoir signé le nouveau contrat pour changement d'adresse ni d'avoir envoyé aucun justificatifs on veut me prélever 55 euros de ma mensualité plus 59 euros pour le changement d'adresse, plus cher que la poste pour un suivi de courrier. J'ai essayé de faire comprendre que la voiture n'a pas changé de lieu de parking mais que c'est moi et moi seul. </t>
  </si>
  <si>
    <t>16/04/2018</t>
  </si>
  <si>
    <t>julie83000-50421</t>
  </si>
  <si>
    <t>Cette compagnie mérite ses 5 étoiles, une plateforme téléphonique qui répond rapidement, des conseillers sympa et prix très attractif. Quelle bonne surprise ! Et la gestion de mon sinistre auto indemnisé en moin d une semaine ... Je recommande vivement cette marque qui me semble bien plus à l écoute que mes précédentes compagnies</t>
  </si>
  <si>
    <t>12/04/2018</t>
  </si>
  <si>
    <t>marie1213-63178</t>
  </si>
  <si>
    <t>assurance à fuir! conseillers incompétents qui nous baladent et donnent des infos contradictoires et évolutives au cours de la même journée; le site dit "assistance en moins de 45 min ou 100 e remboursés"; ici, 7 jours d'attente pour faire remorquer le véhicule sinistré à tel point que son état a empiré; contraint d'engager une action en responsabilité civile contre L'olivier et une action en responsabilité personnelle contre le personnel incompétent; un scandale avec mise en danger de la vie d'autrui; nous retournerons chez notre ancien assureur certes plus cher mais tellement plus fiable; aucune confiance en ces personnes qui ne regardent que notre porte-monnaie; une assurance dans laquelle on ne peut avoir confiance ne vaut rien, ne mérite même pas une étoile!</t>
  </si>
  <si>
    <t>11/04/2018</t>
  </si>
  <si>
    <t>mama-62837</t>
  </si>
  <si>
    <t>Mauvaise assurance  virtuel  je suis client depuis  juillet  2017 mais pour payer et prendre de l'argent  il savent par contre il ne savent pas conseiller mer jeu es il profite de leur non connaissance  car quand  vous avez un accident  Legé  et avec un animal  c'est pas leur problème  je déconseille  fortement  au jeune conducteur  c'est assurance!!!!!!!!!!!!</t>
  </si>
  <si>
    <t>30/03/2018</t>
  </si>
  <si>
    <t>01/03/2018</t>
  </si>
  <si>
    <t>xtrem31-62743</t>
  </si>
  <si>
    <t xml:space="preserve">1) espace perso du site qui ne fonctionne pas ou très mal
2) la moindre modification de contrat comme le changement d'adresse c'est 15 euro de facturé
3) hotline un peu bizarre sûrement une plate-forme. </t>
  </si>
  <si>
    <t>28/03/2018</t>
  </si>
  <si>
    <t>jeremy-62739</t>
  </si>
  <si>
    <t xml:space="preserve">J'avais un problème suite à ma précédente assurance, l'olivier l'assurance auto a su m'aider dans mes démarches et m'a épaulé dans toute l'affaire.  
J'étais pourtant septique à l'idée de m'engager vers une assurance en ligne, mais je ne regrette rien. </t>
  </si>
  <si>
    <t>charles-62706</t>
  </si>
  <si>
    <t>Comme toutes les assurances, elle ne sert à rien, surtout quand vous en avez besoin! par contre pour venir vous ponctionner la gabelle là! il y a du monde !!</t>
  </si>
  <si>
    <t>27/03/2018</t>
  </si>
  <si>
    <t>charlotte-35-62601</t>
  </si>
  <si>
    <t xml:space="preserve">Bonjour, je viens de souscrire un contrat sur l’olivier, seulement quand je me suis inscrite j’ai indiqué mon adresse mail mais quand j’ai voulu me connecter à mon espace perso pour les pièces justificatives, mon e-mail est refusé à chaque fois. 
Merci d’avance pour les réponses </t>
  </si>
  <si>
    <t>22/03/2018</t>
  </si>
  <si>
    <t>raen57-56175</t>
  </si>
  <si>
    <t xml:space="preserve">très bon rapport qualité prix.un accueil téléphonique de qualité avec des gens à l'écoute de vos problèmes </t>
  </si>
  <si>
    <t>med-62529</t>
  </si>
  <si>
    <t>Le conseiller a été Réactif, professionnel et à l'écoute 
Il a compris mes besoins en terme de garantie
Il a su me rassurer dans mes choix</t>
  </si>
  <si>
    <t>21/03/2018</t>
  </si>
  <si>
    <t>lexbru-62518</t>
  </si>
  <si>
    <t>Passage de chez Groupama où j'ai été assurée 7 ans, à chez L'olivier, j'ai gagné plus de 40% sur mon tarif pour les mêmes garanties. 
J'ai obtenu ma carte verte très rapidement en mettant tous les documents dans mon espace personnel.</t>
  </si>
  <si>
    <t>20/03/2018</t>
  </si>
  <si>
    <t>arbuste33-62091</t>
  </si>
  <si>
    <t>J'ai demandé la résiliation après la vente de ma voiture et envoyé tout les documents demandés, malgré cela deux semaine après on me prélève la mensualité.. pour le service client tout va bien ils m'ont affirmé des le premier jour de demande résiliation après m'en avoir dissuader que j'allais être remboursé s'ils avaient un trop perçu. Niet contrat toujours en cours même après plusieurs relances téléphoniques...</t>
  </si>
  <si>
    <t>07/03/2018</t>
  </si>
  <si>
    <t>jluc33-61769</t>
  </si>
  <si>
    <t>L'olivier vient d'augmenter de 50% mon contrat d'assurance auto sans aucune explication alors que je vais attaquer ma 3ème année de bonus 50%.
Drole de facon de récompenser les conducteurs qui rapporte de l'argent à L'olivier !!!
Je vais donc changer d'assureur car la concurrence est bien armée.</t>
  </si>
  <si>
    <t>26/02/2018</t>
  </si>
  <si>
    <t>01/02/2018</t>
  </si>
  <si>
    <t>peter-61660</t>
  </si>
  <si>
    <t>A fuir absolument   ,  tarif alléchant  pour  mieux  attirer les clients et matraquer les assurés une fois le contrat signé. 
Pratiques indignes d'un bon  assureur  ,  ils  se servent sur votre compte sans même votre accord.</t>
  </si>
  <si>
    <t>22/02/2018</t>
  </si>
  <si>
    <t>akira-61650</t>
  </si>
  <si>
    <t>Une super assurance avec un service client très réactif , et qui trouve des solutions rapidement lorsque vous rencontrez un problème .
Je suis très satisfait et je la recommande .</t>
  </si>
  <si>
    <t>ceciliavdz-61227</t>
  </si>
  <si>
    <t>Ils se sont permis d'augmenter le tarif de notre assurance de 20e par mois uniquement parce qu'il y a eu un délai de 6h entre l'achat et l'assurance !</t>
  </si>
  <si>
    <t>07/02/2018</t>
  </si>
  <si>
    <t>nico-61181</t>
  </si>
  <si>
    <t xml:space="preserve">Étant reconnu victime d un accident de la route ilsne font rien pour vous j ai appelé à  chaque fois on vous dit oui mais reste dans suite voilà 10j sans véhicule l expert n est pas passer un manque de respect total du responsable </t>
  </si>
  <si>
    <t>06/02/2018</t>
  </si>
  <si>
    <t>hrakitu-60929</t>
  </si>
  <si>
    <t>Pas de reponses aux mails, ca fait des mois que j attend une reponse pour changer de coordonee bancaires. Et maintenant j attend aussi mon avis d echeance. Je vais resilier, aucun service client</t>
  </si>
  <si>
    <t>29/01/2018</t>
  </si>
  <si>
    <t>01/01/2018</t>
  </si>
  <si>
    <t>capochef69-60854</t>
  </si>
  <si>
    <t>Rien de plus facile que de souscrire une assurance chez eux. Il suffit d'un contact téléphonique, un mail et renvoyer les documents demandés. Tout va vite et tout est clair.</t>
  </si>
  <si>
    <t>26/01/2018</t>
  </si>
  <si>
    <t>laure35-60802</t>
  </si>
  <si>
    <t>J'ai une étoile parce qu'il faut mettre au moins une, mais ça ne vaut même pas une. Je me suis fait emboutir ma voiture volée voilà cela 4 mois de ça, j'ai une proposition pour la racheter de 320 euros mais l'organisme que se charge de ça a trop tarder du coup le vendeur c'est désisté et l'organisme me la repris pour 80 euros. Je n'ai toujours pas reçu le remboursement du sinistre et je ne toujours pas être remboursé de ma cotisation trop payée. Voilà assurance qui ne prend pas du tout ses responsabilités, je tiens à préciser que je suis un jeune de 20 ans. Je ne conseille cette assurance à personne. Et en plus aucun appel du gestionnaire malgré les diverses demandes</t>
  </si>
  <si>
    <t>25/01/2018</t>
  </si>
  <si>
    <t>ade019-60756</t>
  </si>
  <si>
    <t>Un assureur en ligne en qui on peux avoir toute confiance!</t>
  </si>
  <si>
    <t>23/01/2018</t>
  </si>
  <si>
    <t>alex3470-60717</t>
  </si>
  <si>
    <t>Pratiques douteuses lors de la souscription :
Pour avoir un devis personnalisé et directement signable que l'on vous envoie par e-mail, il faut d'abord régler la cotisation par carte bancaire. Et quand vous recevez votre devis, et que vous vous rendez compte :
1. qu'il est écrit que vous déclarez ne pas avoir perdu de points de permis au cours des 36 derniers mois (alors qu'on ne vous a même pas posé la question)
2. Qu'il est écrit qu'il vous faut renvoyer un mandat de prélèvement SEPA faute de quoi vous ne recevrez pas la carte verte, alors que vous avez réglé par CB un an de cotisation,
3. Qu'il n'est fait nullement mention de leur offre qui fait grand bruit :" bonus 50 bonus forever"
Vous rappelez pour expliquer qu'il y a quelque chose qui ne va pas et là, vous entendez bêtises sur bêtises :
- Pour ce qui est des points de permis (même si vous  avez expliqué qu'au jour de la signature vous avez 12 points) on vous demande de faire un mail avec le détail des points perdus sur les 36 derniers mois...(vachement facile surtout que quand vous avez retrouvé vos 12 points vous avez jeté tous les papiers qui précédaient)
- pour le mandat de prélèvement sépa, on vous dit d'abord que c'est pour créditer votre compte au cas où vous avez un sinistre (...sans commentaires) puis en mal d'arguments on vous dit que de toute façon c'est obligatoire
- concernant le bonus 50 forever, un premier conseiller vous annonce que c'est inscrit dans vos conditions particulières. Quand vous lui dites que non, elle vous dit qu'elle n'a pas accès à vos conditions particulières et vous oriente vers le service client, qui dit d'abord la même chose, puis qui cherche dans les conditions générales puis enfin vous dit que la clause ne peut pas figurer dans votre devis (pourtant contractuel) du fait que vous n'avez pas encore envoyé vos pièces justificatives. Pourtant il figure bien une clause diminution de franchise en cas d'absence de sinistre au bout de 1, 2, 3 années, évènement tout à fait aléatoire...
Toutes ces pratiques à la limite de la légalité n'inspirent absolument pas confiance : 
Pourquoi conditionner l'envoi de la carte verte à la réception d'un mandat de prélèvement SEPA lorsqu'on vous a fait payer d'avance un an de cotisation avec la CB si ce n'est pour mieux vous prélever indûment la cotisation de la deuxième année malgré votre lettre de résiliation faite à réception de l'avis d'échéance (14 jours avant) sous prétexte que l'ordre de prélèvement est parti avant la réception de la lettre de résiliation et en profiter pour faire travailler l'argent avant de vous rembourser un mois plus tard ou plus (voir les autres avis)
Pourquoi vous faire payer par CB avant même l'envoi de votre devis ? Egalement pour faire travailler l'argent en cas de rétractation (vous avez 14 jours pour vous rétracter) : vous serez (peut-être) remboursé sous quelques semaines
Enfin l'histoire du bonus 50 forever, on vous explique l'absence de la clause dans votre devis pourtant contractuel au prétexte que c'est une "offre commerciale" (véridique), on doit donc comprendre quoi à cette réponse ????....Vraiment du grand n'importe quoi tout ça</t>
  </si>
  <si>
    <t>lebaud-60598</t>
  </si>
  <si>
    <t>Bonjour, juste 10.75 % d'augmentation pour cette seconde année. Ou 125 € pour être plus précis. Tout ça sans sinistre. Et on ne prévient pas des fois que l'on résilie. Impossible de les contacter par téléphone. Message sur site sans réponse. Je ne laisse pas ça la. Peuvent faire de la pub télévisé.</t>
  </si>
  <si>
    <t>17/01/2018</t>
  </si>
  <si>
    <t>aldjazair1-60547</t>
  </si>
  <si>
    <t>Bonjour cette assurance ces bidon sa fait deux mois que Jai souscrit un contrat chez eux toujours pas reçue de carte verte par contre il prélevé bien tout les mois donc assurance a fuirrrrr</t>
  </si>
  <si>
    <t>16/01/2018</t>
  </si>
  <si>
    <t>charlotte-52145</t>
  </si>
  <si>
    <t xml:space="preserve">voilà la réponse du service quand on demande pourquoi le montant de l'assurance ne baisse pas alors que la voiture a 10 ans:
Nous constatons, qu'un sinistre non responsable de mai 2017 a été déclaré auprès de notre service sinistre, cette élèment est un point de contrôle qui entre dans le calcul de votre prime annuelle."
</t>
  </si>
  <si>
    <t>12/01/2018</t>
  </si>
  <si>
    <t>leo-60425</t>
  </si>
  <si>
    <t>Site web client clair et précis qui donne toutes les informations. La validation du dossier a été très rapide et l'envoi de la carte verte s'est fait en quelques jours. Le service client est très efficace et aimable, basé en France. Les prix sont très bon, beaucoup plus bas que la concurrence.</t>
  </si>
  <si>
    <t>thomas-60415</t>
  </si>
  <si>
    <t>L'olivier est d'abord bien positionné en terme de tarifs. Dans un deuxième temps, leur site est plutôt bien fait et facile à utiliser. On peut voir l'avancement du dossier en ligne.</t>
  </si>
  <si>
    <t>max111-60371</t>
  </si>
  <si>
    <t>pour les personnes qui ne font pas beaucoup de changement dans leur vie (adresse, voiture etc)</t>
  </si>
  <si>
    <t>11/01/2018</t>
  </si>
  <si>
    <t>frederic-59804</t>
  </si>
  <si>
    <t xml:space="preserve">Intéressant la première année puis augmentation de 50% malgré un bonus de 5 points?!
mon conseiller me dit que les assurances ont augmentées , quand je lui demande de combien, elle me dit de 6 à 8%. Elle n'explique pas la hausse de 50% mais n'a pas d'autres solitions à me proposer que la résiliation. Ce que j'ai dû faire.
</t>
  </si>
  <si>
    <t>19/12/2017</t>
  </si>
  <si>
    <t>01/12/2017</t>
  </si>
  <si>
    <t>buche35-59337</t>
  </si>
  <si>
    <t>Inscrit à l'olivier en Avril 2017,  j'ai eu, bien que toutes les informations des 2 accidents que j'ai eu ces 5 dernières années étaient dans le dernier nier Relevé d'information de mon ancien assureur, j'ai subi quelques mois d'assurance provisoire car des relevés intermédiaires manquaient (du à des changements d'adresses). Ce n'est qu'en Octobre qu l'olivier à daigné regarder autre chose que les dates des RI et a noté qu'un des accidents n'était pas que matériel, et donc m'a proposé un avenant de 160 euros par an supplémentaires !!! Devenant ainsi plus cher que Groupama que je venais de quitter! Le mot escroc ne pouvant être utilisé, je dirais plutôt qu'ils aiment encaisser vos cotisations jusqu'à ce qu'ils n'aient plus le choix que de traiter votre dossier et proposer des avenants prohibitifs.</t>
  </si>
  <si>
    <t>03/12/2017</t>
  </si>
  <si>
    <t>aurelgdr-59184</t>
  </si>
  <si>
    <t>Assureur catastrophique. Lors de la souscription, j'ai fait part de mon cas particulier (uniquement voiture de service depuis 7 ans et pas de certificat de flotte de véhicule de l'employeur), la personne m'annoncer pouvoir faire une reprise partiel d'un bonus avec ce document. Beaucoup plus tard, une majoration très élevé du bonus (+ frais d'avenant) est appliquée car le document ne leur convient pas. 
J'ai souscrit chez eux uniquement pour la reprise préférentielle partielle du bonus/malus et maintenant  ils me mettent devant le fait accompli.</t>
  </si>
  <si>
    <t>28/11/2017</t>
  </si>
  <si>
    <t>01/11/2017</t>
  </si>
  <si>
    <t>laurent-59096</t>
  </si>
  <si>
    <t>Bon rapport qualité/prix la 1er année. Cependant augmentation d'environs 20% sans sinistres et pour les mêmes conditions la deuxième année. Conclusion si vous voulez un assurance sans inflation de tarif sans raison aller souscrire ailleurs.</t>
  </si>
  <si>
    <t>24/11/2017</t>
  </si>
  <si>
    <t>eric66-59052</t>
  </si>
  <si>
    <t>Je n'ai pas eu de carte verte pour mon année d'assurance, maintenant prélevé pour 1 an sur un compte dont le titulaire est différent du souscripteur, certificat de cession pour le véhicule délivré, ils ne veulent pas me rembourser, à éviter</t>
  </si>
  <si>
    <t>23/11/2017</t>
  </si>
  <si>
    <t>jeffdarkpoet-58970</t>
  </si>
  <si>
    <t>Pas de dépannage le dimanche pour ma part... J'ai tenté de contacter l'assurance avec le numéro qu'on m'a donné, et une boîte vocale m'a informé qu'ils étaient fermé le dimanche. J'ai envoyer un mail pour les contacter pour connaître la raison ou le moyen de m'en sortir une prochaine fois et je n'ai jamais reçu de réponse.</t>
  </si>
  <si>
    <t>20/11/2017</t>
  </si>
  <si>
    <t>oneozme-58671</t>
  </si>
  <si>
    <t xml:space="preserve">Rapidité et efficacité 0 regret, un prix très bas en étant en tout risque et jeune chauffeur </t>
  </si>
  <si>
    <t>08/11/2017</t>
  </si>
  <si>
    <t>rb2086-58390</t>
  </si>
  <si>
    <t>Assurance réactive à l’écoute</t>
  </si>
  <si>
    <t>26/10/2017</t>
  </si>
  <si>
    <t>01/10/2017</t>
  </si>
  <si>
    <t>anonyme-58039</t>
  </si>
  <si>
    <t xml:space="preserve">Très compétant quand il s'agit de prélever les mensualités mais lorsqu'il y a un sinistre il n'y a plus personne. 
Cela fait un mois que j'ai eu un accident normalement "non responsable" cependant je n'ai toujours pas eut la réponse officiel de cette responsabilité. 
Il font traîner en longueur et les 4 personnes que j'ai eut au téléphone m'ont dit 4 choses différentes.  
Aucun prêt de véhicule et en attendant je paye les ter et mes moyens de transports. 
De plus je paye mon assurance alors que mon véhicule est inutilisable. 
Je suis très déçu.
Les prix sont très abordables mais on comprend pourquoi lorsque l'on a besoin d'eux.
Je DÉCONSEILLE FORTEMENT. </t>
  </si>
  <si>
    <t>13/10/2017</t>
  </si>
  <si>
    <t>sword75-57962</t>
  </si>
  <si>
    <t>service client néant, changement de ton quand vous leur dites que vous allez voir ailleurs, frais exorbitant sans savoir pourquoi, tres mauvaise assurance, fuyez la c est juste un conseil pour vous, et je n'ai jamais eu un seul accident en 2ans</t>
  </si>
  <si>
    <t>10/10/2017</t>
  </si>
  <si>
    <t>sarah-57858</t>
  </si>
  <si>
    <t>Bataille au coude à coude depuis plusieurs mois pour l'obtention de ma carte verte ! (documents envoyés plusieurs fois mais sans retour, une attente interminable au standard téléphonique,...)
Inscription facile et rapide ouiiii ! Bien sûr ! Vous avez intérêt à pas vous louper ! Pour une case mal cochée je me retrouve avec une augmentation de 10e par mois ! Vive l'Olivier !</t>
  </si>
  <si>
    <t>06/10/2017</t>
  </si>
  <si>
    <t>thibz35-57744</t>
  </si>
  <si>
    <t xml:space="preserve">Comme pour beaucoup, ke me suis penché sur cette assurance car les prix sont attractifs (pourla 1ere année!). J'ai fait plusieurs simulations de devis en ligne. Les devis me sont parvenus par mail + de 12h après !! Pas trop grave.
Le lendemain j'appelle un conseiller (réponse rapide) pour finaliser un contrat. Je dois mettre fin à l'appel suite à une urgence. Le conseiller m'a proposé de me rappeler le lendemain à 10h00. 2 jours après j'attends toujours son appel. Etonnant de la part d'un service commercial, mais pas trop grave non plus..
Je me decide hier a finaliser mon contrat poir mon vehicule. Je regle 600 euros en ligne et on m'indique qu'un mail de confirmation avec mon numero de contrat et ma carte verte provisoire vient de me parvenir. Heureusement que j'ai fait une copie d'ecran, car le fameux mail (pourtant automatique) ne m'est parvenu que...14h plus tard !!! Pendant ce temps, impossible de savoir si j'avais été débité, ni de récupére mon véhicule!! Une honte!!! J'ai malgré tout finaliser mon compte client mais impossible de me connecter car le site ne reconnait pas le mot de passe qu'il m'a demandé de créer une minute plus tot...j'ai tenté la procédure "mot de passe oublié"...2 h que j'attends le mail de réinitialisation!!! 
Je n'ai peut être vraiment pas eu de chance mais en tout cas je fuis tout de suite cette assurance en me rétractant ; je ne suis pas du tout en confiance! </t>
  </si>
  <si>
    <t>02/10/2017</t>
  </si>
  <si>
    <t>sadou-57680</t>
  </si>
  <si>
    <t xml:space="preserve">J'ai souscrit à l'assurance de l'olivier en ligne . Ce fut simple et rapide. 
Une fois les documents manquants envoyés, ma carte verte a été expédiée dans la journée même.  Je recommande. </t>
  </si>
  <si>
    <t>28/09/2017</t>
  </si>
  <si>
    <t>01/09/2017</t>
  </si>
  <si>
    <t>tess57-57539</t>
  </si>
  <si>
    <t xml:space="preserve">site très simple a utilisé , bonne explication , contacte par téléphone rapide et sympa ,rapport qualité prix très correcte et très bon suivi de  dossier ,je recommande l'olivier assurance a tous </t>
  </si>
  <si>
    <t>23/09/2017</t>
  </si>
  <si>
    <t>cougar-57536</t>
  </si>
  <si>
    <t xml:space="preserve">Cet assureur est largement au-dessus de la moyenne, les tarifs sont très concurrentiels, pour un mêm tarif que d'autres assureurs di net, les granties sont identiques voire supérieures pour des montants de franchises inférieurs. </t>
  </si>
  <si>
    <t>22/09/2017</t>
  </si>
  <si>
    <t>sovkipeu-57534</t>
  </si>
  <si>
    <t>A fuir. Aucun professionnalisme de leur part. Leur service client est le plus minable auquel j'ai eut à faire. J'attends mon relevé d'informations depuis 2 semaines. Leur service client est injoignable</t>
  </si>
  <si>
    <t>faya-faya-57254</t>
  </si>
  <si>
    <t>Des erreurs constantes dès le début : précédent contrat non dénoncé dans les temps me contraignant à continuer à payer à mon ancienne compagnie des mensualités devenues trop chères, avenant facturé 15€ pour ajouter aux trajets privés les trajets domicile-travail mais dont aucun téléconseiller n'a connaissance par la suite, prélèvements aléatoires entraînant des lissages constants, de 43 à 58€... Mais surtout un sinistre responsable imputé par erreur qui fait passer mon bonus de 0,63 à 0,83 et ma prime de 530 à 1 030€. J'ai posé réclamation, on m'a finalement annoncé un tarif de 750€, soit une augmentation de plus de 30%. Face à mon mécontentement, le téléconseiller m'a répondu sèchement que je passais de 1 030€ à 750, soit un geste commercial de 300€ largement suffisant ! Bref, je déconseille fortement.</t>
  </si>
  <si>
    <t>12/09/2017</t>
  </si>
  <si>
    <t>cetterouge-57143</t>
  </si>
  <si>
    <t>Voila 6 mois que m'a voiture a été brûlée suite a un acte de vandalisme, l'assurance ne m'a pas remboursé alors que j'avais l'option assurance bris de glace et INCENDIE ! depuis SIX mois je continu a être prélevé de 132 euros par mois pour une voiture qui n'est plus en ma possession !! je dois les avoir appelé des dixaines de fois personnes n'a le même discours et ne me donne de solution a mon probleme. J'ai fait opposition à ces prélèvement et voici que je recoit une lettre facturée 20 euros pour me demandé 235 euros car je suis en situation irrégulière dans mes paiment. 
Pour finir, ils se sont trompés dans le relevée d'information donc mon malus s'élevait à 1.48 au lieu de 1.18 et lorsque j'ai demandé de réparer leur erreur ils m'ont facturé 15 euros de frais de dossier !!!
total : vol de 3432,15 euros par l'olivier assurance.</t>
  </si>
  <si>
    <t>10/09/2017</t>
  </si>
  <si>
    <t>jvced2k-57128</t>
  </si>
  <si>
    <t>Bonjour,
 je suis perplexe car quand je refais un devis j'ai pas toujours le même montants?
D'ailleurs au téléphone c'est pas clair si il y a des frais de dossier, en + ou -. J'ai pas trouvé l'info écrit.
Curieusement quand je fais un retour pour vérification de devis je trouve mes infos saisis auparavant et pas eux que je viens de saisir.
J'ai trouvé un devis avec manifestement un erreur (augmentation de franchise donne augmentation de tarif) puis-je en bénéficier.</t>
  </si>
  <si>
    <t>06/09/2017</t>
  </si>
  <si>
    <t>arthur-62-57083</t>
  </si>
  <si>
    <t>Un service lamentable.</t>
  </si>
  <si>
    <t>05/09/2017</t>
  </si>
  <si>
    <t>ishoppingd-56902</t>
  </si>
  <si>
    <t>Rien de décevant. Au top olivier assurance ne changez rien!!!!</t>
  </si>
  <si>
    <t>31/08/2017</t>
  </si>
  <si>
    <t>01/08/2017</t>
  </si>
  <si>
    <t>stefozoco1961-56857</t>
  </si>
  <si>
    <t>bonus de 50% depuis plus de 3 ans, quelqu'un est  rentré dans ma voiture en stationnement en mars.
- L'olivier à augmenté (par erreur ?)  mon coef le passant à 0.62</t>
  </si>
  <si>
    <t>27/08/2017</t>
  </si>
  <si>
    <t>roberto59790-56732</t>
  </si>
  <si>
    <t xml:space="preserve">les tarifs sont interressants mais il ne faut pas avoir de sinistre car meme non responsable il faut attendre 3 mois minimum pour n'etre que partiellement remboursé  .  LAMENTABLE  </t>
  </si>
  <si>
    <t>24/08/2017</t>
  </si>
  <si>
    <t>florian82-56720</t>
  </si>
  <si>
    <t xml:space="preserve">Je n'ai eu à m'occuper de rien. Cependant j'aimerais savoir, lors de mon bris de glace, la malle arrière à été croqué et voudrais savoir si je peux le faire réparer étant donné que je bénéficie d'un contrat tous risques.
Merci de votre réponse. 
Bien cordialement 
Quarta Roberto </t>
  </si>
  <si>
    <t>18/08/2017</t>
  </si>
  <si>
    <t>jorishugot-56554</t>
  </si>
  <si>
    <t>J'ai attendu 5 mois pour avoir ma carte verte définitive.
Le 17 juillet 2017 j'ai eu un accident au sud de la Bulgarie.
Le lendemain ma voiture à été déposée chez le concessionnaire Citroen le plus proche (Citroen File à Burgas). Pour être réparé mon véhicule attend un expert mandaté par l'Olivier assurance..
Trois semaines après et au moins 20 coups de téléphone toujours RIEN. Il ont chargé Inter Europe France.. qui incompétente pour la Bulgarie à chargé Inter Europe Autriche .. qui a chargé un cabinet d'avocats qui m'a proposé un expert juridique... Ré rebelote je relance l'affaire chez le gestionnaire qui envoie un mail à inter Europe autriche et encore et toujours rien. 
Conclusion je suis bloqué avec mon épouse au sud de la Bulgarie et les frais courent .. 50 euros l'hôtel et 16 euros de location pour une petite Honda jazz. Soit 66 euros depuis 23 jours maintenant.
L'Olivier assurance est défaillant sur toute la ligne, il vend du vent et des garanties inexistantes.</t>
  </si>
  <si>
    <t>09/08/2017</t>
  </si>
  <si>
    <t>monsli-56310</t>
  </si>
  <si>
    <t>premier sinistre en tant qu'assuré de l'Olivier; j'ai contacté le service téléphonique par l'intermédiaire de mon carrossier, non affilié à cette compagnie. L'expert a été mandaté très rapidement, le devis accepté, et le remboursement de la réparation s'est fait dans un temps record. Rien a redire sinon Bravo et Merçi</t>
  </si>
  <si>
    <t>26/07/2017</t>
  </si>
  <si>
    <t>01/07/2017</t>
  </si>
  <si>
    <t>sandy-55872</t>
  </si>
  <si>
    <t>J'ai envoyé deux recommandés avec AR + un appel téléphonique depuis plus 4 mois et ils continuent à m'envoyer du courrier à mon ancienne adresse</t>
  </si>
  <si>
    <t>07/07/2017</t>
  </si>
  <si>
    <t>iouri-53498</t>
  </si>
  <si>
    <t>Alors, après 4 cartes vertes provisoires et avoir envoyé 4 fois par leur site internet (qui fonctionne quand il veut hein) et courrier, je reste sans carte verte valable pendant 4 semaines. Faut pas être contrôlé.... Et ce jour, après avoir payé en une seule fois mon année de cotisation, je vois sur mon compte un prélèvement de 49,64€ ! Je vais sur le site, il marche pas... J'y retourne deux plus tard, ça fonctionne ! Je regarde le contrat: ils ont fait un avenant que je n'ai donc pas signé et déclaré que j'aurai été résilié par mon ancien assureur, ce qui est FAUX, puisque c'est moi qui suit parti. Ils le savent, puisqu'ils ont eu l'assureur au tel qui avec mon autorisation leur a bien confirmé que mon départ était de mon fait. Et, ils ont pris un sinistre matériel de 2014 NON RESPONSABLE (un c.. qui me collait a et ma rentré dedans quand j'ai freiné a un passage piétons !) pour justifier ces 49€ en plus !!! Donc tarif pas cher au départ, mais aucun suivi, 6 mois pour avoir une carte verte définitive, et modifs de contrats avec prélèvements en sus sans que l'assuré ai signé et accepté ! Bien sûr, aucun courrier pour me prévenir ou m'envoyer l'avenant a signer. On pompe le fric, et basta ! Je résilierai en février 2018, en espérant ne pas avoir un pet en attendant...... Seule consolation, pro, reconnu dans mon secteur et avec grosse clientèle, je vais papoter avec mes clients de cette compagnie...</t>
  </si>
  <si>
    <t>05/07/2017</t>
  </si>
  <si>
    <t>karine-42724</t>
  </si>
  <si>
    <t xml:space="preserve">bonjour a tous voila plus d un an  que je suis assuré  a l olivier assuance il me demande des  documents  encore et encore  qu il ne recoive  jamais sois disant   que ce soit par mail ou par courrier  , on m envoie au bout d un an  ma carte verte  definitive en me disant tout est bon malheusement pour moi  ma voiture prend feu en conduisant   je fais tout le necessaire l olivier ne s inquiete pas plus  lorsque j appred apres 1000 coup de fil  qu il leurs manque des documents et que mon indemisation est bloqué  comme par hazard  la personne qui s occupe de moi n est pas dispo   une semaine c est bon  la semaine d apres  on est dans la merde   en attendant j ai plus de voiture et il se preleve encore sur mon compte </t>
  </si>
  <si>
    <t>27/06/2017</t>
  </si>
  <si>
    <t>01/06/2017</t>
  </si>
  <si>
    <t>am37310-55600</t>
  </si>
  <si>
    <t>Qu'est-ce qu'ils sont compliqués ...
Ce n'est pas un service client mais ce sont des robots ...
Ils n'entendent rien ou ne comprennent rien ...
Ils me demandent sans cesse des pièces (demandes différentes selon le courriel que je reçois ou si je me connecte sur mon compte...) et cerise sur le gâteau ils me demandent un relevé de situation datant de moins d'un mois lorsque j'étais à ID MACIF sauf que cette assurance n'existe plus depuis 1 an ... Mais non, malgré mes réponses, la même réponse de robot ... C'est hallucinant, il n'y a pas de réel service client ...
A fuir !</t>
  </si>
  <si>
    <t>23/06/2017</t>
  </si>
  <si>
    <t>pierreyves06-55591</t>
  </si>
  <si>
    <t>Service client déplorable , toujours en carte provisoire depuis NOVEMBRE 2017 , a chaque fois demande de papiers complémentaire s(remontant a 2013 ...) que je leur transmet et qui ne vont pas ! Insoluble , dès l'échéance résiliation , c'est insupportable cette mascarade</t>
  </si>
  <si>
    <t>mathilde-55448</t>
  </si>
  <si>
    <t>Je déconseille fortement! On paye mais pas de couverture. Une pure honte! J'ai eu un accrochage non responsable et 6 mois plus tard ils m'ont accordé une réparation partielle du véhicule (jusque là HS) et pour les dommages corporels, je dois passer par mon avocat pour y avoir droit malgré tous les soins médicaux à mes frais. L'affaire dure depuis un an... N'y souscrivez surtout pas!</t>
  </si>
  <si>
    <t>18/06/2017</t>
  </si>
  <si>
    <t>arnaudg-55291</t>
  </si>
  <si>
    <t>Les tarifs sont compétitifs en tant que nouveau client. Après la première année la cotisation gonfle comme par magie.
Résultat, ni mieux ni moins bien qu'un autre assureur sur ce point, ils sont pareil.</t>
  </si>
  <si>
    <t>12/06/2017</t>
  </si>
  <si>
    <t>ventu-55284</t>
  </si>
  <si>
    <t>Impossible de les avoir au téléphone pour pouvoir demandé un relevé d'information. Pourtant c'est l'Olivier qui a résilié mon contrat car ma femme est  assistante maternelle et ils n'assurent pas les enfants.</t>
  </si>
  <si>
    <t>11/06/2017</t>
  </si>
  <si>
    <t>melodie53-55049</t>
  </si>
  <si>
    <t>Service client lamentable. J'ai souscrit 2 contrats le même jour. J'ai donné tous les éléments par téléphone, je leur ai signalé, entre autre, un accident et je leur en ai donné la date. Sur 1 des contrat, aucun problème tout a bien été noté mais sur le deuxième ils ont noté 2015 au lieu de 2016.
IIs m'adressent un avenant et me demande de régler 4,70 euros, somme négligeable mais injustifiée puisque c'est eux qui ont fait l'erreur.
Je leur adresse un mail pour leur signifier mon désaccord : aucune réponse. Un deuxième : toujours rien. 3ème mail : réponse immédiate pour me dire qu'ils n'ont pas reçu les précédents et que le mois de réflexion étant passé, je n'ai plus d'autres solution que de payer.
Je vous laisse juge de leur honnêteté.</t>
  </si>
  <si>
    <t>arafael-55003</t>
  </si>
  <si>
    <t>J'ai eu besoin à trois reprises, et ce dans un délais de 6 mois environ, besoin de renseignements et de documents. Grâce à la réactivité de L'Olivier, j'ai pu mettre à jours tous mes dossiers.</t>
  </si>
  <si>
    <t>30/05/2017</t>
  </si>
  <si>
    <t>01/05/2017</t>
  </si>
  <si>
    <t>dgbcac-54938</t>
  </si>
  <si>
    <t xml:space="preserve">Assureur pas sérieux du tout. Ils font du dumping pour vous attirer chez eux, et l'engagement n'est pas tenu ! Devis proposé par mail le 25/05/17 de 532 euros, je veux souscrire le lendemain (alors que le devis est valable jusqu'au 24/06/17 et là on me dit qu'une mise à jour des tarifs a été faite la nuit et que maintenant c'est 670 euors !!! C'est honteux, heureusement que je n'avais pas résilié mon autre assurance entretemps. A DECONSEILLER FORTEMENT - PAS SERIEUX - </t>
  </si>
  <si>
    <t>27/05/2017</t>
  </si>
  <si>
    <t>jam-54935</t>
  </si>
  <si>
    <t>Service client incompétent. Accident compte 2 fois Et répercute 3 année consécutive sur mon avis d'échéance. Reconduction tacite. Vraiment décevant.</t>
  </si>
  <si>
    <t>littlefrenchy-54882</t>
  </si>
  <si>
    <t>De nombreux mails reçu après souscription pour expliquer toute les démarches, documents reçus rapidement (carte verte provisoire et une semaine après la carte définitive malgré le fait que je n'avais toujours pas envoyé la carte grise). toutes les démarches ont été simple et efficace. Seul bémol lors de la souscription la création de mon compte a eu quelques bug et le site de l'olivier a aussi quelques bug mineur et il mériterai un petit coup de jeune mais bon cela est juste un détail.
Ensuite en cas de sinistre je ne sais toujours pas mais bon quand c'est positif faut aussi en parler :)</t>
  </si>
  <si>
    <t>23/05/2017</t>
  </si>
  <si>
    <t>wor76-54797</t>
  </si>
  <si>
    <t>Si vous voyez ce commentaire retenez bien que cet assurance c'est la pire de toute. Pire que direct assurance oui !!!</t>
  </si>
  <si>
    <t>19/05/2017</t>
  </si>
  <si>
    <t>mustang-54719</t>
  </si>
  <si>
    <t>Bonjour,
Je confirme. Assurance à fuir !!!!
Pour commencer, très difficile de les joindre au tél. Ils annoncent 12 mn d'attente, l'ennui c'est qu'après 15 mn, ils annoncent tjs en boucle 12 mn d'attente!!!!!!
Le seul créneau, c'est de 13h à 14h ! C'est presque un détail à côté du reste !!!
J'ai vu sur internet qu'ils n'augmentaient leurs tarifs cette année. L'ennui, c'est que je viens de voir la mienne augmenter de près de 20% au 1er mai, en tout risque !!!!! Apparament, même s'ils n'ont pas voulu me le dire, je pense que cela vient du fait que j'ai fait un avenant pour 2 mois où je n'utilisais pas mon véhicule.  Que n'ai je pas fait !!!!!A ce moment, ils recalculent tout, évidemment à leur avantage !
Donc éviter ce genre de chose, où alors bien se renseigner sur les conséquences futures dont ils se garde bien de vous informer !!!!</t>
  </si>
  <si>
    <t>16/05/2017</t>
  </si>
  <si>
    <t>keylo-54712</t>
  </si>
  <si>
    <t>1/2 h au téléphone  pour pouvoir parler à un conseillé. demande de documents resté sans réponse</t>
  </si>
  <si>
    <t>stephen-54603</t>
  </si>
  <si>
    <t xml:space="preserve">Assurance de très mauvaise qualité ! 30 Minutes pour joindre un conseiller par téléphone, chaque modification de donnée vous seras facturé 15€ + augmentation des cotisations. au final j'ai quitter mon assurance pensant faire des Economies mais en ajoutant frais de dossier + temps perdu + augmentation des cotisations + frais modification en gros j'ai perdu du temps et de l'argent ... 1 ans a tenir en espérant qu'il m'arrive rien car je ne voudrais surtout plus avoir a faire a eu !  </t>
  </si>
  <si>
    <t>11/05/2017</t>
  </si>
  <si>
    <t>jerem-54574</t>
  </si>
  <si>
    <t>Service client injoignable et totalement incompétent. Propose des prix plus élevés que sur des sites comparateurs et sont incapables de s'aligner sur les devis en ligne. à fuir !!</t>
  </si>
  <si>
    <t>10/05/2017</t>
  </si>
  <si>
    <t>gagadu86-54304</t>
  </si>
  <si>
    <t>Les prix semblent attractifs cependant il vaut mieux aller voir ailleurs, payer un peu plus cher et avoir un service client digne de ce nom.... L'olivier assurance a majoré mon tarif convenu lors du devis pour une raison qui ne me semble pas valable. J'ai donc demandé des explications dans le délai de 30 jours imparti avant mise en place du nouveau tarif. Je n'ai eu aucune réponse de la part de l'olivier malgrès 4 ou 5 relances par mail. Ils m'ont répondu presque 2 mois plus tard en me disant que de toute façon vu que je n'avais pas donné mon refus dans les 30 jours le tarif serait appliqué de toute manière... Quel culot !! Je leur ai donc réitéré mon refus j'attends toujours une réponse de leur part.... Je vous déconseille fortement cette assurance qui ignore et ne respecte pas ses clients.</t>
  </si>
  <si>
    <t>26/04/2017</t>
  </si>
  <si>
    <t>01/04/2017</t>
  </si>
  <si>
    <t>idrissdev-53974</t>
  </si>
  <si>
    <t xml:space="preserve">Un assureur qui vous appellera même pas avant de mettre fin au contrat, résilié sans aucun sinistre disant pour aggravation de risque (ou fausse déclaration) enfin c'est même pas claire le motif et sans aucun appel, un mail et un recommandé. j'ai par la suite passer galéré pour trouver un autre assureur.
A fuire absolument </t>
  </si>
  <si>
    <t>10/04/2017</t>
  </si>
  <si>
    <t>etienne-53926</t>
  </si>
  <si>
    <t>Prix attractif, possibilité d'uploader les fichier demandés directement depuis le site</t>
  </si>
  <si>
    <t>07/04/2017</t>
  </si>
  <si>
    <t>geraldine-53773</t>
  </si>
  <si>
    <t>Toujours pas reçu ma carte verte définitive alors que j'ai souscrit en janvier. On me balade par mail en me demandant des justificatifs. J'ai tout donné il y a 1 mois à peu près. Suite à un silence de la part de l'assurance, car je réclame ma carte définitive (on est en avril, il serait temps!!!!!), je relance une fois de plus. En guise de réponse, on me redemande les pièces justificatives!!!!! Alors que je les ai déjà envoyées le 14 mars!!!! Et donc, toujours pas de carte verte définitive. Assurance à fuir +++  Si c'est déjà la galère pour recevoir la carte verte définitive, je n'ose même pas imaginer ce que ça donne en cas de sinistre....
A toutes fins utiles, mon numéro de contrat est le 1080144128 Et mon numéro d'assuré est le 9473715336</t>
  </si>
  <si>
    <t>06/04/2017</t>
  </si>
  <si>
    <t>miragexiv-53897</t>
  </si>
  <si>
    <t xml:space="preserve">Je suis en litige avec cette assurance qui sera d'ailleurs contacté très rapidement par mon avocat. 
J'était assuré au Tiers avec options confort Vol et Incendie, mon véhicule a été incendié et ils ont mit 2 mois pour le faire expertiser. Aujourd'hui j'ai reçu un simple mail générique de leur part refusant d'indèmniser sous prétexte que l'incendie était d'origine criminels (vandalisme) et la garantie "incendie" que j'ai souscrite couvre l'incendie par force naturel ou court circuit.
Clairement ils jouent avec le mot incendie pour attirer la clientèle.
Je vous déconseille fortement cette assurance, mieux vaut payer un peu plus cher et s'assurer ailleurs </t>
  </si>
  <si>
    <t>coralie28-53883</t>
  </si>
  <si>
    <t>ça fait 3 ans que je suis chez cette assureur que j'avais trouvé sur un comparateur de prix et j'en suis très très contente. je l'ai même recommander à plusieurs amis. ils sont pas chers et les 2 fois ou j'ai eu des problèmes, ils ont été super réglo et efficaces. je recommande vraiment</t>
  </si>
  <si>
    <t>dam-53789</t>
  </si>
  <si>
    <t>Je poste juste ce commentaire pour partager mon avis au bout de 3 mois d'adhésion. 
Je suis particulièrement dubitatif sur leurs manière de fonctionner. 
J'ai un sinistre ouvert depuis plus d'une semaine et silence radio (juste eu un appel demandant un devis du garage - pour le moment). J'ai envoyé le devis dès le lendemain et depuis ils font les morts (même si je vais devoir payer la franchise, ils doivent au moins envoyer un expert me semble-t-il)
Je commence doucement à regretter mon choix et je me demande si je vais pas rechanger...</t>
  </si>
  <si>
    <t>03/04/2017</t>
  </si>
  <si>
    <t>elghoul51-53784</t>
  </si>
  <si>
    <t xml:space="preserve">service client parfait
réponses contact téléphonique rapides et impeccable
</t>
  </si>
  <si>
    <t>02/04/2017</t>
  </si>
  <si>
    <t>reg-53734</t>
  </si>
  <si>
    <t>Je remercie L’olivier assurance auto,pour leur service clients ,ou niveau des prix je trouve que mieux des outres assurance.bonne assurance je les félicités .</t>
  </si>
  <si>
    <t>30/03/2017</t>
  </si>
  <si>
    <t>01/03/2017</t>
  </si>
  <si>
    <t>marie-53669</t>
  </si>
  <si>
    <t xml:space="preserve"> je suis assurée chez l'olivier depuis plus de 2 ans et je viens d'assurer un second véhicule et ils m'ont fait une remise de 10% sur mon second véhicule !
de plus tout se passe bien : très bon accueil commercial avec des prix attractifs. Possibilité d'envoyer les pièces comme par exemple mon permis de conduire par leur site.
J'ai eu un problème pour recevoir ma carte verte mais j'ai appelé et immédiatement un responsable m'a envoyé ma carte verte le temps qu'il reçoive mon permis que j'avais déjà envoyé.
Je suis donc pleinement satisfaite du produit auto et surtout de la qualité de service .</t>
  </si>
  <si>
    <t>28/03/2017</t>
  </si>
  <si>
    <t>jmgo50-53616</t>
  </si>
  <si>
    <t>Tant qu'il n'y a pas de sinistre tout va bien.
Véhicule volé le 3 novembre, documents envoyés le 24 novembre. Rapport d'expertise le 19 décembre puis un second le 5 janvier. Aucun dossier de cession n'a été envoyé par l'assurance afin de valider l'expertise.
Véhicule retrouvé incendié le 12 janvier, d'après les termes du contrat le véhicule appartient à l'assurance depuis le 5 décembre (30 jours après la déclaration). Une nouvelle expertise est lancée à la demande de l'assurance. 
Courrier recommandé à l'assureur afin de lui demandé d'exécuter le contrat et donc de nous indemniser selon le rapport du 5 janvier. Nouveau rapport le 21 mars (soit 2 mois après avoir retrouvé le véhicule) avec un écart de plus de 2 000 euros. Du coup cette fois nous avons reçu un dossier de cession avec le nouveau prix diminué de 2 000 euros.
Au téléphone, ils nous ont raccroché 2 fois au nez, un conseiller m'a indiqué que le second rapport d'expertise avait été demandé par le 1er expert, j'ai appelé le second expert qui m'a indique qu'ils avaient reçu leur mission de l'assurance... la 2ème expertise a soit disant été faite car le montant dépassait un plafond... quel plafond ? quand j'ai demandé ou cela était inscrit au contrat, pas de réponse.
Nous avons du les appeler à de très nombreuses reprises car le dossier n avancait pas.</t>
  </si>
  <si>
    <t>27/03/2017</t>
  </si>
  <si>
    <t>auto43-53605</t>
  </si>
  <si>
    <t>impossible a joindre au téléphone !!! délai de traitement de plus d'un mois . lors d'une résiliation attendre au moins un mois afin d'être remboursé et lorsque j ai envoyé mon certificat de session m on pris l'échéance suivante et un mois pour être rembourser avec plusieurs relance !!!  vous facture 15 e pour des avenants !!! a fuir</t>
  </si>
  <si>
    <t>sylvie-53490</t>
  </si>
  <si>
    <t>Très agréablement surprise après avoir pris contact par mail, tout a été très rapide</t>
  </si>
  <si>
    <t>22/03/2017</t>
  </si>
  <si>
    <t>jesuschristbluche-53305</t>
  </si>
  <si>
    <t>Assurance établie par tél et envoi de pièces justificatives par courrier sans surprise très très bien</t>
  </si>
  <si>
    <t>15/03/2017</t>
  </si>
  <si>
    <t>christel-53177</t>
  </si>
  <si>
    <t xml:space="preserve">Je tiens à remercier Marthe qui a su résoudre mon problème alors que sa fait 8 mois que je telephoné et personne ne m'a trouver une solution il a fallu que je tombe sur cette conseillère pour que enfin on m entende c'est d'ailleurs grâce à elle que je reste chez vous je sais maintenant que dés que j'aurais un soucis je la demanderais </t>
  </si>
  <si>
    <t>11/03/2017</t>
  </si>
  <si>
    <t>saida-53058</t>
  </si>
  <si>
    <t>Assurance à éviter comme la peste.
J'ai eu un sinistre il y a quelques jours, j'ai été percuté à l'arrière par un autre véhicule roulant à vive allure.
Avec la partie adverse, nous avons bien coché la case le concernant, la case 8 "heurtait à l'arrière en roulant dans le même sens et sur une même file", en ce qui me concerne, nous n'avons rien coché car aucun cas ne correspondait à ma situation.
Sur le croquis, j'ai dessiné la route ainsi que l'endroit d'où je venais : un cédez le passage a donc été matérialisé sur le croquis ainsi qu'un panneau 50. Or, l'assurance considère que l'impact a eu lieu au niveau du cedez le passage d'après le croquis mais il semble qu'elle ne se fonde pas sur les cases circonstances,qui démontrent bien que la partie adverse n'a pas perçu ma voiture comme venant de droite mais comme bien roulante sur une ligne droite. L'impact a eu lieu à environ 40 mètres après que j'ai franchi l'intersection, ce qui démontre que j’étais déjà bien engagé et que je roulais à 50, soit la vitesse autorisée. De plus, un PV de gendarmerie a été dressé et la partie adverse a été contrôlé positif à l'alcool.
J'ai l'impression que cette assurance fait tout pour ne rien lacher , elle cherche absolument à me rendre responsable alors que sur le constat, il est clairement établie les circonstances du choc. Mon adversaire a reconnu sa responsabilité, n'a pas fait part d'un quelconque point de désaccord sur le constat ainsi que dans la rubrique observation.
Je trouve cela scandaleux.
De plus, le service client est incompétent ; on a suggéré au garagiste où est stockée ma voiture de faire le rôle d'expert en prenant des photos, ce qu'il n'est pas habilité à faire, naturellement, on m'a aussi dit que je paierai les frais de gardiennage jusqu'à la fin de l'expertise alors, qu'on ne paye les frais qu'à partir du moment où l'expert intervient.
J'espère que cette assurance réglera ce problème rapidement car je suis très remontée !!!!
J'aurais du me méfier de cette compagnie depuis le début, au vue des avis négatifs que j'avais déjà lu.</t>
  </si>
  <si>
    <t>07/03/2017</t>
  </si>
  <si>
    <t>dilabab-52869</t>
  </si>
  <si>
    <t>Très bonne prise en charge après un sinistre
Bon rapport qualité prix
Bonnes explications</t>
  </si>
  <si>
    <t>theo-52830</t>
  </si>
  <si>
    <t>Contracté en novembre 2016, je n'ai toujours pas ma carte verte !! Seuls les prélèvements fonctionnent !!  et les réponses automatiques par mail . Derniers jours avant procédure contentieuse ...</t>
  </si>
  <si>
    <t>28/02/2017</t>
  </si>
  <si>
    <t>01/02/2017</t>
  </si>
  <si>
    <t>remy59-52634</t>
  </si>
  <si>
    <t>Pas cher mais prend tres peu de chose en compte. Donc si vous etes seul conducteur et vous nutilisez pas votre voiture pour aller au travail cest pas cher. Sinon cest plus cher</t>
  </si>
  <si>
    <t>22/02/2017</t>
  </si>
  <si>
    <t>wolfen-52616</t>
  </si>
  <si>
    <t>Pour ma part fait très bien son boulot. Réactive pas chère et voiture dépanné en moin de 45min. Je recommande pour les jeune qui veulent faire des économies et être en sécurité.</t>
  </si>
  <si>
    <t>21/02/2017</t>
  </si>
  <si>
    <t>aurelien-52291</t>
  </si>
  <si>
    <t>Tout se passait bien jusqu'au sinistre.
Nous avons eu un accident le 23 décembre 2016, (face a face non responsable).
J'appel l'olivier, fait remorquer la voiture au garage et là ça se dégrade la voiture n'est expertisé que le 5 janvier 2017, les réparations sont faites mais l'expert (BCA expertise) n'est pas d'accord avec le garage (remplacement de l'aide au stationnement avant) de ce fait la voiture est bloqué au garage depuis le 31 janvier 2017, l'indemnisation ne peut avoir lieu car l'olivier n'ont pas le rapport final d'expertise. De plus personne ne vous précise que si vous ne prenez pas de garage agréer vous devrez avancer les fonds (dans mon cas 6800€), que si vous ne prenez pas de garage agréer aucun véhicule ne sera mis a votre disposition!
Conséquence: cela fait presque 2 mois que je suis obligé de louer une voiture pour allé bossé!!
je suis super déçu et ne recommande absolument pas l'olivier. 
Ah oui et cerise sur le gâteau suite a ma déception je cherche un nouvel assureur en passant par un comparateur d'assurance et le moins cher est l'olivier jusque là aucun problème sauf que pour exactement les mêmes infos que lors de la souscription de mon contrat le tarifs est très différent car je paye actuellement 60€ par mois et là il me propose les mêmes garanties pour 40€! comment l'expliqué?!</t>
  </si>
  <si>
    <t>10/02/2017</t>
  </si>
  <si>
    <t>leceuve-emilie-52108</t>
  </si>
  <si>
    <t xml:space="preserve">J'ai souscri à L'oliver aujourd'hui ! Le contact avec le conseiller s'est extrêmement bien passé les prix compétitive et les avantages sur la durée sont positifs ! A voir sur l'année maintenant ! J'ai reçu tout les liens d'activation de compte et un bon suivi de A à Z ! </t>
  </si>
  <si>
    <t>06/02/2017</t>
  </si>
  <si>
    <t>vik-51911</t>
  </si>
  <si>
    <t>troisième année assuré, ne peut toujours pas utiliser stanitsa personnelle sur le site Web, j'ai demandé d'activer par téléphone, envoyer des emailes ...- résultat nul.  Service sinistre, absolument pas compétent. ne font pas attention aux documents photographiques et des explications....</t>
  </si>
  <si>
    <t>31/01/2017</t>
  </si>
  <si>
    <t>01/01/2017</t>
  </si>
  <si>
    <t>bimall-51887</t>
  </si>
  <si>
    <t>En tant que client potentiel, la service téléphonique est fort désagréable, après avoir mentionné tous les éléments nécessaire à un devis, j'ai du tout redonner au téléphone, mais plus d'une heure après m le devis qui devait m'arriver dans la foulée n'était toujours pas dans ma BAL. Rappelant j'ai eu un homme froid et désagréable qui a mis fin a notre conversation ne trouvant aucune excuse à donner pour l'attente que je dois subir. Lisant les commentaires sur ce site,  je ne suis pas encouragé à devenir le client de l'Olivier.</t>
  </si>
  <si>
    <t>linarda-24875</t>
  </si>
  <si>
    <t>mon avis comme toute les assurances lorsque vous n êtes pas client chez eux on vous téléphone des dizaine de fois, une fois client c est différent pour avoir une réponse c est autre chose , n ayant eu aucun accident ,je ne peux rien dire mais c est pour le prix j ai commencé avec une cotisation de 42 euro et pour me remercier de ne pas avoir de de sinistre j ai une baisse de de franchise mais une augmentation de 6 euro, j ai fais une simulation sur l olivier avec ma voiture même caractéristique même garantie et j obtenais un prix de 39 euro mensuel , j ai eu un appel pour mon contrat et j ai dit que j étais déjà cliente chez eux et que je ne comprenais pas pourquoi que les mensualité était moins en nouveau contrat , je lui ai dit ne devrais je pas résilier chez l olivier et me réassurer chez l olivier pour obtenir une baisse de prix , qu apparement ça ne rapportais rien d être client , il m a dit que le prix que j avais obtenu sur un comparateur de prix n 'était pas juste que si je fesais ça que j allais payer le double et qu il ne fallait pas se fier au comparateur d assurance que ç étais pourattirer les clients , le hic c est j ai fait le devis sur l olivier pas autre part ;ici je vais acheter une nouvelle voiture et c est triste mais je risque de changer d assurance car si pour vous augmenté mon assurance de 72 euro sur un an c est rien bin pour moi c est énorme</t>
  </si>
  <si>
    <t>24/01/2017</t>
  </si>
  <si>
    <t>turbo-51591</t>
  </si>
  <si>
    <t>Prélèvement effectué suite à l'accord du devis sans réception du contrat.en cas d'absence de documents (qui manque toujours malgrés la réception il se réserve de garder l'acompte.impossible de faire une réclamation sur le contrat l'envoi à toujours échoué.attente interminable au tél.</t>
  </si>
  <si>
    <t>23/01/2017</t>
  </si>
  <si>
    <t>papaya-51570</t>
  </si>
  <si>
    <t>CONTRAT N°1080124921
Nous avons souscrit à une assurance de l'Oliver assurance auto il y a quelques mois et nous n'avons toujours pas reçu la vignette d'assurance définitive. Nous avons à plusieurs reprises envoyés les papiers demandés que ça soit par la poste ou par le biais de leur site internet. Malgré tout ça, ils persistent à dire qu'ils n'ont rien reçu de notre part. Nous avons bien évidemment payé une année entière d'assurance en avance qui s'élève à plus de 400 euros.
Selon les termes de leur contrat, si les papiers demandés ne sont pas reçus à temps ils auront tout à fait le droit de garder l'intégralité de la somme versée, soit plus de 400 euros. 
Je souhaiterais donc trouver un moyen pour résoudre ce problème. Si c'est de la malhonnêteté, j'aimerais savoir comment je peux me faire rembourser.</t>
  </si>
  <si>
    <t>jalil-51537</t>
  </si>
  <si>
    <t>1: Lors du devis sur internet ils vous acceptent ensuite vous renvoit les document à  signer mais avec des changement fait par eux même pour ensuite augmenter le prix.
2:Le véhicule  de prêt  n'est  pas mis a disposition  si vous avez moins de 21 ans même  si vous avez souscrit la garantie en plus. On vous propose de louer vous même  et d'avancer  les frais. 2 mois plus tard  toujours pas de remboursement (il fait les appelé  car ils ne répondent pas a ce type de mail)
3: Il faut des heures et des heures d'attente et de blabla au téléphone  si vous avez eu un sinistre. (À noter qu'ils appellent la personne avec qui vous avez eu un accident et qu'en  plus cette personne est la responsable tandis que vous on s'en  fiche royalement.)
4: un point positif la dépanneuse  est venu en 20 minutes  pour ensuite déposé la voiture dans une station essence car l'assurance  ne leur a pas communiqué de garage agréé. 
5: Un conseil fuyez cette assurance téléphone même  si vous faites tres attention sur la route et pensez  ne pas avoir d'accident car même  non responsable on le regrette ( j'étais  à  l'arrêt  dans un rond point quand une personne m'a  tapé  à  l'arrière).</t>
  </si>
  <si>
    <t>21/01/2017</t>
  </si>
  <si>
    <t>michael-51214</t>
  </si>
  <si>
    <t>par le biais des furets.com, j'ai souscrit chez l'olivier assurance. ils  me réclament un réajustement de 85 euros pour un accident NON RESPONSABLE , élément JAMAIS demandé lors du devis.  Nous avons le sentiment d'avoir été bernés.....très très decus</t>
  </si>
  <si>
    <t>12/01/2017</t>
  </si>
  <si>
    <t>anthonyblox-50976</t>
  </si>
  <si>
    <t>Je voudrais annuler mon contrat, me rétracter . En effet ayant souscrit le 03/01/2016, je dispose d'un droit de rétractation . De plus je n'enverrai pas les documents justificatifs. Merci de prendre en compte ma demande et de ne pas me prélever pour les mois prochains (MANDAT SEPA NON REMPLI , NI SIGNE)
Numero de contrat : 1080144286</t>
  </si>
  <si>
    <t>05/01/2017</t>
  </si>
  <si>
    <t>yacine83-50970</t>
  </si>
  <si>
    <t xml:space="preserve">Aujourd'hui avec surpris je constate un prélèvement sur mon compte or il y a plus d'un mois j'ai envoyer avec accusé de réception une demande de résiliation pour l'augmentation de leurs tarifs donc j'appelle olivier est leurs demande pour quels raison il me preleve puis que je ne suis plus chez eux on me répond je site"je ne peux accorder votre demande car il me faut le numéro du bordereaux de la lettre recommandée néanmoins je l'ai sous mes yeux " dans quels monde nous vivons j'ai le document mais je ne peux pas donc changer de métiers car ce que vous faites c'est du vole .en bonne entendeur je vous salut. </t>
  </si>
  <si>
    <t>martin-50782</t>
  </si>
  <si>
    <t>J'ai payé mon assurance de facon annuelle en novembre j'ai été débité de deux fois le montant sans mon consantement. Pour encaisser votre argent ils sont fort par contre pour vous le rendre beaucoup moins....</t>
  </si>
  <si>
    <t>30/12/2016</t>
  </si>
  <si>
    <t>01/12/2016</t>
  </si>
  <si>
    <t>jpg176-50483</t>
  </si>
  <si>
    <t>L'incohérence reigne. Premier déménagement, on me facture 36euros en complètement pour le lieu de stationnement. 18 mois plus tard je déménage a nouveau à mon ancienne adresse. A nouveau 36euros pour les mêmes raisons, étrange. Je change également de véhicule après avoir fais un devis sur lelynx, l'offre de mon chère assureur a 399euros est très intéressante. J'appel l'olivier pour déclarer mon changement de véhicule, après 15 minutes d'attente je tombe sur dame plutôt sympa qui enregistre les modifications et m'indique un complément a payer de 54euros. Je lui explique que j'ai fais un devis au préalable et que je ne devrais rien payer car j'ai payé 409euros pour l'année en cours. Elle me fait comprendre que c'est un tarif nouveau client et que si je veux en bénéficier il fallait que je résilie mon contrat actuel et que j'en souscris un nouveau, étrange! N'ayant pas le temps je laisse tomber et accepte de payer le supplément de 54euros. 5 minutes plus tard je reçois mon nouveau contrat et découvre le tarif de 493euros par an, soit une différence de 84euros par rapport à mon ancien véhicule. Une question me taraude. Je suis à de 3 mois de l'échéance de mon contrat. Pourquoi me font il payer 54euros de complément pour 3 mois alors que la différence annuelle est de seulement 84euros. Ils auraient dû me facturer 21euros. A nouveau le calcule au prorata est très étrange. J'appelle le service client pour signaler l'erreur mais prorata n'est pas dans leur vocabulaire. Incapable ne m'éxpliquer cette somme, on me dit que c'est l'ordinateur qui prend des critères qu'elle ne connaît pas pour calculer le complément et que celui-ci n'a rien à voir avec le tarif du nouveau contrat, étrange. Bref il faut fuire.</t>
  </si>
  <si>
    <t>20/12/2016</t>
  </si>
  <si>
    <t>audrey-50273</t>
  </si>
  <si>
    <t xml:space="preserve">Service client compétent et à l'écoute
Des tarifs adaptés
Des formules complètes 
Cotisant abordable et raisonnable sachant que j'ai été résiliée par mon ancienne assurance car trop de sinistres 
</t>
  </si>
  <si>
    <t>14/12/2016</t>
  </si>
  <si>
    <t>agnes--138944</t>
  </si>
  <si>
    <t xml:space="preserve">A FUIR ! Assurance qui vous prélève de l'argent sur le compte malgré un contrat non validé. J'ai fait un devis sur leur site le 25/10/21 lequel était intéressant. J'ai donc validé l'inscription mais 2 jours après ils valident mon dossier avec un tarif double de ce que j'ai accepté sans même m'en informer avec un échéancier de prélèvements. Ce qui est aberrant, le nouveau contrat avec le tarif plus élevé a été validé sur le site malgré que je n'étais pas d'accord avec le tarif et je demandais l'annulation de celui-ci. Enfin au fil des relances, le statuts change de validé puis non validé puis validé résilié. Heureusement, j'ai gardé les captures d'écran de ses modifications.
Le 29/10, je demande l'annulation de mon inscription par envoi de lettre sur site (photo avec signature). J'envoie également un courrier recommandée le 30/10 avec la demande de ne pas donner suite au devis du 25/10 pour cause d'augmentation de tarif.
Suite à cela ils m'appellent et me disent que je n'ai pas le droit de me rétracter car je suis obligée d'avoir une assurance pour la voiture et que je dois payer jusqu'au 23/11 (la date limite d'envoi de documents nécessaires à la validation).
Le 29/10 à 20h, j'ai quand même une personne au téléphone qui me dit que je serai remboursée et qu'elle envoie mon dossier au service concerné.
La semaine suivante, je reçois une information d'annulation de mon contrat au 03/11 et que je leur dois la somme de 3, 81€ ( prélevé sur mon compte hier en plus de la somme de 39€ à la validation du devis). C'est un autre nom en signature que la personne que j'ai eu le 29/10.
Après de très nombreux échanges téléphonique et par écrit depuis le 25/10, l'assurance cherche toujours à me prélever de l'argent. Je demande juste d'annuler cette demande et de me rembourser les sommes encaissées. Je ne veux plus jamais entendre parler de cette assurance. J'ai été attirée par le prix attractif mais croyez-moi, c'est un mensonge. Lisez les avis, je ne suis pas la seule dans ce cas.
Contrat num. 332629815 </t>
  </si>
  <si>
    <t>Direct Assurance</t>
  </si>
  <si>
    <t>05/11/2021</t>
  </si>
  <si>
    <t>01/10/2021</t>
  </si>
  <si>
    <t>mad-138977</t>
  </si>
  <si>
    <t>incroyable assurance qui propose de passer de 35€ a 62€ pour la même voiture 
impossible de poser des questions pour savoir le pourquoi du comment tu soul les conseillers 
bien votre pub maintenant il faut l'appliquer ;;;;;</t>
  </si>
  <si>
    <t>04/11/2021</t>
  </si>
  <si>
    <t>01/11/2021</t>
  </si>
  <si>
    <t>philippe-138744</t>
  </si>
  <si>
    <t>Trouvez vous normal d être au dessus de certaines assurances de plus de 200€ avec les mêmes forfaits ?????? 
Moi non client de plus de 12 ans !
Rien à voir avec la pub déversée à la TV !!!!!</t>
  </si>
  <si>
    <t>02/11/2021</t>
  </si>
  <si>
    <t>astrid-138681</t>
  </si>
  <si>
    <t>Le prix de ma cotisation était de 180 euros en 2020. Elle passe à 330 euros en 2021, sans sinistre bien sur, à situation égale. Cette pratique n'est pas correcte.</t>
  </si>
  <si>
    <t>eve-capiet--137954</t>
  </si>
  <si>
    <t xml:space="preserve">Je trouve cette assurance beaucoup trop cher pour les services apportés.  
Prix attrayants au départ la première année, mais augmente très rapidement et peu de prise en charge ou avec de grosses franchises.
Je ne recommande pas cette assurance </t>
  </si>
  <si>
    <t>21/10/2021</t>
  </si>
  <si>
    <t>uode-136462</t>
  </si>
  <si>
    <t>Assurance à l'écoute et qui est ouverte à la renégociation des mensualités du contrat. Je n'ai pas encore eu besoin de leurs services car jamais eu d'accident. La seule chose que je peux leur reprocher c'est le service client délocalisé.</t>
  </si>
  <si>
    <t>07/10/2021</t>
  </si>
  <si>
    <t>gb-135765</t>
  </si>
  <si>
    <t xml:space="preserve">Bonjour,
Après une recherche sur les devis d'assurance auto, je suis étonné que Direct Assurance ne soit pas dans le top 3. Je constate des écart de 20 a 25% sur mes contrats autos.
Cordialement. </t>
  </si>
  <si>
    <t>03/10/2021</t>
  </si>
  <si>
    <t>johanna-11000-135658</t>
  </si>
  <si>
    <t>Les prix annoncé lors du devis ne sont pas correctes Meilhan trompé dans le mon numéro de rue (11 au lieu du 34 ) la cotisation mensuelle a été augmenté de 5€ puis de 3€ de plus car c’est un véhicule secondaire 28€ pour un express alors que j’ai 9 ans de permis sans interruption ni sinistre …</t>
  </si>
  <si>
    <t>aurelien-b-135439</t>
  </si>
  <si>
    <t xml:space="preserve">Très très satisfait de vos services je recommanderai votre assurance à mes amis 
Site très bien expliqué clair net et précis 
Ainsi que les tarifs 
Cordialement </t>
  </si>
  <si>
    <t>roland-m-135403</t>
  </si>
  <si>
    <t>Je suis très satisfait de la rapidité pour souscrire une assurance voiture
Merci de traiter aussi vite Les demandes    je suis content d être chez vous</t>
  </si>
  <si>
    <t>romain--l-135372</t>
  </si>
  <si>
    <t xml:space="preserve">Je suis satisfait de l'assurance. Rapide et simple. Pas de probleme
Es pour effectuer les devis pour ma voiture que je viens d'acheter. Bon prix et site simpke
</t>
  </si>
  <si>
    <t>justine-p-135367</t>
  </si>
  <si>
    <t xml:space="preserve">La démarche est simple et rapide à effectuer, c'est idéal.  
Les options sont clairement définies lorsque l'on choisit la formule à laquelle adhérer.
</t>
  </si>
  <si>
    <t>marie-k-135345</t>
  </si>
  <si>
    <t xml:space="preserve">Je suis satisfaite de la rapidité pour souscrire à un contrat et des options d’assurance proposées afin d’être couvert au maximum en fonction de ces besoins </t>
  </si>
  <si>
    <t>marie-claude-c-135335</t>
  </si>
  <si>
    <t>JE SUIS TRES SATISFAIS DU SERVICE DIRECT ASSURANCE VRAIMENT RIEN A REPROCHER POUR LE MOMONENT NOUS VERON BIEN PAR LA SUITE MAIS TRES TRES CONTENT DES PRESTATION</t>
  </si>
  <si>
    <t>30/09/2021</t>
  </si>
  <si>
    <t>01/09/2021</t>
  </si>
  <si>
    <t>jean-michel-t-135330</t>
  </si>
  <si>
    <t>TRES SATISFAIT DIRECT ASSURANCE ASSURE UN BON SERVICE A L ECOUTE DE SES CLIENTS; RAPIDITE POUR LES DEMANDES DE DEVIS;
LES PRIX SONT SATISFAISANTS ET ABORDABLES
JE RECOMMANDE</t>
  </si>
  <si>
    <t>marilyn-c-135320</t>
  </si>
  <si>
    <t>Comme d hab offre intéressante, kilométrage illimité, assistance 0 kilometres.
J espere qu aussi efficace qu avant en cas de problème. Mais je vais croiser les doigt pour ma nouvelle titine.</t>
  </si>
  <si>
    <t>guillaume-p-135307</t>
  </si>
  <si>
    <t>J'ai fait plusieurs comparaison des prix avec d'autres assurance mais la plupart depassaient de loin mon budget, mais là c'est moitié moins cher que ce que je pensai</t>
  </si>
  <si>
    <t>achraf-m-135297</t>
  </si>
  <si>
    <t xml:space="preserve">Je suis heureux d etre avec vous merci a vous cordialemznt moumen achra service agiriable a l ecoute de ces cliens je recommande je conseierais au gens que je connais de </t>
  </si>
  <si>
    <t>karinne-a-135287</t>
  </si>
  <si>
    <t>Je suis satisfaite du service et les prix me conviennent parfaitement. Faire établir un devis sur le site internet et y souscrire est très rapide et simple.</t>
  </si>
  <si>
    <t>vincent-r-135265</t>
  </si>
  <si>
    <t>je suis trés satisfait du service 
pour le servce je suis trés satisfait pour les prix  simple rapide efficace je vous recommanderais sans problémes c est certain</t>
  </si>
  <si>
    <t>romain-m-135262</t>
  </si>
  <si>
    <t>Prix dans les tarifs du marché satisfaisant. Rapide et efficace pour souscrire une assurance auto. Parrainage avec mon pere, somme du parrainage un peu faible….</t>
  </si>
  <si>
    <t>eric-g-135257</t>
  </si>
  <si>
    <t>Simple , rapide et bénéficiant d'un tarif attractif,  j'en suis à mon troisième véhicule assuré chez vous. Merci pour votre service en espérant  pouvoir bientôt assurer mon bien immobilier.</t>
  </si>
  <si>
    <t>flaurine-c-135252</t>
  </si>
  <si>
    <t xml:space="preserve">Vraiment rapide le prix et correct je recommande cette assurance je suis ravie d’avoir souscrit chez eux j’ai 2 assurance une pour ma c3 et une pour ma polo 5  </t>
  </si>
  <si>
    <t>david-b-135250</t>
  </si>
  <si>
    <t xml:space="preserve">je suis satisfait du service les prix me conviennent simple et rapide beaucoup moins chère que mon ancienne assurance Allianz 307 euros a l'année vous etes 2 fois moins chère </t>
  </si>
  <si>
    <t>charlene-d-135236</t>
  </si>
  <si>
    <t>Rapide efficace les prix sont attractifs et la prise de la assurance et à la date que l'on souhaite et en cas de problème le service client et rapide et efficace</t>
  </si>
  <si>
    <t>marouen-b-135209</t>
  </si>
  <si>
    <t xml:space="preserve">Excellent prix
Service réactif. Le fait de pouvoir associer les deux contrats auto et habitat facilite le suivi des prélèvements mensuel. Je suis satisfait. </t>
  </si>
  <si>
    <t>sophie-b-135203</t>
  </si>
  <si>
    <t>Site ergonomique. Guidée pas a pas. Offre rapide et envoyée par mail. Contrat détaillée et thématique. Franchises plus haute que certaines autres compagnies. Mais couverture dommages plus importante.</t>
  </si>
  <si>
    <t>martine--l-135200</t>
  </si>
  <si>
    <t xml:space="preserve">Très bon rapport qualité prix encore merci  très réactif très satisfaite de ma souscription pouvez-vous me dire si vous faites les mutuelles santé merci à vous </t>
  </si>
  <si>
    <t>cynthia-n-135189</t>
  </si>
  <si>
    <t>très satisfaite des prix et des services
facilité de souscription
je recommande vivement et toujours un conseiller présent en cas de doute pour nous accompagner</t>
  </si>
  <si>
    <t>aja-r-135176</t>
  </si>
  <si>
    <t xml:space="preserve">Je suis satisfait du service et le rapidité. Je suis satisfait du service et le rapidité. Je suis satisfait du service et le rapidité. Je suis satisfait du service et le rapidité. </t>
  </si>
  <si>
    <t>tiphaine-t-135161</t>
  </si>
  <si>
    <t>Je suis satisfait du prix un gain de 120€ a l'année espérons que les accident seront bien régler et rapidement,site tres fluide un bon point quand on veut faire vite et bien</t>
  </si>
  <si>
    <t>29/09/2021</t>
  </si>
  <si>
    <t>aboubekeur-a-135155</t>
  </si>
  <si>
    <t xml:space="preserve">Je suis satisfait simple efficace et pas cher 
Je recommande cette assurance car elle répond aux attentes s’est usagers.
Très bon rapport qualité prix </t>
  </si>
  <si>
    <t>yoann-g-135142</t>
  </si>
  <si>
    <t xml:space="preserve">Prix très plus que corect
Rapidité pour assurer le véhicule
Jeune conducteur très content pour mon budget 
Je recommande direct assurance rapide et efficace </t>
  </si>
  <si>
    <t>gloria-c-135124</t>
  </si>
  <si>
    <t xml:space="preserve">je suis satisfait de votre agence, mais j'aimerai ben recevoir mn devis a la maison le plus vite possible sinon je suis contente de vos offres 
Cordialement </t>
  </si>
  <si>
    <t>denis-b-135119</t>
  </si>
  <si>
    <t>je suis satisfait de l'accueil téléphonique , mais revenant d'Afrique après plusieurs année d'absence En France il dommage que je suis oblige de recommencer tout a zéro</t>
  </si>
  <si>
    <t>sebastien-t-135118</t>
  </si>
  <si>
    <t>Parcours de souscription très agréable, Facile d'accès, rapide avec les renseignements suffisant pour se faire une idée précise de son assurance. Je recommande</t>
  </si>
  <si>
    <t>arnaud-c-135112</t>
  </si>
  <si>
    <t>Formulaire long a compléter
Pas la possibilité de mensualiser
Prix excessifs pour un véhicule qui a plus de 20 ans avec une puissance de 4cv 
Malheureusement l'assurance est obligatoire</t>
  </si>
  <si>
    <t>robin-l-135094</t>
  </si>
  <si>
    <t>Déjà abonné auparavant et n’ayant eu aucun soucis je réitère ma confiance. Les prix sont très attractifs et c’est une compagnie que je conseillerais par la suite</t>
  </si>
  <si>
    <t>alain-g-135086</t>
  </si>
  <si>
    <t xml:space="preserve">Contrat finalisé par mail, mes contacts avec vos collaborateurs étant décevant (impatience à la limite de l'agressivité) 
Le site en ligne est facile d'accès et très compréhensible </t>
  </si>
  <si>
    <t>francis-y-135083</t>
  </si>
  <si>
    <t>Très satisfaite, rapidité et simplicité du devis en ligne avec en plus la résiliation prise en charge par direct assurance. Je recommande ce service efficace.</t>
  </si>
  <si>
    <t>nicolas-m-135075</t>
  </si>
  <si>
    <t>Service en ligne sympathique et ergonomique, avec des couleurs flamboyantes ainsi qu'une tarification avantageuse. Je reviendrais avec des amis pour un week end.</t>
  </si>
  <si>
    <t>maro-133652</t>
  </si>
  <si>
    <t>Rapport qualité prix excellent, DIRECT ASSURANCE m'informe au quotidien des conditions climatiques en cas d'intempéries je reçois une alerte avec les conseils pour protéger mon habitation et mon véhicule.
Je suis très satisfait de cette assurance qui contrairement à d'autres est très proche de ses clients.
Je conseille fortement à tout le monde d'aller chez eux. 
J'avoue qu'au début j'ai eu du mal à franchir le pas de prendre une assurance en ligne, mais finalement avec DIRECT ASSURANCE, j'ai juste un appel téléphonique à passer pour obtenir les informations dont j'ai besoin.
Les services sont les mêmes qu'une assurance traditionnelle avec des coûts beaucoup moins élevés.</t>
  </si>
  <si>
    <t>lucinda-m-135066</t>
  </si>
  <si>
    <t>Pour l'instant je suis satisfaite au niveau démarche. j'attends de voir la suite.
car je viens juste de souscrire à Direct Assurance. je vais consulter mes mail
Cordialement</t>
  </si>
  <si>
    <t>amine-b-135057</t>
  </si>
  <si>
    <t>TRES BONNE CONSEILLERE
ECOUTE CONSEIL ETAIT AU RDV 
ELLE M A RAPPELE ET MA GUIDE POUR LA SIGNATURE 
LE TARIF EST INTERESSANT  ET ME FAIT BENEFICIER DU PARAINAGE</t>
  </si>
  <si>
    <t>nawfal-j-135041</t>
  </si>
  <si>
    <t xml:space="preserve">JE SUIS SATISFAIT DE TOUT SAUF QUE DE LA FRANCHISE EN PLUS POUR AVOIR LE DEPANAGE 0KM  LE PACK SERENITE A 10€ ... JE TROUVE CELA DOMMAGE ( AUSSI OBLIGER LES GENS A METTRE MIN 150 CARACTERES POUR VALIDER L'AVIS ) </t>
  </si>
  <si>
    <t>lucile-vanille-92-135040</t>
  </si>
  <si>
    <t>Souscription direct avec les attestations dans l'heure. Échanges commerciaux claires sauf que le son bas d'ou répétition de données. Bref cool d'avoir un interlocuteur rapidement et compétant.</t>
  </si>
  <si>
    <t>01/08/2021</t>
  </si>
  <si>
    <t>aurelie--l-134107</t>
  </si>
  <si>
    <t>On est le tarif me convient reste à voir la qualité de service.
 Nous verrons ça lors du première  Incident. Car c'est bien là qu'on reconnaît une bonne assurance.</t>
  </si>
  <si>
    <t>nancy-f-134986</t>
  </si>
  <si>
    <t xml:space="preserve">Je suis satisfaite de ma demande au niveau de la prise en charge le conseiller était clair mais le tarif proposé pour un leasing par l’assurance est élevé </t>
  </si>
  <si>
    <t>marine-a-134982</t>
  </si>
  <si>
    <t xml:space="preserve">Le prix et correct pour un nouveau contrat mais abusé pour un changement de véhicule il n’est pas logique que l’on paye plus cher pour un ancien client </t>
  </si>
  <si>
    <t>yohan-h-134972</t>
  </si>
  <si>
    <t>Je suis satisfait du service en ligne et de la souscription par internet.
Il ne mz reste plus qu'à profiter et à rouler sereinement. Merci direct assurance</t>
  </si>
  <si>
    <t>fouad-h-134956</t>
  </si>
  <si>
    <t>Je suis deja client est des que je veut souscrire une nouvelle assurance via le sit internet  je doit rentrer toute mes infos perso alor que vous les avez déjà,  c'est peut fatiguant</t>
  </si>
  <si>
    <t>28/09/2021</t>
  </si>
  <si>
    <t>manon-134950</t>
  </si>
  <si>
    <t>Je viens d'avoir un acte de vandalisme sur ma voiture (portières rayées ) j'ai donc appelé mon assureur DIRECT ASSURANCE qui m'a dit que malgré le fait que je soit assurée tous risques, si je souhaite réparer ma voiture je dois financer 300 euros de franchise ainsi que 10 % des réparations! C'est une honte, Je paye déjà 800 euros d'assurance à l'année je n'ai jamais eu de soucis sur mon véhicule et la seule fois ou j'ai besoin de réparer ma voiture voilà ce que je dois débourser. Je ne vous conseille pas cette assurance!</t>
  </si>
  <si>
    <t>olivier-q-134942</t>
  </si>
  <si>
    <t>Satisfaction client la souscription a été relativement facile sur internet pas de souci particulier tu sais pas c'est relativement correctement et rapidement</t>
  </si>
  <si>
    <t>renan-l-134930</t>
  </si>
  <si>
    <t>aucun avis pour l'instant. Je viens de souscrire à une assurance auto chez Direct assurance, je n'hésiterai pas à éditer cet avis, quand j'aurais plus de recule.</t>
  </si>
  <si>
    <t>francois-j-134929</t>
  </si>
  <si>
    <t>Prix Défiant toute Concurrences..
Je suis satisfait en tous point quand ta la prise en charge de ma demande que l'apport des réponses a mes nombreuse questions.</t>
  </si>
  <si>
    <t>jerome-l-134928</t>
  </si>
  <si>
    <t>je suis deja client chez vous et je m'attendais à une baisse de tarif sur mon autre assurance voiture ( celle de la twingo ) en attendant une réponse de votre part</t>
  </si>
  <si>
    <t>dagri-franck-frederic-k-134904</t>
  </si>
  <si>
    <t>Je suis satisfait du traitement informatisé de l'abonnement
je suis satisfait du prix de l'assurance 
J'espère avoir des personnes qui répondent à nos attentes maintenant que nous sommes chez Direct Assurance</t>
  </si>
  <si>
    <t>thierry-l-134843</t>
  </si>
  <si>
    <t xml:space="preserve">je suis satisfait  si bien en temps que devis ou inscrption plus 
 de vos service prix raisonnable et  facile pour l'inscription payement bien securiser </t>
  </si>
  <si>
    <t>rudy-b-134825</t>
  </si>
  <si>
    <t xml:space="preserve">Bon prix pour être assuré au même condition que mon ancien assureur je gagne 50 euros par mois . A voir dans le temps si ils tiennent leurs engagements vis à vis de leur pub </t>
  </si>
  <si>
    <t>denis-s-134822</t>
  </si>
  <si>
    <t>Satisfait du service  l assurance devra démarrer ce jour a 15 heures date de livraison du vehicule. Bon contact téléphonique et bonne prestations informatiques</t>
  </si>
  <si>
    <t>emmanuel-97361</t>
  </si>
  <si>
    <t>Direct Assurance, l'assurance que vous allez aimer..... ou pas..
Quand une voiture est décrétée épave et qu'ils vous appliquent une sorte de franchise très importante, ajoutée sur une réduction du prix, ça donne plus envie de s'assurer chez eux</t>
  </si>
  <si>
    <t>khalid-a-134783</t>
  </si>
  <si>
    <t xml:space="preserve">Je suis très content du service. Je recommande vivement.
C'est facile, rapide et efficace, n'hesitez pas à souscrire votre assurance auto chez direct assurance. Merci </t>
  </si>
  <si>
    <t>coralie-c-134779</t>
  </si>
  <si>
    <t xml:space="preserve">Les prix me conviennes simple et rapide plusieurs choix . J espère que la qualité du suivi du dossier et assez simple aussi et pouvoir avoir rapidement des réponses au question </t>
  </si>
  <si>
    <t>julie-c-134774</t>
  </si>
  <si>
    <t>Pour le moment je suis satisfaite, plutôt bonnes garanties à un tarif raisonnable, à voir sur la durée et surtout en cas de sinistre. Je donne une chance aux assurances en ligne !</t>
  </si>
  <si>
    <t>harond-l-134767</t>
  </si>
  <si>
    <t xml:space="preserve">Je suis vraiment satisfait de la rapidité dont j’ai pu d’assurer chez vous ! Après avoir pu faire des comparaisons chez d’autres assurances je dois confirmer que pour les meme garantie vous êtes les moins chère donc comment passez à côté !!!
</t>
  </si>
  <si>
    <t>aurelie--m-134741</t>
  </si>
  <si>
    <t xml:space="preserve">Je suis satisfaite des tarifs
Prix attractif
J'espère ne pas être déçue.
Bon rapport qualité prix
Dommage qu'il fasse tout de même réglé 2 mensualités lors de l'inscription </t>
  </si>
  <si>
    <t>27/09/2021</t>
  </si>
  <si>
    <t>maud-d-134729</t>
  </si>
  <si>
    <t xml:space="preserve">Je suis sastifait très facile d utilisation et très accessible les prix sont très correct 
Le site est intuitif et facile d utilisation merci pour votre accueil </t>
  </si>
  <si>
    <t>gersende-c-134725</t>
  </si>
  <si>
    <t>je suis satisfait mais le prix que l on m annonce ne correspont pas au prix que j avais sur mon premier devis je verai si tous se passe bien je metterai ma deuxieme voiture aussi</t>
  </si>
  <si>
    <t>samir-a-134722</t>
  </si>
  <si>
    <t xml:space="preserve">Très bon rapport qualité prix je suis satisfait 
Merci beaucoup Très bon rapport qualité prix je suis satisfait 
Merci beaucoup Très bon rapport qualité prix je suis satisfait 
Merci beaucoup </t>
  </si>
  <si>
    <t>william-b-134721</t>
  </si>
  <si>
    <t>je suis satisfait du prix pour la protection proposé. Souscription rapide et sans problème. 
Je recommande direct assurance pour votre assurance auto.</t>
  </si>
  <si>
    <t>khaled-h-134707</t>
  </si>
  <si>
    <t>Merci à vous , très pratique pour le paiement et bien conseillé par téléphone, les documents ont été renvoyés sur la boite mail très rapidement, encore un grand merci.</t>
  </si>
  <si>
    <t>mickael-m-134703</t>
  </si>
  <si>
    <t xml:space="preserve">Je suis relativement satisfait du service en l'occurrence par l'attractivité des prix qui sont alors très compétitifs. J'espère ne pas en être déçu après la souscription </t>
  </si>
  <si>
    <t>adrien-m-134696</t>
  </si>
  <si>
    <t>Franchement super tres bonne assurance très bon prix j’espère que le service sera de qualité je suis content de faire partie de direct assurance merci</t>
  </si>
  <si>
    <t>jean-claude-d-134684</t>
  </si>
  <si>
    <t xml:space="preserve">bonjour, je suis ravi de la rapidité avec laquelle j'ai pu  assurer mon véhicule merci je vous recommanderez si un jour j'en ai l'occasion bonne journée  à vous </t>
  </si>
  <si>
    <t>amar-a-134669</t>
  </si>
  <si>
    <t>Je suis ravi de faire partie de nouveau client chez direct devis précis et rapide site simple d utilisation assurance dans l attente veuillez recevoirs mes sincères salutations</t>
  </si>
  <si>
    <t>elsa-f-134663</t>
  </si>
  <si>
    <t xml:space="preserve">Je suis satisfait du service qui était rendu lors de la souscription chez vous Et je ne sais pas quoi dire de plus pour remplir le nombre de caractères autorisés 
</t>
  </si>
  <si>
    <t>romain-d-134660</t>
  </si>
  <si>
    <t>La souscription est simple et pratique.
Le devis fais par téléphone en tant que client coute le double par rapport à un nouveau contrat sur internet... Je ne trouve pas ça normal du tout car la voiture et les conducteurs sont les mêmes, il y a juste plus de démarches à faire pour payer la moitié du prix, je trouve cette pratique incorrecte vis à vis des clients</t>
  </si>
  <si>
    <t>najib-a-134658</t>
  </si>
  <si>
    <t>Le prix me convient bon rapport qualité-prix 
Prix compétitifs et  assurance sérieuse
Je suis vraiment satisfait et je retourne chez direct assurance comme dans le temps</t>
  </si>
  <si>
    <t>franck-s-134652</t>
  </si>
  <si>
    <t xml:space="preserve">Très bonne assurance. Je la recommande à tout le monde.
Étant anciennement assuré chez vous, je reviens vers vous car vous avez des prix défiant toute concurrence. </t>
  </si>
  <si>
    <t>cyprien-p-134646</t>
  </si>
  <si>
    <t>Satisfait de la rapidité du service en espérant que l'entreprise soit fiable en cas de sinistre.
Par contre je n'ai vu nul part ou renseigner son bonus accumulé jusqu'ici.</t>
  </si>
  <si>
    <t>soso-k-134632</t>
  </si>
  <si>
    <t xml:space="preserve">Je suis satisfaite…les prix me convienne… simple et pratique  et tant jeune c’est une très bonne assurance qui convient à mon budget je recommande merci direct assurance </t>
  </si>
  <si>
    <t>oceane-d-134626</t>
  </si>
  <si>
    <t xml:space="preserve">Je suis satisfait du service le prix me convient la souscription est très rapide. Possibilité de reprendre le dossier en cours et devis très précis je recommande </t>
  </si>
  <si>
    <t>cathy-k-134625</t>
  </si>
  <si>
    <t>Les prix me conviennent. Je suis satisfaite du devis effectué 
Rapide et précis, ce devis est intéressant comparé à mon ancienne assurance.
Direct assurance merci</t>
  </si>
  <si>
    <t>christopher-e-134622</t>
  </si>
  <si>
    <t>Très rapide est très simple pour assurer une voiture c'est pourquoi je souscris toujours chez direct assurance. 
Devrait juste faire des tarifs mieux que les nouveaux clients pour les personnes fidèles comme moi ....</t>
  </si>
  <si>
    <t>mohamed-y-134594</t>
  </si>
  <si>
    <t xml:space="preserve">Service rapide, pour avoir Un devis et la souscription  mais pas de possibilité de payer par moins. Il faut mieux ajouter cette option au début ou après le devis </t>
  </si>
  <si>
    <t>26/09/2021</t>
  </si>
  <si>
    <t>sonia-p-134586</t>
  </si>
  <si>
    <t>Je suis satisfaite de la facilité de compléter le devis 
Ainsi que la clarté de la proposition 
Je suis également satisfaite de pouvoir le faire un dimanche de façon dématérialisée</t>
  </si>
  <si>
    <t>gwendoline-j-134584</t>
  </si>
  <si>
    <t>Je souhaitais payer mensuellement et ce n'est pas possible.
Honnêtement qui peut payer un an d'assurance en une seule fois...
De plus, avant on pouvais ne pas nommer le deuxième conducteur. Pourquoi ce n'est plus le cas?</t>
  </si>
  <si>
    <t>iman-s-134582</t>
  </si>
  <si>
    <t xml:space="preserve">Rapide et pas cher les infos et options sont claires à voir dans le temps si le service client est satisfaisant, et si les engagements seront respectés. Souscription rapide et simple 
</t>
  </si>
  <si>
    <t>christophe-l-134565</t>
  </si>
  <si>
    <t xml:space="preserve">les prix me conviennent le service me convient qu'est que vous voulez que je vous dise de plus si je me suis inscrit c'est que cela me convient.si je  suis satisfait peut etre que  j'assurerais chez vous un autre vehicule merci
</t>
  </si>
  <si>
    <t>cedric-g-134556</t>
  </si>
  <si>
    <t>Prix très abordables et le site est simple et efficace.
Je recommande vivement.
Une énorme économie de faite qui est plus que la bienvenue.
M. GAMBERONI</t>
  </si>
  <si>
    <t>melanie-s-134550</t>
  </si>
  <si>
    <t>Facile efficace le prix tout y est. Je me suis inscrite rapidement mai’ntenant a voir dans le temps si l’efficacite reste. On verra bien d’ici un an.sinon je rechangerai d’assureur.</t>
  </si>
  <si>
    <t>cecile-b-134543</t>
  </si>
  <si>
    <t>Très bon service. Simplicité et efficacité. Je recommande Direct Assurance à tous ceux qui recherchent une assurance sûre et pas chère. Je ne changerai plus d'assurance.</t>
  </si>
  <si>
    <t>jean-patrick-c-134541</t>
  </si>
  <si>
    <t xml:space="preserve">Je trouve que les tarifs ont augmentés par rapport à mon ancienne couverture d'assurance.
J'ai pris votre formule par facilité mais je ne pense pas rester chez vous.
Dommage, j'étais très satisfait de votre compagnie sur mes véhicules précédents.
</t>
  </si>
  <si>
    <t>khalid-h-134521</t>
  </si>
  <si>
    <t xml:space="preserve">
Connaissance par la familles correct 
Simple et pratique raport qualité prix 
Accès simple et rapide 
Option me conviennent parfaitement
Contact en france
Assurance al'ecoute 
</t>
  </si>
  <si>
    <t>25/09/2021</t>
  </si>
  <si>
    <t>roland-a-134510</t>
  </si>
  <si>
    <t xml:space="preserve">J ai ravi de la facilité à souscrire sur le site 
Rapidité .
J ete très surpris de la méthode employée.
Je recommanderais a les amis direct assurance 
</t>
  </si>
  <si>
    <t>stephanie-n-134509</t>
  </si>
  <si>
    <t>Service au top. Devis facile à faire et rapide ça change de certaine assurance . Je recommande ce service a mes proches ainsi que amis. 
Bon qualité prix</t>
  </si>
  <si>
    <t>nicolas-a-134492</t>
  </si>
  <si>
    <t xml:space="preserve">Direct assurance a des prix intéressants, ils sont facilement joignable. Les démarches sont simples et efficaces. Le personnel est agréable au téléphone. </t>
  </si>
  <si>
    <t>wozniak-j-134484</t>
  </si>
  <si>
    <t>Satisfait de la rapidité et de la facilité à faire le devis. Les prix sont attractif. Satisfait de la rapidité et de la facilité à faire le devis. Les prix sont attractif</t>
  </si>
  <si>
    <t>guillaume-p-134477</t>
  </si>
  <si>
    <t xml:space="preserve">Assurance en ligne rapide et compétitive. Nickel pour un achat le we où les agences sont fermées. N’hésitez pas de faire de même, si vous acheter un véhicule le week-end </t>
  </si>
  <si>
    <t>youssouf-a-134473</t>
  </si>
  <si>
    <t xml:space="preserve">Je suis satisfait de l’application de direct assurance pour ma voiture Citroën ds3  sport chic de couleur noir merci de votre compréhension les plus distingués </t>
  </si>
  <si>
    <t>magalie-a-134453</t>
  </si>
  <si>
    <t>Les prix sont très attractifs. Je change tous mes contrats pour venir chez vous. Pour l’instant, rien à redire. A voir en cas de sinistre...super idée que les conducteurs secondaires</t>
  </si>
  <si>
    <t>tina-n-134446</t>
  </si>
  <si>
    <t xml:space="preserve">OK BON SERVVICE MAIS JE N'AI PAS ENCORE ASSEZ DE RECUL POUR LE DIRE. MERCI JE VERRAIS AVEC LE TEMPS, DANS UN AN PAR EXEMPLE POUR LE MOMENT C EST TROP TOT POUR SAVOIR </t>
  </si>
  <si>
    <t>mina-e-134442</t>
  </si>
  <si>
    <t>Je suis très satisfaite, les prix intéressant et l'équipe sont d'une gentillesse et d'un professionnalisme rare de nos jours, bravo l'équipe de direction assurance</t>
  </si>
  <si>
    <t>anthony-g-134441</t>
  </si>
  <si>
    <t>Les prix sont attractifs, souscription simple et rapide à voir pour le service maintenant je recommanderai quand même cette assurance moins cher que les autres assureurs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</si>
</sst>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1" t="s">
        <v>7</v>
      </c>
      <c r="I1" s="1" t="s">
        <v>8</v>
      </c>
      <c r="J1" s="1" t="s">
        <v>9</v>
      </c>
      <c r="K1" s="1" t="s">
        <v>10</v>
      </c>
    </row>
    <row r="2">
      <c r="B2" s="2" t="s">
        <v>11</v>
      </c>
      <c r="C2" s="2" t="s">
        <v>12</v>
      </c>
      <c r="D2" s="2" t="s">
        <v>13</v>
      </c>
      <c r="E2" s="2" t="s">
        <v>14</v>
      </c>
      <c r="F2" s="2" t="s">
        <v>15</v>
      </c>
      <c r="G2" s="2" t="s">
        <v>16</v>
      </c>
      <c r="H2" s="2" t="s">
        <v>17</v>
      </c>
      <c r="I2" s="2" t="str">
        <f>IFERROR(__xludf.DUMMYFUNCTION("GOOGLETRANSLATE(C2,""fr"",""en"")"),"I am currently satisfied with the service. I am waiting to see if the future will confirm this feelings. The operators I have online showed professionalism
, It's nice.")</f>
        <v>I am currently satisfied with the service. I am waiting to see if the future will confirm this feelings. The operators I have online showed professionalism
, It's nice.</v>
      </c>
    </row>
    <row r="3">
      <c r="B3" s="2" t="s">
        <v>18</v>
      </c>
      <c r="C3" s="2" t="s">
        <v>19</v>
      </c>
      <c r="D3" s="2" t="s">
        <v>13</v>
      </c>
      <c r="E3" s="2" t="s">
        <v>14</v>
      </c>
      <c r="F3" s="2" t="s">
        <v>15</v>
      </c>
      <c r="G3" s="2" t="s">
        <v>16</v>
      </c>
      <c r="H3" s="2" t="s">
        <v>17</v>
      </c>
      <c r="I3" s="2" t="str">
        <f>IFERROR(__xludf.DUMMYFUNCTION("GOOGLETRANSLATE(C3,""fr"",""en"")"),"That staff on the phone, which explains the price, until then, c normal !!!
I have a file that has lasted for 3 months, concerning a termination of Hamon law, which was sent by their service to the Macif instead of Suravenir and it reviews the document w"&amp;"ith the same error - C unbearable
")</f>
        <v>That staff on the phone, which explains the price, until then, c normal !!!
I have a file that has lasted for 3 months, concerning a termination of Hamon law, which was sent by their service to the Macif instead of Suravenir and it reviews the document with the same error - C unbearable
</v>
      </c>
    </row>
    <row r="4">
      <c r="B4" s="2" t="s">
        <v>20</v>
      </c>
      <c r="C4" s="2" t="s">
        <v>21</v>
      </c>
      <c r="D4" s="2" t="s">
        <v>13</v>
      </c>
      <c r="E4" s="2" t="s">
        <v>14</v>
      </c>
      <c r="F4" s="2" t="s">
        <v>15</v>
      </c>
      <c r="G4" s="2" t="s">
        <v>22</v>
      </c>
      <c r="H4" s="2" t="s">
        <v>17</v>
      </c>
      <c r="I4" s="2" t="str">
        <f>IFERROR(__xludf.DUMMYFUNCTION("GOOGLETRANSLATE(C4,""fr"",""en"")"),"A very interesting value for money! Little downside, I manage all that relates to documents in my home and in particular the auto insurance of my wife, it is a shame that for once my new contract is in its name despite that I am main driver.")</f>
        <v>A very interesting value for money! Little downside, I manage all that relates to documents in my home and in particular the auto insurance of my wife, it is a shame that for once my new contract is in its name despite that I am main driver.</v>
      </c>
    </row>
    <row r="5">
      <c r="B5" s="2" t="s">
        <v>23</v>
      </c>
      <c r="C5" s="2" t="s">
        <v>24</v>
      </c>
      <c r="D5" s="2" t="s">
        <v>13</v>
      </c>
      <c r="E5" s="2" t="s">
        <v>14</v>
      </c>
      <c r="F5" s="2" t="s">
        <v>15</v>
      </c>
      <c r="G5" s="2" t="s">
        <v>22</v>
      </c>
      <c r="H5" s="2" t="s">
        <v>17</v>
      </c>
      <c r="I5" s="2" t="str">
        <f>IFERROR(__xludf.DUMMYFUNCTION("GOOGLETRANSLATE(C5,""fr"",""en"")"),"Very practical and fast service, customer service will still be monitored in time but no complaints for the moment. Very satisfactory together.")</f>
        <v>Very practical and fast service, customer service will still be monitored in time but no complaints for the moment. Very satisfactory together.</v>
      </c>
    </row>
    <row r="6">
      <c r="B6" s="2" t="s">
        <v>25</v>
      </c>
      <c r="C6" s="2" t="s">
        <v>26</v>
      </c>
      <c r="D6" s="2" t="s">
        <v>13</v>
      </c>
      <c r="E6" s="2" t="s">
        <v>14</v>
      </c>
      <c r="F6" s="2" t="s">
        <v>15</v>
      </c>
      <c r="G6" s="2" t="s">
        <v>22</v>
      </c>
      <c r="H6" s="2" t="s">
        <v>17</v>
      </c>
      <c r="I6" s="2" t="str">
        <f>IFERROR(__xludf.DUMMYFUNCTION("GOOGLETRANSLATE(C6,""fr"",""en"")"),"I am satisfied with the service obtained! The very professional telephone reception as well as a suggestion of the very explanatory recommendations for once a customer at the Olivier Insurance!")</f>
        <v>I am satisfied with the service obtained! The very professional telephone reception as well as a suggestion of the very explanatory recommendations for once a customer at the Olivier Insurance!</v>
      </c>
    </row>
    <row r="7">
      <c r="B7" s="2" t="s">
        <v>27</v>
      </c>
      <c r="C7" s="2" t="s">
        <v>28</v>
      </c>
      <c r="D7" s="2" t="s">
        <v>13</v>
      </c>
      <c r="E7" s="2" t="s">
        <v>14</v>
      </c>
      <c r="F7" s="2" t="s">
        <v>15</v>
      </c>
      <c r="G7" s="2" t="s">
        <v>22</v>
      </c>
      <c r="H7" s="2" t="s">
        <v>17</v>
      </c>
      <c r="I7" s="2" t="str">
        <f>IFERROR(__xludf.DUMMYFUNCTION("GOOGLETRANSLATE(C7,""fr"",""en"")"),"Very good insurance. Very quickly and very clear. I contacted by phone and it was super simple. I would recommend for other people. Jean Louis")</f>
        <v>Very good insurance. Very quickly and very clear. I contacted by phone and it was super simple. I would recommend for other people. Jean Louis</v>
      </c>
    </row>
    <row r="8">
      <c r="B8" s="2" t="s">
        <v>29</v>
      </c>
      <c r="C8" s="2" t="s">
        <v>30</v>
      </c>
      <c r="D8" s="2" t="s">
        <v>13</v>
      </c>
      <c r="E8" s="2" t="s">
        <v>14</v>
      </c>
      <c r="F8" s="2" t="s">
        <v>15</v>
      </c>
      <c r="G8" s="2" t="s">
        <v>22</v>
      </c>
      <c r="H8" s="2" t="s">
        <v>17</v>
      </c>
      <c r="I8" s="2" t="str">
        <f>IFERROR(__xludf.DUMMYFUNCTION("GOOGLETRANSLATE(C8,""fr"",""en"")"),"I am very satisfied with the services offered, an attractive price was offered to me, everything seems correct to me until today. Very good insurance, I recommend.")</f>
        <v>I am very satisfied with the services offered, an attractive price was offered to me, everything seems correct to me until today. Very good insurance, I recommend.</v>
      </c>
    </row>
    <row r="9">
      <c r="B9" s="2" t="s">
        <v>31</v>
      </c>
      <c r="C9" s="2" t="s">
        <v>32</v>
      </c>
      <c r="D9" s="2" t="s">
        <v>13</v>
      </c>
      <c r="E9" s="2" t="s">
        <v>14</v>
      </c>
      <c r="F9" s="2" t="s">
        <v>15</v>
      </c>
      <c r="G9" s="2" t="s">
        <v>22</v>
      </c>
      <c r="H9" s="2" t="s">
        <v>17</v>
      </c>
      <c r="I9" s="2" t="str">
        <f>IFERROR(__xludf.DUMMYFUNCTION("GOOGLETRANSLATE(C9,""fr"",""en"")"),"The price simulation tool as well as control is very simple and fast.
It simply lacks a mobile application. So I therefore recommend the olive assurance.
")</f>
        <v>The price simulation tool as well as control is very simple and fast.
It simply lacks a mobile application. So I therefore recommend the olive assurance.
</v>
      </c>
    </row>
    <row r="10">
      <c r="B10" s="2" t="s">
        <v>33</v>
      </c>
      <c r="C10" s="2" t="s">
        <v>34</v>
      </c>
      <c r="D10" s="2" t="s">
        <v>13</v>
      </c>
      <c r="E10" s="2" t="s">
        <v>14</v>
      </c>
      <c r="F10" s="2" t="s">
        <v>15</v>
      </c>
      <c r="G10" s="2" t="s">
        <v>22</v>
      </c>
      <c r="H10" s="2" t="s">
        <v>17</v>
      </c>
      <c r="I10" s="2" t="str">
        <f>IFERROR(__xludf.DUMMYFUNCTION("GOOGLETRANSLATE(C10,""fr"",""en"")"),"We will see ! Insurance all the same higher than I would have thought than departure. I am waiting to see later if it is as reliable as expected.")</f>
        <v>We will see ! Insurance all the same higher than I would have thought than departure. I am waiting to see later if it is as reliable as expected.</v>
      </c>
    </row>
    <row r="11">
      <c r="B11" s="2" t="s">
        <v>35</v>
      </c>
      <c r="C11" s="2" t="s">
        <v>36</v>
      </c>
      <c r="D11" s="2" t="s">
        <v>13</v>
      </c>
      <c r="E11" s="2" t="s">
        <v>14</v>
      </c>
      <c r="F11" s="2" t="s">
        <v>15</v>
      </c>
      <c r="G11" s="2" t="s">
        <v>22</v>
      </c>
      <c r="H11" s="2" t="s">
        <v>17</v>
      </c>
      <c r="I11" s="2" t="str">
        <f>IFERROR(__xludf.DUMMYFUNCTION("GOOGLETRANSLATE(C11,""fr"",""en"")"),"Easy to reach and attractive price. For the start, everything seems fast and efficient. This responsiveness should be confirmed in the event of a claim or need requiring insurance intervention.")</f>
        <v>Easy to reach and attractive price. For the start, everything seems fast and efficient. This responsiveness should be confirmed in the event of a claim or need requiring insurance intervention.</v>
      </c>
    </row>
    <row r="12">
      <c r="B12" s="2" t="s">
        <v>37</v>
      </c>
      <c r="C12" s="2" t="s">
        <v>38</v>
      </c>
      <c r="D12" s="2" t="s">
        <v>13</v>
      </c>
      <c r="E12" s="2" t="s">
        <v>14</v>
      </c>
      <c r="F12" s="2" t="s">
        <v>15</v>
      </c>
      <c r="G12" s="2" t="s">
        <v>39</v>
      </c>
      <c r="H12" s="2" t="s">
        <v>17</v>
      </c>
      <c r="I12" s="2" t="str">
        <f>IFERROR(__xludf.DUMMYFUNCTION("GOOGLETRANSLATE(C12,""fr"",""en"")"),"Good price but high franchises.
Very welcome by phone.
150 characters minimum to be able to leave his opinion it is painful so I fill like that")</f>
        <v>Good price but high franchises.
Very welcome by phone.
150 characters minimum to be able to leave his opinion it is painful so I fill like that</v>
      </c>
    </row>
    <row r="13">
      <c r="B13" s="2" t="s">
        <v>40</v>
      </c>
      <c r="C13" s="2" t="s">
        <v>41</v>
      </c>
      <c r="D13" s="2" t="s">
        <v>13</v>
      </c>
      <c r="E13" s="2" t="s">
        <v>14</v>
      </c>
      <c r="F13" s="2" t="s">
        <v>15</v>
      </c>
      <c r="G13" s="2" t="s">
        <v>39</v>
      </c>
      <c r="H13" s="2" t="s">
        <v>17</v>
      </c>
      <c r="I13" s="2" t="str">
        <f>IFERROR(__xludf.DUMMYFUNCTION("GOOGLETRANSLATE(C13,""fr"",""en"")"),"Very satisfied with the service, I highly recommend.
pleasant and precise advisers, listening and answering all the questions precisely and warmly")</f>
        <v>Very satisfied with the service, I highly recommend.
pleasant and precise advisers, listening and answering all the questions precisely and warmly</v>
      </c>
    </row>
    <row r="14">
      <c r="B14" s="2" t="s">
        <v>42</v>
      </c>
      <c r="C14" s="2" t="s">
        <v>43</v>
      </c>
      <c r="D14" s="2" t="s">
        <v>13</v>
      </c>
      <c r="E14" s="2" t="s">
        <v>14</v>
      </c>
      <c r="F14" s="2" t="s">
        <v>15</v>
      </c>
      <c r="G14" s="2" t="s">
        <v>39</v>
      </c>
      <c r="H14" s="2" t="s">
        <v>17</v>
      </c>
      <c r="I14" s="2" t="str">
        <f>IFERROR(__xludf.DUMMYFUNCTION("GOOGLETRANSLATE(C14,""fr"",""en"")"),"I still have a mixed opinion but for me the price is attractive. I just subscribed so let's see that in a few self.
The phone call is well unrolled")</f>
        <v>I still have a mixed opinion but for me the price is attractive. I just subscribed so let's see that in a few self.
The phone call is well unrolled</v>
      </c>
    </row>
    <row r="15">
      <c r="B15" s="2" t="s">
        <v>44</v>
      </c>
      <c r="C15" s="2" t="s">
        <v>45</v>
      </c>
      <c r="D15" s="2" t="s">
        <v>13</v>
      </c>
      <c r="E15" s="2" t="s">
        <v>14</v>
      </c>
      <c r="F15" s="2" t="s">
        <v>15</v>
      </c>
      <c r="G15" s="2" t="s">
        <v>39</v>
      </c>
      <c r="H15" s="2" t="s">
        <v>17</v>
      </c>
      <c r="I15" s="2" t="str">
        <f>IFERROR(__xludf.DUMMYFUNCTION("GOOGLETRANSLATE(C15,""fr"",""en"")"),"I am satisfied with the fast and very professional service we are well received and as well inform.
prices are reasonable
simple and practical")</f>
        <v>I am satisfied with the fast and very professional service we are well received and as well inform.
prices are reasonable
simple and practical</v>
      </c>
    </row>
    <row r="16">
      <c r="B16" s="2" t="s">
        <v>46</v>
      </c>
      <c r="C16" s="2" t="s">
        <v>47</v>
      </c>
      <c r="D16" s="2" t="s">
        <v>13</v>
      </c>
      <c r="E16" s="2" t="s">
        <v>14</v>
      </c>
      <c r="F16" s="2" t="s">
        <v>15</v>
      </c>
      <c r="G16" s="2" t="s">
        <v>39</v>
      </c>
      <c r="H16" s="2" t="s">
        <v>17</v>
      </c>
      <c r="I16" s="2" t="str">
        <f>IFERROR(__xludf.DUMMYFUNCTION("GOOGLETRANSLATE(C16,""fr"",""en"")"),"A little expensive, but it is the only insurance compatible with my years of license (young license) and the motorization of my car.
Despite the sending of my documents I did not receive my insurance card on time.")</f>
        <v>A little expensive, but it is the only insurance compatible with my years of license (young license) and the motorization of my car.
Despite the sending of my documents I did not receive my insurance card on time.</v>
      </c>
    </row>
    <row r="17">
      <c r="B17" s="2" t="s">
        <v>48</v>
      </c>
      <c r="C17" s="2" t="s">
        <v>49</v>
      </c>
      <c r="D17" s="2" t="s">
        <v>13</v>
      </c>
      <c r="E17" s="2" t="s">
        <v>14</v>
      </c>
      <c r="F17" s="2" t="s">
        <v>15</v>
      </c>
      <c r="G17" s="2" t="s">
        <v>39</v>
      </c>
      <c r="H17" s="2" t="s">
        <v>17</v>
      </c>
      <c r="I17" s="2" t="str">
        <f>IFERROR(__xludf.DUMMYFUNCTION("GOOGLETRANSLATE(C17,""fr"",""en"")"),"For the moment nothing to complain about for a few days to see after the first year of insurance as a young license The price is correct business to follow")</f>
        <v>For the moment nothing to complain about for a few days to see after the first year of insurance as a young license The price is correct business to follow</v>
      </c>
    </row>
    <row r="18">
      <c r="B18" s="2" t="s">
        <v>50</v>
      </c>
      <c r="C18" s="2" t="s">
        <v>51</v>
      </c>
      <c r="D18" s="2" t="s">
        <v>13</v>
      </c>
      <c r="E18" s="2" t="s">
        <v>14</v>
      </c>
      <c r="F18" s="2" t="s">
        <v>15</v>
      </c>
      <c r="G18" s="2" t="s">
        <v>39</v>
      </c>
      <c r="H18" s="2" t="s">
        <v>17</v>
      </c>
      <c r="I18" s="2" t="str">
        <f>IFERROR(__xludf.DUMMYFUNCTION("GOOGLETRANSLATE(C18,""fr"",""en"")"),"I am very satisfied with this great insurance great fast price very interested and reasonable for the two people it is available to my")</f>
        <v>I am very satisfied with this great insurance great fast price very interested and reasonable for the two people it is available to my</v>
      </c>
    </row>
    <row r="19">
      <c r="B19" s="2" t="s">
        <v>52</v>
      </c>
      <c r="C19" s="2" t="s">
        <v>53</v>
      </c>
      <c r="D19" s="2" t="s">
        <v>13</v>
      </c>
      <c r="E19" s="2" t="s">
        <v>14</v>
      </c>
      <c r="F19" s="2" t="s">
        <v>15</v>
      </c>
      <c r="G19" s="2" t="s">
        <v>54</v>
      </c>
      <c r="H19" s="2" t="s">
        <v>17</v>
      </c>
      <c r="I19" s="2" t="str">
        <f>IFERROR(__xludf.DUMMYFUNCTION("GOOGLETRANSLATE(C19,""fr"",""en"")"),"I am satisfied with the simple and fast service on a very nice phone and their very understanding explanations I will recommend it to those around me
")</f>
        <v>I am satisfied with the simple and fast service on a very nice phone and their very understanding explanations I will recommend it to those around me
</v>
      </c>
    </row>
    <row r="20">
      <c r="B20" s="2" t="s">
        <v>55</v>
      </c>
      <c r="C20" s="2" t="s">
        <v>56</v>
      </c>
      <c r="D20" s="2" t="s">
        <v>13</v>
      </c>
      <c r="E20" s="2" t="s">
        <v>14</v>
      </c>
      <c r="F20" s="2" t="s">
        <v>15</v>
      </c>
      <c r="G20" s="2" t="s">
        <v>54</v>
      </c>
      <c r="H20" s="2" t="s">
        <v>17</v>
      </c>
      <c r="I20" s="2" t="str">
        <f>IFERROR(__xludf.DUMMYFUNCTION("GOOGLETRANSLATE(C20,""fr"",""en"")"),"I am satisfied with services, price, quality of service, listening advisers. I am satisfied with services, price, quality of service, listening advisers.")</f>
        <v>I am satisfied with services, price, quality of service, listening advisers. I am satisfied with services, price, quality of service, listening advisers.</v>
      </c>
    </row>
    <row r="21" ht="15.75" customHeight="1">
      <c r="B21" s="2" t="s">
        <v>57</v>
      </c>
      <c r="C21" s="2" t="s">
        <v>58</v>
      </c>
      <c r="D21" s="2" t="s">
        <v>13</v>
      </c>
      <c r="E21" s="2" t="s">
        <v>14</v>
      </c>
      <c r="F21" s="2" t="s">
        <v>15</v>
      </c>
      <c r="G21" s="2" t="s">
        <v>54</v>
      </c>
      <c r="H21" s="2" t="s">
        <v>17</v>
      </c>
      <c r="I21" s="2" t="str">
        <f>IFERROR(__xludf.DUMMYFUNCTION("GOOGLETRANSLATE(C21,""fr"",""en"")"),"I am satisfied with the service as well as the telephone reception, very good price ... and very effective for the termination of the former insurer. Very pleasant")</f>
        <v>I am satisfied with the service as well as the telephone reception, very good price ... and very effective for the termination of the former insurer. Very pleasant</v>
      </c>
    </row>
    <row r="22" ht="15.75" customHeight="1">
      <c r="B22" s="2" t="s">
        <v>59</v>
      </c>
      <c r="C22" s="2" t="s">
        <v>60</v>
      </c>
      <c r="D22" s="2" t="s">
        <v>13</v>
      </c>
      <c r="E22" s="2" t="s">
        <v>14</v>
      </c>
      <c r="F22" s="2" t="s">
        <v>15</v>
      </c>
      <c r="G22" s="2" t="s">
        <v>54</v>
      </c>
      <c r="H22" s="2" t="s">
        <v>17</v>
      </c>
      <c r="I22" s="2" t="str">
        <f>IFERROR(__xludf.DUMMYFUNCTION("GOOGLETRANSLATE(C22,""fr"",""en"")"),"Simplicity, efficiency, speed. The advisor was very pleasant and friendly. Good service, affordable price. I would recommend. Very good insurance.")</f>
        <v>Simplicity, efficiency, speed. The advisor was very pleasant and friendly. Good service, affordable price. I would recommend. Very good insurance.</v>
      </c>
    </row>
    <row r="23" ht="15.75" customHeight="1">
      <c r="B23" s="2" t="s">
        <v>61</v>
      </c>
      <c r="C23" s="2" t="s">
        <v>62</v>
      </c>
      <c r="D23" s="2" t="s">
        <v>13</v>
      </c>
      <c r="E23" s="2" t="s">
        <v>14</v>
      </c>
      <c r="F23" s="2" t="s">
        <v>15</v>
      </c>
      <c r="G23" s="2" t="s">
        <v>54</v>
      </c>
      <c r="H23" s="2" t="s">
        <v>17</v>
      </c>
      <c r="I23" s="2" t="str">
        <f>IFERROR(__xludf.DUMMYFUNCTION("GOOGLETRANSLATE(C23,""fr"",""en"")"),"Trea good communication, very successful on the phone.
Even if Linterface Mobile is to be reviewed because not very clear and the possibility of signing the contracts several times, the rest is very Satifisant!")</f>
        <v>Trea good communication, very successful on the phone.
Even if Linterface Mobile is to be reviewed because not very clear and the possibility of signing the contracts several times, the rest is very Satifisant!</v>
      </c>
    </row>
    <row r="24" ht="15.75" customHeight="1">
      <c r="B24" s="2" t="s">
        <v>63</v>
      </c>
      <c r="C24" s="2" t="s">
        <v>64</v>
      </c>
      <c r="D24" s="2" t="s">
        <v>13</v>
      </c>
      <c r="E24" s="2" t="s">
        <v>14</v>
      </c>
      <c r="F24" s="2" t="s">
        <v>15</v>
      </c>
      <c r="G24" s="2" t="s">
        <v>54</v>
      </c>
      <c r="H24" s="2" t="s">
        <v>17</v>
      </c>
      <c r="I24" s="2" t="str">
        <f>IFERROR(__xludf.DUMMYFUNCTION("GOOGLETRANSLATE(C24,""fr"",""en"")"),"The overall experience is satisfactory and rapid, on the other hand the 15 euros of management Frai because I have called an advisor necessarily because temporary plate and obligation to modify my quote via the advisor. Without having been informed, that'"&amp;"s very small, I do not recommend")</f>
        <v>The overall experience is satisfactory and rapid, on the other hand the 15 euros of management Frai because I have called an advisor necessarily because temporary plate and obligation to modify my quote via the advisor. Without having been informed, that's very small, I do not recommend</v>
      </c>
    </row>
    <row r="25" ht="15.75" customHeight="1">
      <c r="B25" s="2" t="s">
        <v>65</v>
      </c>
      <c r="C25" s="2" t="s">
        <v>66</v>
      </c>
      <c r="D25" s="2" t="s">
        <v>13</v>
      </c>
      <c r="E25" s="2" t="s">
        <v>14</v>
      </c>
      <c r="F25" s="2" t="s">
        <v>15</v>
      </c>
      <c r="G25" s="2" t="s">
        <v>54</v>
      </c>
      <c r="H25" s="2" t="s">
        <v>17</v>
      </c>
      <c r="I25" s="2" t="str">
        <f>IFERROR(__xludf.DUMMYFUNCTION("GOOGLETRANSLATE(C25,""fr"",""en"")"),"I am satisfied with the service offered by the Olivier Insurance allowing me to ensure the car that I want at a very affordable price.
I was well advised, and the salespeople from the Olivier Insurance have always been available to answer my questions.")</f>
        <v>I am satisfied with the service offered by the Olivier Insurance allowing me to ensure the car that I want at a very affordable price.
I was well advised, and the salespeople from the Olivier Insurance have always been available to answer my questions.</v>
      </c>
    </row>
    <row r="26" ht="15.75" customHeight="1">
      <c r="B26" s="2" t="s">
        <v>67</v>
      </c>
      <c r="C26" s="2" t="s">
        <v>68</v>
      </c>
      <c r="D26" s="2" t="s">
        <v>13</v>
      </c>
      <c r="E26" s="2" t="s">
        <v>14</v>
      </c>
      <c r="F26" s="2" t="s">
        <v>15</v>
      </c>
      <c r="G26" s="2" t="s">
        <v>69</v>
      </c>
      <c r="H26" s="2" t="s">
        <v>17</v>
      </c>
      <c r="I26" s="2" t="str">
        <f>IFERROR(__xludf.DUMMYFUNCTION("GOOGLETRANSLATE(C26,""fr"",""en"")"),"I am satisfied, price, simplicity, and understanding of the person who is occupied with my file! Very easy to take in hand your website!")</f>
        <v>I am satisfied, price, simplicity, and understanding of the person who is occupied with my file! Very easy to take in hand your website!</v>
      </c>
    </row>
    <row r="27" ht="15.75" customHeight="1">
      <c r="B27" s="2" t="s">
        <v>70</v>
      </c>
      <c r="C27" s="2" t="s">
        <v>71</v>
      </c>
      <c r="D27" s="2" t="s">
        <v>13</v>
      </c>
      <c r="E27" s="2" t="s">
        <v>14</v>
      </c>
      <c r="F27" s="2" t="s">
        <v>15</v>
      </c>
      <c r="G27" s="2" t="s">
        <v>69</v>
      </c>
      <c r="H27" s="2" t="s">
        <v>17</v>
      </c>
      <c r="I27" s="2" t="str">
        <f>IFERROR(__xludf.DUMMYFUNCTION("GOOGLETRANSLATE(C27,""fr"",""en"")"),"I am satisfied with the insurance which is in the price not too expensive I tell you a big thank you for having found satisfactory prices cordially gentlemen vanel")</f>
        <v>I am satisfied with the insurance which is in the price not too expensive I tell you a big thank you for having found satisfactory prices cordially gentlemen vanel</v>
      </c>
    </row>
    <row r="28" ht="15.75" customHeight="1">
      <c r="B28" s="2" t="s">
        <v>72</v>
      </c>
      <c r="C28" s="2" t="s">
        <v>73</v>
      </c>
      <c r="D28" s="2" t="s">
        <v>13</v>
      </c>
      <c r="E28" s="2" t="s">
        <v>14</v>
      </c>
      <c r="F28" s="2" t="s">
        <v>15</v>
      </c>
      <c r="G28" s="2" t="s">
        <v>74</v>
      </c>
      <c r="H28" s="2" t="s">
        <v>17</v>
      </c>
      <c r="I28" s="2" t="str">
        <f>IFERROR(__xludf.DUMMYFUNCTION("GOOGLETRANSLATE(C28,""fr"",""en"")"),"I am satisfied with service and contact him with the advisers of the Olivier Insurance as the price and their service I advise everyone")</f>
        <v>I am satisfied with service and contact him with the advisers of the Olivier Insurance as the price and their service I advise everyone</v>
      </c>
    </row>
    <row r="29" ht="15.75" customHeight="1">
      <c r="B29" s="2" t="s">
        <v>75</v>
      </c>
      <c r="C29" s="2" t="s">
        <v>76</v>
      </c>
      <c r="D29" s="2" t="s">
        <v>13</v>
      </c>
      <c r="E29" s="2" t="s">
        <v>14</v>
      </c>
      <c r="F29" s="2" t="s">
        <v>15</v>
      </c>
      <c r="G29" s="2" t="s">
        <v>74</v>
      </c>
      <c r="H29" s="2" t="s">
        <v>17</v>
      </c>
      <c r="I29" s="2" t="str">
        <f>IFERROR(__xludf.DUMMYFUNCTION("GOOGLETRANSLATE(C29,""fr"",""en"")"),"Very clear and saturated the operator, thank you for the ease, I could serve you with new customers around me needs an auto or other quote cordially.")</f>
        <v>Very clear and saturated the operator, thank you for the ease, I could serve you with new customers around me needs an auto or other quote cordially.</v>
      </c>
    </row>
    <row r="30" ht="15.75" customHeight="1">
      <c r="B30" s="2" t="s">
        <v>77</v>
      </c>
      <c r="C30" s="2" t="s">
        <v>78</v>
      </c>
      <c r="D30" s="2" t="s">
        <v>13</v>
      </c>
      <c r="E30" s="2" t="s">
        <v>14</v>
      </c>
      <c r="F30" s="2" t="s">
        <v>15</v>
      </c>
      <c r="G30" s="2" t="s">
        <v>74</v>
      </c>
      <c r="H30" s="2" t="s">
        <v>17</v>
      </c>
      <c r="I30" s="2" t="str">
        <f>IFERROR(__xludf.DUMMYFUNCTION("GOOGLETRANSLATE(C30,""fr"",""en"")"),"Satisfied with the fast and professional service
Easy to use the website
very competent staff
I highly recommend this insurance
  ")</f>
        <v>Satisfied with the fast and professional service
Easy to use the website
very competent staff
I highly recommend this insurance
  </v>
      </c>
    </row>
    <row r="31" ht="15.75" customHeight="1">
      <c r="B31" s="2" t="s">
        <v>79</v>
      </c>
      <c r="C31" s="2" t="s">
        <v>80</v>
      </c>
      <c r="D31" s="2" t="s">
        <v>13</v>
      </c>
      <c r="E31" s="2" t="s">
        <v>14</v>
      </c>
      <c r="F31" s="2" t="s">
        <v>15</v>
      </c>
      <c r="G31" s="2" t="s">
        <v>74</v>
      </c>
      <c r="H31" s="2" t="s">
        <v>17</v>
      </c>
      <c r="I31" s="2" t="str">
        <f>IFERROR(__xludf.DUMMYFUNCTION("GOOGLETRANSLATE(C31,""fr"",""en"")"),"New customer the offers we air attractive, to see in the long term and in case of concerns. Thank you anyway to align you with prices compared to the competitor")</f>
        <v>New customer the offers we air attractive, to see in the long term and in case of concerns. Thank you anyway to align you with prices compared to the competitor</v>
      </c>
    </row>
    <row r="32" ht="15.75" customHeight="1">
      <c r="B32" s="2" t="s">
        <v>81</v>
      </c>
      <c r="C32" s="2" t="s">
        <v>82</v>
      </c>
      <c r="D32" s="2" t="s">
        <v>13</v>
      </c>
      <c r="E32" s="2" t="s">
        <v>14</v>
      </c>
      <c r="F32" s="2" t="s">
        <v>15</v>
      </c>
      <c r="G32" s="2" t="s">
        <v>74</v>
      </c>
      <c r="H32" s="2" t="s">
        <v>17</v>
      </c>
      <c r="I32" s="2" t="str">
        <f>IFERROR(__xludf.DUMMYFUNCTION("GOOGLETRANSLATE(C32,""fr"",""en"")"),"I am satisfied with this insuring and the ways to explain the procedure to ensure, thank you, I recommend the olive assurance to my relatives and friends")</f>
        <v>I am satisfied with this insuring and the ways to explain the procedure to ensure, thank you, I recommend the olive assurance to my relatives and friends</v>
      </c>
    </row>
    <row r="33" ht="15.75" customHeight="1">
      <c r="B33" s="2" t="s">
        <v>83</v>
      </c>
      <c r="C33" s="2" t="s">
        <v>84</v>
      </c>
      <c r="D33" s="2" t="s">
        <v>13</v>
      </c>
      <c r="E33" s="2" t="s">
        <v>14</v>
      </c>
      <c r="F33" s="2" t="s">
        <v>15</v>
      </c>
      <c r="G33" s="2" t="s">
        <v>85</v>
      </c>
      <c r="H33" s="2" t="s">
        <v>17</v>
      </c>
      <c r="I33" s="2" t="str">
        <f>IFERROR(__xludf.DUMMYFUNCTION("GOOGLETRANSLATE(C33,""fr"",""en"")"),"Great people on the phone very pleasant for the file it is going well the documents are simple to send and upon receipt of documents directly informed
Thanks")</f>
        <v>Great people on the phone very pleasant for the file it is going well the documents are simple to send and upon receipt of documents directly informed
Thanks</v>
      </c>
    </row>
    <row r="34" ht="15.75" customHeight="1">
      <c r="B34" s="2" t="s">
        <v>86</v>
      </c>
      <c r="C34" s="2" t="s">
        <v>87</v>
      </c>
      <c r="D34" s="2" t="s">
        <v>13</v>
      </c>
      <c r="E34" s="2" t="s">
        <v>14</v>
      </c>
      <c r="F34" s="2" t="s">
        <v>15</v>
      </c>
      <c r="G34" s="2" t="s">
        <v>85</v>
      </c>
      <c r="H34" s="2" t="s">
        <v>17</v>
      </c>
      <c r="I34" s="2" t="str">
        <f>IFERROR(__xludf.DUMMYFUNCTION("GOOGLETRANSLATE(C34,""fr"",""en"")"),"Very satisfactory, efficient advisor well recommended, fast on the phone, kind nothing to complain about, very happy for over 10 years, I would strongly recommend")</f>
        <v>Very satisfactory, efficient advisor well recommended, fast on the phone, kind nothing to complain about, very happy for over 10 years, I would strongly recommend</v>
      </c>
    </row>
    <row r="35" ht="15.75" customHeight="1">
      <c r="B35" s="2" t="s">
        <v>88</v>
      </c>
      <c r="C35" s="2" t="s">
        <v>89</v>
      </c>
      <c r="D35" s="2" t="s">
        <v>13</v>
      </c>
      <c r="E35" s="2" t="s">
        <v>14</v>
      </c>
      <c r="F35" s="2" t="s">
        <v>15</v>
      </c>
      <c r="G35" s="2" t="s">
        <v>85</v>
      </c>
      <c r="H35" s="2" t="s">
        <v>17</v>
      </c>
      <c r="I35" s="2" t="str">
        <f>IFERROR(__xludf.DUMMYFUNCTION("GOOGLETRANSLATE(C35,""fr"",""en"")"),"Unbeatable price he will not have a better price by knowing that it is an online insurer. I do comparatives elsewhere and I hope that with Lolivier I would feel covered")</f>
        <v>Unbeatable price he will not have a better price by knowing that it is an online insurer. I do comparatives elsewhere and I hope that with Lolivier I would feel covered</v>
      </c>
    </row>
    <row r="36" ht="15.75" customHeight="1">
      <c r="B36" s="2" t="s">
        <v>90</v>
      </c>
      <c r="C36" s="2" t="s">
        <v>91</v>
      </c>
      <c r="D36" s="2" t="s">
        <v>13</v>
      </c>
      <c r="E36" s="2" t="s">
        <v>14</v>
      </c>
      <c r="F36" s="2" t="s">
        <v>15</v>
      </c>
      <c r="G36" s="2" t="s">
        <v>85</v>
      </c>
      <c r="H36" s="2" t="s">
        <v>17</v>
      </c>
      <c r="I36" s="2" t="str">
        <f>IFERROR(__xludf.DUMMYFUNCTION("GOOGLETRANSLATE(C36,""fr"",""en"")"),"Very satisfied with the service offered by the advisor, a very interesting price. Creation of the simple and effective contract. I recommend this insurance, especially for young drivers.")</f>
        <v>Very satisfied with the service offered by the advisor, a very interesting price. Creation of the simple and effective contract. I recommend this insurance, especially for young drivers.</v>
      </c>
    </row>
    <row r="37" ht="15.75" customHeight="1">
      <c r="B37" s="2" t="s">
        <v>92</v>
      </c>
      <c r="C37" s="2" t="s">
        <v>93</v>
      </c>
      <c r="D37" s="2" t="s">
        <v>13</v>
      </c>
      <c r="E37" s="2" t="s">
        <v>14</v>
      </c>
      <c r="F37" s="2" t="s">
        <v>15</v>
      </c>
      <c r="G37" s="2" t="s">
        <v>85</v>
      </c>
      <c r="H37" s="2" t="s">
        <v>17</v>
      </c>
      <c r="I37" s="2" t="str">
        <f>IFERROR(__xludf.DUMMYFUNCTION("GOOGLETRANSLATE(C37,""fr"",""en"")"),"Satisfied with speed….
The simplicity of personal space
Customer service… ..
value for money also… ..
I recommend !!")</f>
        <v>Satisfied with speed….
The simplicity of personal space
Customer service… ..
value for money also… ..
I recommend !!</v>
      </c>
    </row>
    <row r="38" ht="15.75" customHeight="1">
      <c r="B38" s="2" t="s">
        <v>94</v>
      </c>
      <c r="C38" s="2" t="s">
        <v>95</v>
      </c>
      <c r="D38" s="2" t="s">
        <v>13</v>
      </c>
      <c r="E38" s="2" t="s">
        <v>14</v>
      </c>
      <c r="F38" s="2" t="s">
        <v>15</v>
      </c>
      <c r="G38" s="2" t="s">
        <v>85</v>
      </c>
      <c r="H38" s="2" t="s">
        <v>17</v>
      </c>
      <c r="I38" s="2" t="str">
        <f>IFERROR(__xludf.DUMMYFUNCTION("GOOGLETRANSLATE(C38,""fr"",""en"")"),"I made a quote thank you for the price, very easy to subscribe. Maybe I would see to improve the contract if I see that your services are good.")</f>
        <v>I made a quote thank you for the price, very easy to subscribe. Maybe I would see to improve the contract if I see that your services are good.</v>
      </c>
    </row>
    <row r="39" ht="15.75" customHeight="1">
      <c r="B39" s="2" t="s">
        <v>96</v>
      </c>
      <c r="C39" s="2" t="s">
        <v>97</v>
      </c>
      <c r="D39" s="2" t="s">
        <v>13</v>
      </c>
      <c r="E39" s="2" t="s">
        <v>14</v>
      </c>
      <c r="F39" s="2" t="s">
        <v>15</v>
      </c>
      <c r="G39" s="2" t="s">
        <v>98</v>
      </c>
      <c r="H39" s="2" t="s">
        <v>17</v>
      </c>
      <c r="I39" s="2" t="str">
        <f>IFERROR(__xludf.DUMMYFUNCTION("GOOGLETRANSLATE(C39,""fr"",""en"")"),"Ease of subscription
I am now waiting to see the relationship with this new insurer and so effective in the event of claims.
Subscription via lefurets.com")</f>
        <v>Ease of subscription
I am now waiting to see the relationship with this new insurer and so effective in the event of claims.
Subscription via lefurets.com</v>
      </c>
    </row>
    <row r="40" ht="15.75" customHeight="1">
      <c r="B40" s="2" t="s">
        <v>99</v>
      </c>
      <c r="C40" s="2" t="s">
        <v>100</v>
      </c>
      <c r="D40" s="2" t="s">
        <v>13</v>
      </c>
      <c r="E40" s="2" t="s">
        <v>14</v>
      </c>
      <c r="F40" s="2" t="s">
        <v>15</v>
      </c>
      <c r="G40" s="2" t="s">
        <v>98</v>
      </c>
      <c r="H40" s="2" t="s">
        <v>17</v>
      </c>
      <c r="I40" s="2" t="str">
        <f>IFERROR(__xludf.DUMMYFUNCTION("GOOGLETRANSLATE(C40,""fr"",""en"")"),"Very simple, practical and efficient.
Discovered by chance by an internet comparator, but I do not regret.
I am satisfied with the insurance olive tree.")</f>
        <v>Very simple, practical and efficient.
Discovered by chance by an internet comparator, but I do not regret.
I am satisfied with the insurance olive tree.</v>
      </c>
    </row>
    <row r="41" ht="15.75" customHeight="1">
      <c r="B41" s="2" t="s">
        <v>101</v>
      </c>
      <c r="C41" s="2" t="s">
        <v>102</v>
      </c>
      <c r="D41" s="2" t="s">
        <v>13</v>
      </c>
      <c r="E41" s="2" t="s">
        <v>14</v>
      </c>
      <c r="F41" s="2" t="s">
        <v>15</v>
      </c>
      <c r="G41" s="2" t="s">
        <v>98</v>
      </c>
      <c r="H41" s="2" t="s">
        <v>17</v>
      </c>
      <c r="I41" s="2" t="str">
        <f>IFERROR(__xludf.DUMMYFUNCTION("GOOGLETRANSLATE(C41,""fr"",""en"")"),"The price remains very correct for 2 drivers. The website is very easy to use and the subscription is fast. I can't wait to drive my first car!")</f>
        <v>The price remains very correct for 2 drivers. The website is very easy to use and the subscription is fast. I can't wait to drive my first car!</v>
      </c>
    </row>
    <row r="42" ht="15.75" customHeight="1">
      <c r="B42" s="2" t="s">
        <v>103</v>
      </c>
      <c r="C42" s="2" t="s">
        <v>104</v>
      </c>
      <c r="D42" s="2" t="s">
        <v>13</v>
      </c>
      <c r="E42" s="2" t="s">
        <v>14</v>
      </c>
      <c r="F42" s="2" t="s">
        <v>15</v>
      </c>
      <c r="G42" s="2" t="s">
        <v>98</v>
      </c>
      <c r="H42" s="2" t="s">
        <v>17</v>
      </c>
      <c r="I42" s="2" t="str">
        <f>IFERROR(__xludf.DUMMYFUNCTION("GOOGLETRANSLATE(C42,""fr"",""en"")"),"Listening advisor, clear explanation after comparison is the cheapest insurance that I have found. Satisfied with the service, simple, fast, efficient")</f>
        <v>Listening advisor, clear explanation after comparison is the cheapest insurance that I have found. Satisfied with the service, simple, fast, efficient</v>
      </c>
    </row>
    <row r="43" ht="15.75" customHeight="1">
      <c r="B43" s="2" t="s">
        <v>105</v>
      </c>
      <c r="C43" s="2" t="s">
        <v>106</v>
      </c>
      <c r="D43" s="2" t="s">
        <v>13</v>
      </c>
      <c r="E43" s="2" t="s">
        <v>14</v>
      </c>
      <c r="F43" s="2" t="s">
        <v>15</v>
      </c>
      <c r="G43" s="2" t="s">
        <v>98</v>
      </c>
      <c r="H43" s="2" t="s">
        <v>17</v>
      </c>
      <c r="I43" s="2" t="str">
        <f>IFERROR(__xludf.DUMMYFUNCTION("GOOGLETRANSLATE(C43,""fr"",""en"")"),"Very satisfied with my interview with your advisor
 I was taken care of and my requests were listened to
Thank you again for your quality professionalism and your welcome")</f>
        <v>Very satisfied with my interview with your advisor
 I was taken care of and my requests were listened to
Thank you again for your quality professionalism and your welcome</v>
      </c>
    </row>
    <row r="44" ht="15.75" customHeight="1">
      <c r="B44" s="2" t="s">
        <v>107</v>
      </c>
      <c r="C44" s="2" t="s">
        <v>108</v>
      </c>
      <c r="D44" s="2" t="s">
        <v>13</v>
      </c>
      <c r="E44" s="2" t="s">
        <v>14</v>
      </c>
      <c r="F44" s="2" t="s">
        <v>15</v>
      </c>
      <c r="G44" s="2" t="s">
        <v>98</v>
      </c>
      <c r="H44" s="2" t="s">
        <v>17</v>
      </c>
      <c r="I44" s="2" t="str">
        <f>IFERROR(__xludf.DUMMYFUNCTION("GOOGLETRANSLATE(C44,""fr"",""en"")"),"I am satisfied with the service provided by this insurance company which has always been present for me when I needed information")</f>
        <v>I am satisfied with the service provided by this insurance company which has always been present for me when I needed information</v>
      </c>
    </row>
    <row r="45" ht="15.75" customHeight="1">
      <c r="B45" s="2" t="s">
        <v>109</v>
      </c>
      <c r="C45" s="2" t="s">
        <v>110</v>
      </c>
      <c r="D45" s="2" t="s">
        <v>13</v>
      </c>
      <c r="E45" s="2" t="s">
        <v>14</v>
      </c>
      <c r="F45" s="2" t="s">
        <v>15</v>
      </c>
      <c r="G45" s="2" t="s">
        <v>98</v>
      </c>
      <c r="H45" s="2" t="s">
        <v>17</v>
      </c>
      <c r="I45" s="2" t="str">
        <f>IFERROR(__xludf.DUMMYFUNCTION("GOOGLETRANSLATE(C45,""fr"",""en"")"),"I am satisfied with the service, very good value for money and very good communication with the interlocutors. I highly recommend the olive assurance")</f>
        <v>I am satisfied with the service, very good value for money and very good communication with the interlocutors. I highly recommend the olive assurance</v>
      </c>
    </row>
    <row r="46" ht="15.75" customHeight="1">
      <c r="B46" s="2" t="s">
        <v>111</v>
      </c>
      <c r="C46" s="2" t="s">
        <v>112</v>
      </c>
      <c r="D46" s="2" t="s">
        <v>13</v>
      </c>
      <c r="E46" s="2" t="s">
        <v>14</v>
      </c>
      <c r="F46" s="2" t="s">
        <v>15</v>
      </c>
      <c r="G46" s="2" t="s">
        <v>113</v>
      </c>
      <c r="H46" s="2" t="s">
        <v>17</v>
      </c>
      <c r="I46" s="2" t="str">
        <f>IFERROR(__xludf.DUMMYFUNCTION("GOOGLETRANSLATE(C46,""fr"",""en"")"),"I am satisfied with the speed and seriousness of your insurance of the clarity of your website and the ease with which the procedures are feasible")</f>
        <v>I am satisfied with the speed and seriousness of your insurance of the clarity of your website and the ease with which the procedures are feasible</v>
      </c>
    </row>
    <row r="47" ht="15.75" customHeight="1">
      <c r="B47" s="2" t="s">
        <v>114</v>
      </c>
      <c r="C47" s="2" t="s">
        <v>115</v>
      </c>
      <c r="D47" s="2" t="s">
        <v>13</v>
      </c>
      <c r="E47" s="2" t="s">
        <v>14</v>
      </c>
      <c r="F47" s="2" t="s">
        <v>15</v>
      </c>
      <c r="G47" s="2" t="s">
        <v>113</v>
      </c>
      <c r="H47" s="2" t="s">
        <v>17</v>
      </c>
      <c r="I47" s="2" t="str">
        <f>IFERROR(__xludf.DUMMYFUNCTION("GOOGLETRANSLATE(C47,""fr"",""en"")"),"I recommend the olive assurance, the prices are very interesting. Customer service is attentive and it does not push excessive consumption.")</f>
        <v>I recommend the olive assurance, the prices are very interesting. Customer service is attentive and it does not push excessive consumption.</v>
      </c>
    </row>
    <row r="48" ht="15.75" customHeight="1">
      <c r="B48" s="2" t="s">
        <v>116</v>
      </c>
      <c r="C48" s="2" t="s">
        <v>117</v>
      </c>
      <c r="D48" s="2" t="s">
        <v>13</v>
      </c>
      <c r="E48" s="2" t="s">
        <v>14</v>
      </c>
      <c r="F48" s="2" t="s">
        <v>15</v>
      </c>
      <c r="G48" s="2" t="s">
        <v>113</v>
      </c>
      <c r="H48" s="2" t="s">
        <v>17</v>
      </c>
      <c r="I48" s="2" t="str">
        <f>IFERROR(__xludf.DUMMYFUNCTION("GOOGLETRANSLATE(C48,""fr"",""en"")"),"satisfied with the explanations and especially the price. I will recommend your attractive price insurance very good advice very good contact ease of subscription")</f>
        <v>satisfied with the explanations and especially the price. I will recommend your attractive price insurance very good advice very good contact ease of subscription</v>
      </c>
    </row>
    <row r="49" ht="15.75" customHeight="1">
      <c r="B49" s="2" t="s">
        <v>118</v>
      </c>
      <c r="C49" s="2" t="s">
        <v>119</v>
      </c>
      <c r="D49" s="2" t="s">
        <v>13</v>
      </c>
      <c r="E49" s="2" t="s">
        <v>14</v>
      </c>
      <c r="F49" s="2" t="s">
        <v>15</v>
      </c>
      <c r="G49" s="2" t="s">
        <v>113</v>
      </c>
      <c r="H49" s="2" t="s">
        <v>17</v>
      </c>
      <c r="I49" s="2" t="str">
        <f>IFERROR(__xludf.DUMMYFUNCTION("GOOGLETRANSLATE(C49,""fr"",""en"")"),"The prices suit me concretely, after it will take me time to see the quality of service and how to manage the various services subscribed.")</f>
        <v>The prices suit me concretely, after it will take me time to see the quality of service and how to manage the various services subscribed.</v>
      </c>
    </row>
    <row r="50" ht="15.75" customHeight="1">
      <c r="B50" s="2" t="s">
        <v>120</v>
      </c>
      <c r="C50" s="2" t="s">
        <v>121</v>
      </c>
      <c r="D50" s="2" t="s">
        <v>13</v>
      </c>
      <c r="E50" s="2" t="s">
        <v>14</v>
      </c>
      <c r="F50" s="2" t="s">
        <v>15</v>
      </c>
      <c r="G50" s="2" t="s">
        <v>113</v>
      </c>
      <c r="H50" s="2" t="s">
        <v>17</v>
      </c>
      <c r="I50" s="2" t="str">
        <f>IFERROR(__xludf.DUMMYFUNCTION("GOOGLETRANSLATE(C50,""fr"",""en"")"),"Hello I am satisfied with the service and the price which is reasonable and advisor that I had on the phone, it is okay we understand well they are pleasant")</f>
        <v>Hello I am satisfied with the service and the price which is reasonable and advisor that I had on the phone, it is okay we understand well they are pleasant</v>
      </c>
    </row>
    <row r="51" ht="15.75" customHeight="1">
      <c r="B51" s="2" t="s">
        <v>122</v>
      </c>
      <c r="C51" s="2" t="s">
        <v>123</v>
      </c>
      <c r="D51" s="2" t="s">
        <v>13</v>
      </c>
      <c r="E51" s="2" t="s">
        <v>14</v>
      </c>
      <c r="F51" s="2" t="s">
        <v>15</v>
      </c>
      <c r="G51" s="2" t="s">
        <v>113</v>
      </c>
      <c r="H51" s="2" t="s">
        <v>17</v>
      </c>
      <c r="I51" s="2" t="str">
        <f>IFERROR(__xludf.DUMMYFUNCTION("GOOGLETRANSLATE(C51,""fr"",""en"")"),"I am satisfied with the service. The lady I had on the phone was super nice and clear in her explanations. And the amount suits me. Thank you")</f>
        <v>I am satisfied with the service. The lady I had on the phone was super nice and clear in her explanations. And the amount suits me. Thank you</v>
      </c>
    </row>
    <row r="52" ht="15.75" customHeight="1">
      <c r="B52" s="2" t="s">
        <v>124</v>
      </c>
      <c r="C52" s="2" t="s">
        <v>125</v>
      </c>
      <c r="D52" s="2" t="s">
        <v>13</v>
      </c>
      <c r="E52" s="2" t="s">
        <v>14</v>
      </c>
      <c r="F52" s="2" t="s">
        <v>15</v>
      </c>
      <c r="G52" s="2" t="s">
        <v>113</v>
      </c>
      <c r="H52" s="2" t="s">
        <v>17</v>
      </c>
      <c r="I52" s="2" t="str">
        <f>IFERROR(__xludf.DUMMYFUNCTION("GOOGLETRANSLATE(C52,""fr"",""en"")"),"I am satisfied with the overall price.
However, the deductible could be less important.
Otherwise, nothing more to add. The registration procedure was simple and clear from start to finish.")</f>
        <v>I am satisfied with the overall price.
However, the deductible could be less important.
Otherwise, nothing more to add. The registration procedure was simple and clear from start to finish.</v>
      </c>
    </row>
    <row r="53" ht="15.75" customHeight="1">
      <c r="B53" s="2" t="s">
        <v>126</v>
      </c>
      <c r="C53" s="2" t="s">
        <v>127</v>
      </c>
      <c r="D53" s="2" t="s">
        <v>13</v>
      </c>
      <c r="E53" s="2" t="s">
        <v>14</v>
      </c>
      <c r="F53" s="2" t="s">
        <v>15</v>
      </c>
      <c r="G53" s="2" t="s">
        <v>113</v>
      </c>
      <c r="H53" s="2" t="s">
        <v>17</v>
      </c>
      <c r="I53" s="2" t="str">
        <f>IFERROR(__xludf.DUMMYFUNCTION("GOOGLETRANSLATE(C53,""fr"",""en"")"),"Hello you are great perfect e recommend ,,, I like for the first time the advice is cool thank you very soon see you very soon")</f>
        <v>Hello you are great perfect e recommend ,,, I like for the first time the advice is cool thank you very soon see you very soon</v>
      </c>
    </row>
    <row r="54" ht="15.75" customHeight="1">
      <c r="B54" s="2" t="s">
        <v>128</v>
      </c>
      <c r="C54" s="2" t="s">
        <v>129</v>
      </c>
      <c r="D54" s="2" t="s">
        <v>13</v>
      </c>
      <c r="E54" s="2" t="s">
        <v>14</v>
      </c>
      <c r="F54" s="2" t="s">
        <v>15</v>
      </c>
      <c r="G54" s="2" t="s">
        <v>113</v>
      </c>
      <c r="H54" s="2" t="s">
        <v>17</v>
      </c>
      <c r="I54" s="2" t="str">
        <f>IFERROR(__xludf.DUMMYFUNCTION("GOOGLETRANSLATE(C54,""fr"",""en"")"),"Very good contact with the simple and quick quote advisor. Only damage the email format that does not adapt to the smartphone. Quickly received my provisional green card")</f>
        <v>Very good contact with the simple and quick quote advisor. Only damage the email format that does not adapt to the smartphone. Quickly received my provisional green card</v>
      </c>
    </row>
    <row r="55" ht="15.75" customHeight="1">
      <c r="B55" s="2" t="s">
        <v>130</v>
      </c>
      <c r="C55" s="2" t="s">
        <v>131</v>
      </c>
      <c r="D55" s="2" t="s">
        <v>13</v>
      </c>
      <c r="E55" s="2" t="s">
        <v>14</v>
      </c>
      <c r="F55" s="2" t="s">
        <v>15</v>
      </c>
      <c r="G55" s="2" t="s">
        <v>17</v>
      </c>
      <c r="H55" s="2" t="s">
        <v>17</v>
      </c>
      <c r="I55" s="2" t="str">
        <f>IFERROR(__xludf.DUMMYFUNCTION("GOOGLETRANSLATE(C55,""fr"",""en"")"),"The electronic signature took me 15 days too complicated your site and nobody never called thank you for your concern I conduct without being assured I think fooooormidable ??")</f>
        <v>The electronic signature took me 15 days too complicated your site and nobody never called thank you for your concern I conduct without being assured I think fooooormidable ??</v>
      </c>
    </row>
    <row r="56" ht="15.75" customHeight="1">
      <c r="B56" s="2" t="s">
        <v>132</v>
      </c>
      <c r="C56" s="2" t="s">
        <v>133</v>
      </c>
      <c r="D56" s="2" t="s">
        <v>13</v>
      </c>
      <c r="E56" s="2" t="s">
        <v>14</v>
      </c>
      <c r="F56" s="2" t="s">
        <v>15</v>
      </c>
      <c r="G56" s="2" t="s">
        <v>17</v>
      </c>
      <c r="H56" s="2" t="s">
        <v>17</v>
      </c>
      <c r="I56" s="2" t="str">
        <f>IFERROR(__xludf.DUMMYFUNCTION("GOOGLETRANSLATE(C56,""fr"",""en"")"),"Prices suit me
Very good telephone report, the person on the phone took time.
Nothing to say as of now, to see in time.
I recommend")</f>
        <v>Prices suit me
Very good telephone report, the person on the phone took time.
Nothing to say as of now, to see in time.
I recommend</v>
      </c>
    </row>
    <row r="57" ht="15.75" customHeight="1">
      <c r="B57" s="2" t="s">
        <v>134</v>
      </c>
      <c r="C57" s="2" t="s">
        <v>135</v>
      </c>
      <c r="D57" s="2" t="s">
        <v>13</v>
      </c>
      <c r="E57" s="2" t="s">
        <v>14</v>
      </c>
      <c r="F57" s="2" t="s">
        <v>15</v>
      </c>
      <c r="G57" s="2" t="s">
        <v>17</v>
      </c>
      <c r="H57" s="2" t="s">
        <v>17</v>
      </c>
      <c r="I57" s="2" t="str">
        <f>IFERROR(__xludf.DUMMYFUNCTION("GOOGLETRANSLATE(C57,""fr"",""en"")"),"Very well satisfactory price I found Lolivier Insurance on an internet comparator delighted to service for the moment hoping that there is no worries")</f>
        <v>Very well satisfactory price I found Lolivier Insurance on an internet comparator delighted to service for the moment hoping that there is no worries</v>
      </c>
    </row>
    <row r="58" ht="15.75" customHeight="1">
      <c r="B58" s="2" t="s">
        <v>136</v>
      </c>
      <c r="C58" s="2" t="s">
        <v>137</v>
      </c>
      <c r="D58" s="2" t="s">
        <v>13</v>
      </c>
      <c r="E58" s="2" t="s">
        <v>14</v>
      </c>
      <c r="F58" s="2" t="s">
        <v>15</v>
      </c>
      <c r="G58" s="2" t="s">
        <v>17</v>
      </c>
      <c r="H58" s="2" t="s">
        <v>17</v>
      </c>
      <c r="I58" s="2" t="str">
        <f>IFERROR(__xludf.DUMMYFUNCTION("GOOGLETRANSLATE(C58,""fr"",""en"")"),"A little decu .... Between the request for quotes, and the quote approves, I underwent 25th in pretext, that it was normal because I had not signed right away. A quote is a quote, in No case we should be penalized to say that it has had a time of reflecti"&amp;"on ....
It is quite shameful ...... I will even want to have a refund of this amount of money ...")</f>
        <v>A little decu .... Between the request for quotes, and the quote approves, I underwent 25th in pretext, that it was normal because I had not signed right away. A quote is a quote, in No case we should be penalized to say that it has had a time of reflection ....
It is quite shameful ...... I will even want to have a refund of this amount of money ...</v>
      </c>
    </row>
    <row r="59" ht="15.75" customHeight="1">
      <c r="B59" s="2" t="s">
        <v>138</v>
      </c>
      <c r="C59" s="2" t="s">
        <v>139</v>
      </c>
      <c r="D59" s="2" t="s">
        <v>13</v>
      </c>
      <c r="E59" s="2" t="s">
        <v>14</v>
      </c>
      <c r="F59" s="2" t="s">
        <v>15</v>
      </c>
      <c r="G59" s="2" t="s">
        <v>140</v>
      </c>
      <c r="H59" s="2" t="s">
        <v>141</v>
      </c>
      <c r="I59" s="2" t="str">
        <f>IFERROR(__xludf.DUMMYFUNCTION("GOOGLETRANSLATE(C59,""fr"",""en"")"),"Much cheaper than my old insurance for almost the same services, advisers are always listening and always allow solutions to be found when you have problems")</f>
        <v>Much cheaper than my old insurance for almost the same services, advisers are always listening and always allow solutions to be found when you have problems</v>
      </c>
    </row>
    <row r="60" ht="15.75" customHeight="1">
      <c r="B60" s="2" t="s">
        <v>142</v>
      </c>
      <c r="C60" s="2" t="s">
        <v>143</v>
      </c>
      <c r="D60" s="2" t="s">
        <v>13</v>
      </c>
      <c r="E60" s="2" t="s">
        <v>14</v>
      </c>
      <c r="F60" s="2" t="s">
        <v>15</v>
      </c>
      <c r="G60" s="2" t="s">
        <v>140</v>
      </c>
      <c r="H60" s="2" t="s">
        <v>141</v>
      </c>
      <c r="I60" s="2" t="str">
        <f>IFERROR(__xludf.DUMMYFUNCTION("GOOGLETRANSLATE(C60,""fr"",""en"")"),"I have not yet had the opportunity to test the asurance because I have just subscribed, the prices are competitive, there is good responsiveness
Cordially")</f>
        <v>I have not yet had the opportunity to test the asurance because I have just subscribed, the prices are competitive, there is good responsiveness
Cordially</v>
      </c>
    </row>
    <row r="61" ht="15.75" customHeight="1">
      <c r="B61" s="2" t="s">
        <v>144</v>
      </c>
      <c r="C61" s="2" t="s">
        <v>145</v>
      </c>
      <c r="D61" s="2" t="s">
        <v>13</v>
      </c>
      <c r="E61" s="2" t="s">
        <v>14</v>
      </c>
      <c r="F61" s="2" t="s">
        <v>15</v>
      </c>
      <c r="G61" s="2" t="s">
        <v>140</v>
      </c>
      <c r="H61" s="2" t="s">
        <v>141</v>
      </c>
      <c r="I61" s="2" t="str">
        <f>IFERROR(__xludf.DUMMYFUNCTION("GOOGLETRANSLATE(C61,""fr"",""en"")"),"Prices suit me, the insurance olive tree is fast and efficient. I strongly advise to secure to them. The olive tree responds quickly and is attentive.")</f>
        <v>Prices suit me, the insurance olive tree is fast and efficient. I strongly advise to secure to them. The olive tree responds quickly and is attentive.</v>
      </c>
    </row>
    <row r="62" ht="15.75" customHeight="1">
      <c r="B62" s="2" t="s">
        <v>146</v>
      </c>
      <c r="C62" s="2" t="s">
        <v>147</v>
      </c>
      <c r="D62" s="2" t="s">
        <v>13</v>
      </c>
      <c r="E62" s="2" t="s">
        <v>14</v>
      </c>
      <c r="F62" s="2" t="s">
        <v>15</v>
      </c>
      <c r="G62" s="2" t="s">
        <v>148</v>
      </c>
      <c r="H62" s="2" t="s">
        <v>141</v>
      </c>
      <c r="I62" s="2" t="str">
        <f>IFERROR(__xludf.DUMMYFUNCTION("GOOGLETRANSLATE(C62,""fr"",""en"")"),"What to say simple and practices good insurance offers adapt to everyone and if necessary, all good customer service listen to me I say top")</f>
        <v>What to say simple and practices good insurance offers adapt to everyone and if necessary, all good customer service listen to me I say top</v>
      </c>
    </row>
    <row r="63" ht="15.75" customHeight="1">
      <c r="B63" s="2" t="s">
        <v>149</v>
      </c>
      <c r="C63" s="2" t="s">
        <v>150</v>
      </c>
      <c r="D63" s="2" t="s">
        <v>13</v>
      </c>
      <c r="E63" s="2" t="s">
        <v>14</v>
      </c>
      <c r="F63" s="2" t="s">
        <v>15</v>
      </c>
      <c r="G63" s="2" t="s">
        <v>148</v>
      </c>
      <c r="H63" s="2" t="s">
        <v>141</v>
      </c>
      <c r="I63" s="2" t="str">
        <f>IFERROR(__xludf.DUMMYFUNCTION("GOOGLETRANSLATE(C63,""fr"",""en"")"),"I am satisfied with the guarantees and the price which is advantageous! And I highly recommend the Olivier Insurance in particular to students who are often young drivers and who have a tight budget")</f>
        <v>I am satisfied with the guarantees and the price which is advantageous! And I highly recommend the Olivier Insurance in particular to students who are often young drivers and who have a tight budget</v>
      </c>
    </row>
    <row r="64" ht="15.75" customHeight="1">
      <c r="B64" s="2" t="s">
        <v>151</v>
      </c>
      <c r="C64" s="2" t="s">
        <v>152</v>
      </c>
      <c r="D64" s="2" t="s">
        <v>13</v>
      </c>
      <c r="E64" s="2" t="s">
        <v>14</v>
      </c>
      <c r="F64" s="2" t="s">
        <v>15</v>
      </c>
      <c r="G64" s="2" t="s">
        <v>148</v>
      </c>
      <c r="H64" s="2" t="s">
        <v>141</v>
      </c>
      <c r="I64" s="2" t="str">
        <f>IFERROR(__xludf.DUMMYFUNCTION("GOOGLETRANSLATE(C64,""fr"",""en"")"),"Very simple and clear service and with the best prices on the market for my part.
Quote and contract signed in a few minutes and ready to serve.
")</f>
        <v>Very simple and clear service and with the best prices on the market for my part.
Quote and contract signed in a few minutes and ready to serve.
</v>
      </c>
    </row>
    <row r="65" ht="15.75" customHeight="1">
      <c r="B65" s="2" t="s">
        <v>153</v>
      </c>
      <c r="C65" s="2" t="s">
        <v>154</v>
      </c>
      <c r="D65" s="2" t="s">
        <v>13</v>
      </c>
      <c r="E65" s="2" t="s">
        <v>14</v>
      </c>
      <c r="F65" s="2" t="s">
        <v>15</v>
      </c>
      <c r="G65" s="2" t="s">
        <v>148</v>
      </c>
      <c r="H65" s="2" t="s">
        <v>141</v>
      </c>
      <c r="I65" s="2" t="str">
        <f>IFERROR(__xludf.DUMMYFUNCTION("GOOGLETRANSLATE(C65,""fr"",""en"")"),"Always too expensive for a young driver without income and without the support of parents it is the impossible mission; The end of the automotive insurance or simply of the automobile, other subjects also participate: driving license, electric cars and mo"&amp;"re economical diesel ... always more expensive!")</f>
        <v>Always too expensive for a young driver without income and without the support of parents it is the impossible mission; The end of the automotive insurance or simply of the automobile, other subjects also participate: driving license, electric cars and more economical diesel ... always more expensive!</v>
      </c>
    </row>
    <row r="66" ht="15.75" customHeight="1">
      <c r="B66" s="2" t="s">
        <v>155</v>
      </c>
      <c r="C66" s="2" t="s">
        <v>156</v>
      </c>
      <c r="D66" s="2" t="s">
        <v>13</v>
      </c>
      <c r="E66" s="2" t="s">
        <v>14</v>
      </c>
      <c r="F66" s="2" t="s">
        <v>15</v>
      </c>
      <c r="G66" s="2" t="s">
        <v>148</v>
      </c>
      <c r="H66" s="2" t="s">
        <v>141</v>
      </c>
      <c r="I66" s="2" t="str">
        <f>IFERROR(__xludf.DUMMYFUNCTION("GOOGLETRANSLATE(C66,""fr"",""en"")"),"A priori, everything seems well to me.
The website is also easy to access.
Nothing to add particular. I will recommend the olive tree to my friends and relationships.")</f>
        <v>A priori, everything seems well to me.
The website is also easy to access.
Nothing to add particular. I will recommend the olive tree to my friends and relationships.</v>
      </c>
    </row>
    <row r="67" ht="15.75" customHeight="1">
      <c r="B67" s="2" t="s">
        <v>157</v>
      </c>
      <c r="C67" s="2" t="s">
        <v>158</v>
      </c>
      <c r="D67" s="2" t="s">
        <v>13</v>
      </c>
      <c r="E67" s="2" t="s">
        <v>14</v>
      </c>
      <c r="F67" s="2" t="s">
        <v>15</v>
      </c>
      <c r="G67" s="2" t="s">
        <v>159</v>
      </c>
      <c r="H67" s="2" t="s">
        <v>141</v>
      </c>
      <c r="I67" s="2" t="str">
        <f>IFERROR(__xludf.DUMMYFUNCTION("GOOGLETRANSLATE(C67,""fr"",""en"")"),"I am satisfied with the service. Prices suit me. Simple and practical. Thank you for confidence to very soon goodbye good weekend to you ....")</f>
        <v>I am satisfied with the service. Prices suit me. Simple and practical. Thank you for confidence to very soon goodbye good weekend to you ....</v>
      </c>
    </row>
    <row r="68" ht="15.75" customHeight="1">
      <c r="B68" s="2" t="s">
        <v>160</v>
      </c>
      <c r="C68" s="2" t="s">
        <v>161</v>
      </c>
      <c r="D68" s="2" t="s">
        <v>13</v>
      </c>
      <c r="E68" s="2" t="s">
        <v>14</v>
      </c>
      <c r="F68" s="2" t="s">
        <v>15</v>
      </c>
      <c r="G68" s="2" t="s">
        <v>159</v>
      </c>
      <c r="H68" s="2" t="s">
        <v>141</v>
      </c>
      <c r="I68" s="2" t="str">
        <f>IFERROR(__xludf.DUMMYFUNCTION("GOOGLETRANSLATE(C68,""fr"",""en"")"),"Prices suit me. I am a loyal customer of the olive tree. Prices suit me prices suit me prices suit me prices suit me")</f>
        <v>Prices suit me. I am a loyal customer of the olive tree. Prices suit me prices suit me prices suit me prices suit me</v>
      </c>
    </row>
    <row r="69" ht="15.75" customHeight="1">
      <c r="B69" s="2" t="s">
        <v>162</v>
      </c>
      <c r="C69" s="2" t="s">
        <v>163</v>
      </c>
      <c r="D69" s="2" t="s">
        <v>13</v>
      </c>
      <c r="E69" s="2" t="s">
        <v>14</v>
      </c>
      <c r="F69" s="2" t="s">
        <v>15</v>
      </c>
      <c r="G69" s="2" t="s">
        <v>159</v>
      </c>
      <c r="H69" s="2" t="s">
        <v>141</v>
      </c>
      <c r="I69" s="2" t="str">
        <f>IFERROR(__xludf.DUMMYFUNCTION("GOOGLETRANSLATE(C69,""fr"",""en"")"),"I am satisfied, file treated effectively thank you. I would recommend your services to a close friend or acquaintances thank you again. Very satisfied")</f>
        <v>I am satisfied, file treated effectively thank you. I would recommend your services to a close friend or acquaintances thank you again. Very satisfied</v>
      </c>
    </row>
    <row r="70" ht="15.75" customHeight="1">
      <c r="B70" s="2" t="s">
        <v>164</v>
      </c>
      <c r="C70" s="2" t="s">
        <v>165</v>
      </c>
      <c r="D70" s="2" t="s">
        <v>13</v>
      </c>
      <c r="E70" s="2" t="s">
        <v>14</v>
      </c>
      <c r="F70" s="2" t="s">
        <v>15</v>
      </c>
      <c r="G70" s="2" t="s">
        <v>159</v>
      </c>
      <c r="H70" s="2" t="s">
        <v>141</v>
      </c>
      <c r="I70" s="2" t="str">
        <f>IFERROR(__xludf.DUMMYFUNCTION("GOOGLETRANSLATE(C70,""fr"",""en"")"),"I am satisfied with the price offer in view of my penalty, warm customer service and person attentive to the customer. I recommend the olive assurance")</f>
        <v>I am satisfied with the price offer in view of my penalty, warm customer service and person attentive to the customer. I recommend the olive assurance</v>
      </c>
    </row>
    <row r="71" ht="15.75" customHeight="1">
      <c r="B71" s="2" t="s">
        <v>166</v>
      </c>
      <c r="C71" s="2" t="s">
        <v>167</v>
      </c>
      <c r="D71" s="2" t="s">
        <v>13</v>
      </c>
      <c r="E71" s="2" t="s">
        <v>14</v>
      </c>
      <c r="F71" s="2" t="s">
        <v>15</v>
      </c>
      <c r="G71" s="2" t="s">
        <v>159</v>
      </c>
      <c r="H71" s="2" t="s">
        <v>141</v>
      </c>
      <c r="I71" s="2" t="str">
        <f>IFERROR(__xludf.DUMMYFUNCTION("GOOGLETRANSLATE(C71,""fr"",""en"")"),"I am satisfied with the service. The processing times are a bit long but customer service is impeccable. Too bad the file follow -up is long.")</f>
        <v>I am satisfied with the service. The processing times are a bit long but customer service is impeccable. Too bad the file follow -up is long.</v>
      </c>
    </row>
    <row r="72" ht="15.75" customHeight="1">
      <c r="B72" s="2" t="s">
        <v>168</v>
      </c>
      <c r="C72" s="2" t="s">
        <v>169</v>
      </c>
      <c r="D72" s="2" t="s">
        <v>13</v>
      </c>
      <c r="E72" s="2" t="s">
        <v>14</v>
      </c>
      <c r="F72" s="2" t="s">
        <v>15</v>
      </c>
      <c r="G72" s="2" t="s">
        <v>170</v>
      </c>
      <c r="H72" s="2" t="s">
        <v>141</v>
      </c>
      <c r="I72" s="2" t="str">
        <f>IFERROR(__xludf.DUMMYFUNCTION("GOOGLETRANSLATE(C72,""fr"",""en"")"),"Best market price
I recommend
I hope to keep this satisfaction until the end.
Correct and pro telephone
........................")</f>
        <v>Best market price
I recommend
I hope to keep this satisfaction until the end.
Correct and pro telephone
........................</v>
      </c>
    </row>
    <row r="73" ht="15.75" customHeight="1">
      <c r="B73" s="2" t="s">
        <v>171</v>
      </c>
      <c r="C73" s="2" t="s">
        <v>172</v>
      </c>
      <c r="D73" s="2" t="s">
        <v>13</v>
      </c>
      <c r="E73" s="2" t="s">
        <v>14</v>
      </c>
      <c r="F73" s="2" t="s">
        <v>15</v>
      </c>
      <c r="G73" s="2" t="s">
        <v>170</v>
      </c>
      <c r="H73" s="2" t="s">
        <v>141</v>
      </c>
      <c r="I73" s="2" t="str">
        <f>IFERROR(__xludf.DUMMYFUNCTION("GOOGLETRANSLATE(C73,""fr"",""en"")"),"Simple and quick I am satisfied!
The prices are suitable
I would recommend the olive assurance around me!
Even the site is easy to use")</f>
        <v>Simple and quick I am satisfied!
The prices are suitable
I would recommend the olive assurance around me!
Even the site is easy to use</v>
      </c>
    </row>
    <row r="74" ht="15.75" customHeight="1">
      <c r="B74" s="2" t="s">
        <v>173</v>
      </c>
      <c r="C74" s="2" t="s">
        <v>174</v>
      </c>
      <c r="D74" s="2" t="s">
        <v>13</v>
      </c>
      <c r="E74" s="2" t="s">
        <v>14</v>
      </c>
      <c r="F74" s="2" t="s">
        <v>15</v>
      </c>
      <c r="G74" s="2" t="s">
        <v>170</v>
      </c>
      <c r="H74" s="2" t="s">
        <v>141</v>
      </c>
      <c r="I74" s="2" t="str">
        <f>IFERROR(__xludf.DUMMYFUNCTION("GOOGLETRANSLATE(C74,""fr"",""en"")"),"Satisfied very good quality price listening to customers satisfied the online service very good advice which advice well I strongly recommend here")</f>
        <v>Satisfied very good quality price listening to customers satisfied the online service very good advice which advice well I strongly recommend here</v>
      </c>
    </row>
    <row r="75" ht="15.75" customHeight="1">
      <c r="B75" s="2" t="s">
        <v>175</v>
      </c>
      <c r="C75" s="2" t="s">
        <v>176</v>
      </c>
      <c r="D75" s="2" t="s">
        <v>13</v>
      </c>
      <c r="E75" s="2" t="s">
        <v>14</v>
      </c>
      <c r="F75" s="2" t="s">
        <v>15</v>
      </c>
      <c r="G75" s="2" t="s">
        <v>170</v>
      </c>
      <c r="H75" s="2" t="s">
        <v>141</v>
      </c>
      <c r="I75" s="2" t="str">
        <f>IFERROR(__xludf.DUMMYFUNCTION("GOOGLETRANSLATE(C75,""fr"",""en"")"),"After a comparative study, the olive tree seemed best to match my request.
Cake suitable. Sympathy of advisers. I highly recommend!")</f>
        <v>After a comparative study, the olive tree seemed best to match my request.
Cake suitable. Sympathy of advisers. I highly recommend!</v>
      </c>
    </row>
    <row r="76" ht="15.75" customHeight="1">
      <c r="B76" s="2" t="s">
        <v>177</v>
      </c>
      <c r="C76" s="2" t="s">
        <v>178</v>
      </c>
      <c r="D76" s="2" t="s">
        <v>13</v>
      </c>
      <c r="E76" s="2" t="s">
        <v>14</v>
      </c>
      <c r="F76" s="2" t="s">
        <v>15</v>
      </c>
      <c r="G76" s="2" t="s">
        <v>170</v>
      </c>
      <c r="H76" s="2" t="s">
        <v>141</v>
      </c>
      <c r="I76" s="2" t="str">
        <f>IFERROR(__xludf.DUMMYFUNCTION("GOOGLETRANSLATE(C76,""fr"",""en"")"),"Really qualitative and friendly advise! Tut Risk insurance proposal for my vehicle, very accommodating and serious staff.
I recommend.")</f>
        <v>Really qualitative and friendly advise! Tut Risk insurance proposal for my vehicle, very accommodating and serious staff.
I recommend.</v>
      </c>
    </row>
    <row r="77" ht="15.75" customHeight="1">
      <c r="B77" s="2" t="s">
        <v>179</v>
      </c>
      <c r="C77" s="2" t="s">
        <v>180</v>
      </c>
      <c r="D77" s="2" t="s">
        <v>13</v>
      </c>
      <c r="E77" s="2" t="s">
        <v>14</v>
      </c>
      <c r="F77" s="2" t="s">
        <v>15</v>
      </c>
      <c r="G77" s="2" t="s">
        <v>170</v>
      </c>
      <c r="H77" s="2" t="s">
        <v>141</v>
      </c>
      <c r="I77" s="2" t="str">
        <f>IFERROR(__xludf.DUMMYFUNCTION("GOOGLETRANSLATE(C77,""fr"",""en"")"),"hello, 
I am satisfied with the service, it is simple quick and practical to use, I highly recommend the insurance olive tree. Cordially. Gwladysg")</f>
        <v>hello, 
I am satisfied with the service, it is simple quick and practical to use, I highly recommend the insurance olive tree. Cordially. Gwladysg</v>
      </c>
    </row>
    <row r="78" ht="15.75" customHeight="1">
      <c r="B78" s="2" t="s">
        <v>181</v>
      </c>
      <c r="C78" s="2" t="s">
        <v>182</v>
      </c>
      <c r="D78" s="2" t="s">
        <v>13</v>
      </c>
      <c r="E78" s="2" t="s">
        <v>14</v>
      </c>
      <c r="F78" s="2" t="s">
        <v>15</v>
      </c>
      <c r="G78" s="2" t="s">
        <v>170</v>
      </c>
      <c r="H78" s="2" t="s">
        <v>141</v>
      </c>
      <c r="I78" s="2" t="str">
        <f>IFERROR(__xludf.DUMMYFUNCTION("GOOGLETRANSLATE(C78,""fr"",""en"")"),"Very good easy contact service and very well placed pricing, rare these days, or the main companies assassinate you in the event of problems, even minors.
")</f>
        <v>Very good easy contact service and very well placed pricing, rare these days, or the main companies assassinate you in the event of problems, even minors.
</v>
      </c>
    </row>
    <row r="79" ht="15.75" customHeight="1">
      <c r="B79" s="2" t="s">
        <v>183</v>
      </c>
      <c r="C79" s="2" t="s">
        <v>184</v>
      </c>
      <c r="D79" s="2" t="s">
        <v>13</v>
      </c>
      <c r="E79" s="2" t="s">
        <v>14</v>
      </c>
      <c r="F79" s="2" t="s">
        <v>15</v>
      </c>
      <c r="G79" s="2" t="s">
        <v>170</v>
      </c>
      <c r="H79" s="2" t="s">
        <v>141</v>
      </c>
      <c r="I79" s="2" t="str">
        <f>IFERROR(__xludf.DUMMYFUNCTION("GOOGLETRANSLATE(C79,""fr"",""en"")"),"I am satisfied with customer service, but I find high prices. The people of customer service are always pleasant and give us simple explanations to the questions asked.")</f>
        <v>I am satisfied with customer service, but I find high prices. The people of customer service are always pleasant and give us simple explanations to the questions asked.</v>
      </c>
    </row>
    <row r="80" ht="15.75" customHeight="1">
      <c r="B80" s="2" t="s">
        <v>185</v>
      </c>
      <c r="C80" s="2" t="s">
        <v>186</v>
      </c>
      <c r="D80" s="2" t="s">
        <v>13</v>
      </c>
      <c r="E80" s="2" t="s">
        <v>14</v>
      </c>
      <c r="F80" s="2" t="s">
        <v>15</v>
      </c>
      <c r="G80" s="2" t="s">
        <v>187</v>
      </c>
      <c r="H80" s="2" t="s">
        <v>141</v>
      </c>
      <c r="I80" s="2" t="str">
        <f>IFERROR(__xludf.DUMMYFUNCTION("GOOGLETRANSLATE(C80,""fr"",""en"")"),"Easy enough to register
The prices are not more competitive
Good opinion on the Internet
To assess over time
The site is clear and well readable
")</f>
        <v>Easy enough to register
The prices are not more competitive
Good opinion on the Internet
To assess over time
The site is clear and well readable
</v>
      </c>
    </row>
    <row r="81" ht="15.75" customHeight="1">
      <c r="B81" s="2" t="s">
        <v>188</v>
      </c>
      <c r="C81" s="2" t="s">
        <v>189</v>
      </c>
      <c r="D81" s="2" t="s">
        <v>13</v>
      </c>
      <c r="E81" s="2" t="s">
        <v>14</v>
      </c>
      <c r="F81" s="2" t="s">
        <v>15</v>
      </c>
      <c r="G81" s="2" t="s">
        <v>187</v>
      </c>
      <c r="H81" s="2" t="s">
        <v>141</v>
      </c>
      <c r="I81" s="2" t="str">
        <f>IFERROR(__xludf.DUMMYFUNCTION("GOOGLETRANSLATE(C81,""fr"",""en"")"),"I am satisfied with the telephone service which answered my questions and asked me that was very fast, I would recommend the olive tree to my loved ones and my entourage")</f>
        <v>I am satisfied with the telephone service which answered my questions and asked me that was very fast, I would recommend the olive tree to my loved ones and my entourage</v>
      </c>
    </row>
    <row r="82" ht="15.75" customHeight="1">
      <c r="B82" s="2" t="s">
        <v>190</v>
      </c>
      <c r="C82" s="2" t="s">
        <v>191</v>
      </c>
      <c r="D82" s="2" t="s">
        <v>13</v>
      </c>
      <c r="E82" s="2" t="s">
        <v>14</v>
      </c>
      <c r="F82" s="2" t="s">
        <v>15</v>
      </c>
      <c r="G82" s="2" t="s">
        <v>187</v>
      </c>
      <c r="H82" s="2" t="s">
        <v>141</v>
      </c>
      <c r="I82" s="2" t="str">
        <f>IFERROR(__xludf.DUMMYFUNCTION("GOOGLETRANSLATE(C82,""fr"",""en"")"),"We are satisfied with the online service which is effective and very practical. We have not met any worries at the moment. The inscription was fluid!")</f>
        <v>We are satisfied with the online service which is effective and very practical. We have not met any worries at the moment. The inscription was fluid!</v>
      </c>
    </row>
    <row r="83" ht="15.75" customHeight="1">
      <c r="B83" s="2" t="s">
        <v>192</v>
      </c>
      <c r="C83" s="2" t="s">
        <v>193</v>
      </c>
      <c r="D83" s="2" t="s">
        <v>13</v>
      </c>
      <c r="E83" s="2" t="s">
        <v>14</v>
      </c>
      <c r="F83" s="2" t="s">
        <v>15</v>
      </c>
      <c r="G83" s="2" t="s">
        <v>187</v>
      </c>
      <c r="H83" s="2" t="s">
        <v>141</v>
      </c>
      <c r="I83" s="2" t="str">
        <f>IFERROR(__xludf.DUMMYFUNCTION("GOOGLETRANSLATE(C83,""fr"",""en"")"),"Some complications to sign but very kind advisor, good explanation as well as the approach.
Inexpensive prices, I strongly recommend")</f>
        <v>Some complications to sign but very kind advisor, good explanation as well as the approach.
Inexpensive prices, I strongly recommend</v>
      </c>
    </row>
    <row r="84" ht="15.75" customHeight="1">
      <c r="B84" s="2" t="s">
        <v>194</v>
      </c>
      <c r="C84" s="2" t="s">
        <v>195</v>
      </c>
      <c r="D84" s="2" t="s">
        <v>13</v>
      </c>
      <c r="E84" s="2" t="s">
        <v>14</v>
      </c>
      <c r="F84" s="2" t="s">
        <v>15</v>
      </c>
      <c r="G84" s="2" t="s">
        <v>187</v>
      </c>
      <c r="H84" s="2" t="s">
        <v>141</v>
      </c>
      <c r="I84" s="2" t="str">
        <f>IFERROR(__xludf.DUMMYFUNCTION("GOOGLETRANSLATE(C84,""fr"",""en"")"),"Satisfied with the service.
Good telephone communication, good interpersonal skills advisor/customers
Good advice
Listening advisor
Quick management.")</f>
        <v>Satisfied with the service.
Good telephone communication, good interpersonal skills advisor/customers
Good advice
Listening advisor
Quick management.</v>
      </c>
    </row>
    <row r="85" ht="15.75" customHeight="1">
      <c r="B85" s="2" t="s">
        <v>196</v>
      </c>
      <c r="C85" s="2" t="s">
        <v>197</v>
      </c>
      <c r="D85" s="2" t="s">
        <v>13</v>
      </c>
      <c r="E85" s="2" t="s">
        <v>14</v>
      </c>
      <c r="F85" s="2" t="s">
        <v>15</v>
      </c>
      <c r="G85" s="2" t="s">
        <v>187</v>
      </c>
      <c r="H85" s="2" t="s">
        <v>141</v>
      </c>
      <c r="I85" s="2" t="str">
        <f>IFERROR(__xludf.DUMMYFUNCTION("GOOGLETRANSLATE(C85,""fr"",""en"")"),"I had a good contact with my telephone interlocutor, neither too in a hurry nor too slow, perfect therefore. He knew how to answer my questions and made a point of honor to detail everything.")</f>
        <v>I had a good contact with my telephone interlocutor, neither too in a hurry nor too slow, perfect therefore. He knew how to answer my questions and made a point of honor to detail everything.</v>
      </c>
    </row>
    <row r="86" ht="15.75" customHeight="1">
      <c r="B86" s="2" t="s">
        <v>198</v>
      </c>
      <c r="C86" s="2" t="s">
        <v>199</v>
      </c>
      <c r="D86" s="2" t="s">
        <v>13</v>
      </c>
      <c r="E86" s="2" t="s">
        <v>14</v>
      </c>
      <c r="F86" s="2" t="s">
        <v>15</v>
      </c>
      <c r="G86" s="2" t="s">
        <v>187</v>
      </c>
      <c r="H86" s="2" t="s">
        <v>141</v>
      </c>
      <c r="I86" s="2" t="str">
        <f>IFERROR(__xludf.DUMMYFUNCTION("GOOGLETRANSLATE(C86,""fr"",""en"")"),"Very pleasant person on the phone, who knew how to answer all my questions. My quote was successfully finalized and with a price without any competition.")</f>
        <v>Very pleasant person on the phone, who knew how to answer all my questions. My quote was successfully finalized and with a price without any competition.</v>
      </c>
    </row>
    <row r="87" ht="15.75" customHeight="1">
      <c r="B87" s="2" t="s">
        <v>200</v>
      </c>
      <c r="C87" s="2" t="s">
        <v>201</v>
      </c>
      <c r="D87" s="2" t="s">
        <v>13</v>
      </c>
      <c r="E87" s="2" t="s">
        <v>14</v>
      </c>
      <c r="F87" s="2" t="s">
        <v>15</v>
      </c>
      <c r="G87" s="2" t="s">
        <v>187</v>
      </c>
      <c r="H87" s="2" t="s">
        <v>141</v>
      </c>
      <c r="I87" s="2" t="str">
        <f>IFERROR(__xludf.DUMMYFUNCTION("GOOGLETRANSLATE(C87,""fr"",""en"")"),"Simple and practical.
Listening and responsive customer service. Not yet a claim to be deplored since my subscription in order to assess prices and follow -up accordingly.")</f>
        <v>Simple and practical.
Listening and responsive customer service. Not yet a claim to be deplored since my subscription in order to assess prices and follow -up accordingly.</v>
      </c>
    </row>
    <row r="88" ht="15.75" customHeight="1">
      <c r="B88" s="2" t="s">
        <v>202</v>
      </c>
      <c r="C88" s="2" t="s">
        <v>203</v>
      </c>
      <c r="D88" s="2" t="s">
        <v>13</v>
      </c>
      <c r="E88" s="2" t="s">
        <v>14</v>
      </c>
      <c r="F88" s="2" t="s">
        <v>15</v>
      </c>
      <c r="G88" s="2" t="s">
        <v>187</v>
      </c>
      <c r="H88" s="2" t="s">
        <v>141</v>
      </c>
      <c r="I88" s="2" t="str">
        <f>IFERROR(__xludf.DUMMYFUNCTION("GOOGLETRANSLATE(C88,""fr"",""en"")"),"Price Content Reliable Insurance Fast Practical then the advisers are listening and lively. So you can quickly secure for cheap at the Olivier Insurance")</f>
        <v>Price Content Reliable Insurance Fast Practical then the advisers are listening and lively. So you can quickly secure for cheap at the Olivier Insurance</v>
      </c>
    </row>
    <row r="89" ht="15.75" customHeight="1">
      <c r="B89" s="2" t="s">
        <v>204</v>
      </c>
      <c r="C89" s="2" t="s">
        <v>205</v>
      </c>
      <c r="D89" s="2" t="s">
        <v>13</v>
      </c>
      <c r="E89" s="2" t="s">
        <v>14</v>
      </c>
      <c r="F89" s="2" t="s">
        <v>15</v>
      </c>
      <c r="G89" s="2" t="s">
        <v>206</v>
      </c>
      <c r="H89" s="2" t="s">
        <v>141</v>
      </c>
      <c r="I89" s="2" t="str">
        <f>IFERROR(__xludf.DUMMYFUNCTION("GOOGLETRANSLATE(C89,""fr"",""en"")"),"Good listening and speed of management of my request.
I am satisfied and I recommend the insurance olive tree.
Easy personal grip space")</f>
        <v>Good listening and speed of management of my request.
I am satisfied and I recommend the insurance olive tree.
Easy personal grip space</v>
      </c>
    </row>
    <row r="90" ht="15.75" customHeight="1">
      <c r="B90" s="2" t="s">
        <v>207</v>
      </c>
      <c r="C90" s="2" t="s">
        <v>208</v>
      </c>
      <c r="D90" s="2" t="s">
        <v>13</v>
      </c>
      <c r="E90" s="2" t="s">
        <v>14</v>
      </c>
      <c r="F90" s="2" t="s">
        <v>15</v>
      </c>
      <c r="G90" s="2" t="s">
        <v>206</v>
      </c>
      <c r="H90" s="2" t="s">
        <v>141</v>
      </c>
      <c r="I90" s="2" t="str">
        <f>IFERROR(__xludf.DUMMYFUNCTION("GOOGLETRANSLATE(C90,""fr"",""en"")"),"I am satisfied but I have been offered an interesting price before but I remain all the same satisfied with these services that you offer by thanking you")</f>
        <v>I am satisfied but I have been offered an interesting price before but I remain all the same satisfied with these services that you offer by thanking you</v>
      </c>
    </row>
    <row r="91" ht="15.75" customHeight="1">
      <c r="B91" s="2" t="s">
        <v>209</v>
      </c>
      <c r="C91" s="2" t="s">
        <v>210</v>
      </c>
      <c r="D91" s="2" t="s">
        <v>13</v>
      </c>
      <c r="E91" s="2" t="s">
        <v>14</v>
      </c>
      <c r="F91" s="2" t="s">
        <v>15</v>
      </c>
      <c r="G91" s="2" t="s">
        <v>206</v>
      </c>
      <c r="H91" s="2" t="s">
        <v>141</v>
      </c>
      <c r="I91" s="2" t="str">
        <f>IFERROR(__xludf.DUMMYFUNCTION("GOOGLETRANSLATE(C91,""fr"",""en"")"),"I am satisfied with prices and customer reception
I am satisfied with prices and customer reception
I am satisfied with prices and customer reception
")</f>
        <v>I am satisfied with prices and customer reception
I am satisfied with prices and customer reception
I am satisfied with prices and customer reception
</v>
      </c>
    </row>
    <row r="92" ht="15.75" customHeight="1">
      <c r="B92" s="2" t="s">
        <v>211</v>
      </c>
      <c r="C92" s="2" t="s">
        <v>212</v>
      </c>
      <c r="D92" s="2" t="s">
        <v>13</v>
      </c>
      <c r="E92" s="2" t="s">
        <v>14</v>
      </c>
      <c r="F92" s="2" t="s">
        <v>15</v>
      </c>
      <c r="G92" s="2" t="s">
        <v>206</v>
      </c>
      <c r="H92" s="2" t="s">
        <v>141</v>
      </c>
      <c r="I92" s="2" t="str">
        <f>IFERROR(__xludf.DUMMYFUNCTION("GOOGLETRANSLATE(C92,""fr"",""en"")"),"Please offer me a satisfaction survey at the right time, that is to say after a few months of use of the service. For the moment these notes cannot in any way reflect my opinion on the Olivier Insurance, the request for opinion being ridiculously misplace"&amp;"d in the customer journey.")</f>
        <v>Please offer me a satisfaction survey at the right time, that is to say after a few months of use of the service. For the moment these notes cannot in any way reflect my opinion on the Olivier Insurance, the request for opinion being ridiculously misplaced in the customer journey.</v>
      </c>
    </row>
    <row r="93" ht="15.75" customHeight="1">
      <c r="B93" s="2" t="s">
        <v>213</v>
      </c>
      <c r="C93" s="2" t="s">
        <v>214</v>
      </c>
      <c r="D93" s="2" t="s">
        <v>13</v>
      </c>
      <c r="E93" s="2" t="s">
        <v>14</v>
      </c>
      <c r="F93" s="2" t="s">
        <v>15</v>
      </c>
      <c r="G93" s="2" t="s">
        <v>206</v>
      </c>
      <c r="H93" s="2" t="s">
        <v>141</v>
      </c>
      <c r="I93" s="2" t="str">
        <f>IFERROR(__xludf.DUMMYFUNCTION("GOOGLETRANSLATE(C93,""fr"",""en"")"),"I am satisfied with services and prices.
The telephone reception is very kind and the answers to customers on its questions are very qualitative.
I recommend the olive assurance.")</f>
        <v>I am satisfied with services and prices.
The telephone reception is very kind and the answers to customers on its questions are very qualitative.
I recommend the olive assurance.</v>
      </c>
    </row>
    <row r="94" ht="15.75" customHeight="1">
      <c r="B94" s="2" t="s">
        <v>215</v>
      </c>
      <c r="C94" s="2" t="s">
        <v>216</v>
      </c>
      <c r="D94" s="2" t="s">
        <v>13</v>
      </c>
      <c r="E94" s="2" t="s">
        <v>14</v>
      </c>
      <c r="F94" s="2" t="s">
        <v>15</v>
      </c>
      <c r="G94" s="2" t="s">
        <v>217</v>
      </c>
      <c r="H94" s="2" t="s">
        <v>141</v>
      </c>
      <c r="I94" s="2" t="str">
        <f>IFERROR(__xludf.DUMMYFUNCTION("GOOGLETRANSLATE(C94,""fr"",""en"")"),"I gave my later. Very good exchange with the interlocutor who convinced me to sign at home has attractive prices. Thereafter I would give my opinion")</f>
        <v>I gave my later. Very good exchange with the interlocutor who convinced me to sign at home has attractive prices. Thereafter I would give my opinion</v>
      </c>
    </row>
    <row r="95" ht="15.75" customHeight="1">
      <c r="B95" s="2" t="s">
        <v>218</v>
      </c>
      <c r="C95" s="2" t="s">
        <v>219</v>
      </c>
      <c r="D95" s="2" t="s">
        <v>13</v>
      </c>
      <c r="E95" s="2" t="s">
        <v>14</v>
      </c>
      <c r="F95" s="2" t="s">
        <v>15</v>
      </c>
      <c r="G95" s="2" t="s">
        <v>217</v>
      </c>
      <c r="H95" s="2" t="s">
        <v>141</v>
      </c>
      <c r="I95" s="2" t="str">
        <f>IFERROR(__xludf.DUMMYFUNCTION("GOOGLETRANSLATE(C95,""fr"",""en"")"),"I am satisfied for the simplicity of the procedures for the creation of my space.
The price is attractive and the connection easy thank you cordially Marc Lavoix")</f>
        <v>I am satisfied for the simplicity of the procedures for the creation of my space.
The price is attractive and the connection easy thank you cordially Marc Lavoix</v>
      </c>
    </row>
    <row r="96" ht="15.75" customHeight="1">
      <c r="B96" s="2" t="s">
        <v>220</v>
      </c>
      <c r="C96" s="2" t="s">
        <v>221</v>
      </c>
      <c r="D96" s="2" t="s">
        <v>13</v>
      </c>
      <c r="E96" s="2" t="s">
        <v>14</v>
      </c>
      <c r="F96" s="2" t="s">
        <v>15</v>
      </c>
      <c r="G96" s="2" t="s">
        <v>217</v>
      </c>
      <c r="H96" s="2" t="s">
        <v>141</v>
      </c>
      <c r="I96" s="2" t="str">
        <f>IFERROR(__xludf.DUMMYFUNCTION("GOOGLETRANSLATE(C96,""fr"",""en"")"),"simple and practical prices are affordable
 Quick subscription
efficient advisor
not enough back but I recommend this insurance
have in time")</f>
        <v>simple and practical prices are affordable
 Quick subscription
efficient advisor
not enough back but I recommend this insurance
have in time</v>
      </c>
    </row>
    <row r="97" ht="15.75" customHeight="1">
      <c r="B97" s="2" t="s">
        <v>222</v>
      </c>
      <c r="C97" s="2" t="s">
        <v>223</v>
      </c>
      <c r="D97" s="2" t="s">
        <v>13</v>
      </c>
      <c r="E97" s="2" t="s">
        <v>14</v>
      </c>
      <c r="F97" s="2" t="s">
        <v>15</v>
      </c>
      <c r="G97" s="2" t="s">
        <v>217</v>
      </c>
      <c r="H97" s="2" t="s">
        <v>141</v>
      </c>
      <c r="I97" s="2" t="str">
        <f>IFERROR(__xludf.DUMMYFUNCTION("GOOGLETRANSLATE(C97,""fr"",""en"")"),"Nothing to say, everything went very well for subscription to insurance. I will not be able to issue an opinion on the quality only the day I have to declare a disaster.")</f>
        <v>Nothing to say, everything went very well for subscription to insurance. I will not be able to issue an opinion on the quality only the day I have to declare a disaster.</v>
      </c>
    </row>
    <row r="98" ht="15.75" customHeight="1">
      <c r="B98" s="2" t="s">
        <v>224</v>
      </c>
      <c r="C98" s="2" t="s">
        <v>225</v>
      </c>
      <c r="D98" s="2" t="s">
        <v>13</v>
      </c>
      <c r="E98" s="2" t="s">
        <v>14</v>
      </c>
      <c r="F98" s="2" t="s">
        <v>15</v>
      </c>
      <c r="G98" s="2" t="s">
        <v>217</v>
      </c>
      <c r="H98" s="2" t="s">
        <v>141</v>
      </c>
      <c r="I98" s="2" t="str">
        <f>IFERROR(__xludf.DUMMYFUNCTION("GOOGLETRANSLATE(C98,""fr"",""en"")"),"I am satisfied with the service
I am satisfied with the price ratio / guarantees offered, advice,
I am satisfied with the welcome and also the speed")</f>
        <v>I am satisfied with the service
I am satisfied with the price ratio / guarantees offered, advice,
I am satisfied with the welcome and also the speed</v>
      </c>
    </row>
    <row r="99" ht="15.75" customHeight="1">
      <c r="B99" s="2" t="s">
        <v>226</v>
      </c>
      <c r="C99" s="2" t="s">
        <v>227</v>
      </c>
      <c r="D99" s="2" t="s">
        <v>13</v>
      </c>
      <c r="E99" s="2" t="s">
        <v>14</v>
      </c>
      <c r="F99" s="2" t="s">
        <v>15</v>
      </c>
      <c r="G99" s="2" t="s">
        <v>217</v>
      </c>
      <c r="H99" s="2" t="s">
        <v>141</v>
      </c>
      <c r="I99" s="2" t="str">
        <f>IFERROR(__xludf.DUMMYFUNCTION("GOOGLETRANSLATE(C99,""fr"",""en"")"),"Hello, I had a question that I sent you by email 3 weeks ago regarding my bonus coefficient and I never had a return from you. have a good day.")</f>
        <v>Hello, I had a question that I sent you by email 3 weeks ago regarding my bonus coefficient and I never had a return from you. have a good day.</v>
      </c>
    </row>
    <row r="100" ht="15.75" customHeight="1">
      <c r="B100" s="2" t="s">
        <v>228</v>
      </c>
      <c r="C100" s="2" t="s">
        <v>229</v>
      </c>
      <c r="D100" s="2" t="s">
        <v>13</v>
      </c>
      <c r="E100" s="2" t="s">
        <v>14</v>
      </c>
      <c r="F100" s="2" t="s">
        <v>15</v>
      </c>
      <c r="G100" s="2" t="s">
        <v>217</v>
      </c>
      <c r="H100" s="2" t="s">
        <v>141</v>
      </c>
      <c r="I100" s="2" t="str">
        <f>IFERROR(__xludf.DUMMYFUNCTION("GOOGLETRANSLATE(C100,""fr"",""en"")"),"I am satisfied with simplicity but prices of the not very flexible franchises in a negative point.
I find the explanations well given and the site well rensigned")</f>
        <v>I am satisfied with simplicity but prices of the not very flexible franchises in a negative point.
I find the explanations well given and the site well rensigned</v>
      </c>
    </row>
    <row r="101" ht="15.75" customHeight="1">
      <c r="B101" s="2" t="s">
        <v>230</v>
      </c>
      <c r="C101" s="2" t="s">
        <v>231</v>
      </c>
      <c r="D101" s="2" t="s">
        <v>13</v>
      </c>
      <c r="E101" s="2" t="s">
        <v>14</v>
      </c>
      <c r="F101" s="2" t="s">
        <v>15</v>
      </c>
      <c r="G101" s="2" t="s">
        <v>217</v>
      </c>
      <c r="H101" s="2" t="s">
        <v>141</v>
      </c>
      <c r="I101" s="2" t="str">
        <f>IFERROR(__xludf.DUMMYFUNCTION("GOOGLETRANSLATE(C101,""fr"",""en"")"),"Very good value for money, especially for young drivers. To see in use, but for the moment very satisfied with the telephone exchange and the services offered.")</f>
        <v>Very good value for money, especially for young drivers. To see in use, but for the moment very satisfied with the telephone exchange and the services offered.</v>
      </c>
    </row>
    <row r="102" ht="15.75" customHeight="1">
      <c r="B102" s="2" t="s">
        <v>232</v>
      </c>
      <c r="C102" s="2" t="s">
        <v>233</v>
      </c>
      <c r="D102" s="2" t="s">
        <v>13</v>
      </c>
      <c r="E102" s="2" t="s">
        <v>14</v>
      </c>
      <c r="F102" s="2" t="s">
        <v>15</v>
      </c>
      <c r="G102" s="2" t="s">
        <v>217</v>
      </c>
      <c r="H102" s="2" t="s">
        <v>141</v>
      </c>
      <c r="I102" s="2" t="str">
        <f>IFERROR(__xludf.DUMMYFUNCTION("GOOGLETRANSLATE(C102,""fr"",""en"")"),"Extremely competitive prices, cheaper than my current insurance while my new vehicle has 12 more tax horses! I can only recommend.")</f>
        <v>Extremely competitive prices, cheaper than my current insurance while my new vehicle has 12 more tax horses! I can only recommend.</v>
      </c>
    </row>
    <row r="103" ht="15.75" customHeight="1">
      <c r="B103" s="2" t="s">
        <v>234</v>
      </c>
      <c r="C103" s="2" t="s">
        <v>235</v>
      </c>
      <c r="D103" s="2" t="s">
        <v>13</v>
      </c>
      <c r="E103" s="2" t="s">
        <v>14</v>
      </c>
      <c r="F103" s="2" t="s">
        <v>15</v>
      </c>
      <c r="G103" s="2" t="s">
        <v>217</v>
      </c>
      <c r="H103" s="2" t="s">
        <v>141</v>
      </c>
      <c r="I103" s="2" t="str">
        <f>IFERROR(__xludf.DUMMYFUNCTION("GOOGLETRANSLATE(C103,""fr"",""en"")"),"Already assured, delighted with services.
Simple to access, the prices are reasonable, and each time I have had questions or changes made, it was fast.
Bémole on file fees at each change of information on a file.")</f>
        <v>Already assured, delighted with services.
Simple to access, the prices are reasonable, and each time I have had questions or changes made, it was fast.
Bémole on file fees at each change of information on a file.</v>
      </c>
    </row>
    <row r="104" ht="15.75" customHeight="1">
      <c r="B104" s="2" t="s">
        <v>236</v>
      </c>
      <c r="C104" s="2" t="s">
        <v>237</v>
      </c>
      <c r="D104" s="2" t="s">
        <v>13</v>
      </c>
      <c r="E104" s="2" t="s">
        <v>14</v>
      </c>
      <c r="F104" s="2" t="s">
        <v>15</v>
      </c>
      <c r="G104" s="2" t="s">
        <v>217</v>
      </c>
      <c r="H104" s="2" t="s">
        <v>141</v>
      </c>
      <c r="I104" s="2" t="str">
        <f>IFERROR(__xludf.DUMMYFUNCTION("GOOGLETRANSLATE(C104,""fr"",""en"")"),"I am more or less satisfied with the service.
I hope that next year I would pay cheaper than this year 2021
Advise Théo Excellent Service and Listening")</f>
        <v>I am more or less satisfied with the service.
I hope that next year I would pay cheaper than this year 2021
Advise Théo Excellent Service and Listening</v>
      </c>
    </row>
    <row r="105" ht="15.75" customHeight="1">
      <c r="B105" s="2" t="s">
        <v>238</v>
      </c>
      <c r="C105" s="2" t="s">
        <v>239</v>
      </c>
      <c r="D105" s="2" t="s">
        <v>13</v>
      </c>
      <c r="E105" s="2" t="s">
        <v>14</v>
      </c>
      <c r="F105" s="2" t="s">
        <v>15</v>
      </c>
      <c r="G105" s="2" t="s">
        <v>217</v>
      </c>
      <c r="H105" s="2" t="s">
        <v>141</v>
      </c>
      <c r="I105" s="2" t="str">
        <f>IFERROR(__xludf.DUMMYFUNCTION("GOOGLETRANSLATE(C105,""fr"",""en"")"),"I am satisfied with the L’Olivier Insurance service and I recommend everyone to subscribe to the olive tree insurance for their professionalism thank you")</f>
        <v>I am satisfied with the L’Olivier Insurance service and I recommend everyone to subscribe to the olive tree insurance for their professionalism thank you</v>
      </c>
    </row>
    <row r="106" ht="15.75" customHeight="1">
      <c r="B106" s="2" t="s">
        <v>240</v>
      </c>
      <c r="C106" s="2" t="s">
        <v>241</v>
      </c>
      <c r="D106" s="2" t="s">
        <v>13</v>
      </c>
      <c r="E106" s="2" t="s">
        <v>14</v>
      </c>
      <c r="F106" s="2" t="s">
        <v>15</v>
      </c>
      <c r="G106" s="2" t="s">
        <v>217</v>
      </c>
      <c r="H106" s="2" t="s">
        <v>141</v>
      </c>
      <c r="I106" s="2" t="str">
        <f>IFERROR(__xludf.DUMMYFUNCTION("GOOGLETRANSLATE(C106,""fr"",""en"")"),"Well, but it is during a disaster that you can really assess. For the moment I have never had one since .... to see the annual increases !!")</f>
        <v>Well, but it is during a disaster that you can really assess. For the moment I have never had one since .... to see the annual increases !!</v>
      </c>
    </row>
    <row r="107" ht="15.75" customHeight="1">
      <c r="B107" s="2" t="s">
        <v>242</v>
      </c>
      <c r="C107" s="2" t="s">
        <v>243</v>
      </c>
      <c r="D107" s="2" t="s">
        <v>13</v>
      </c>
      <c r="E107" s="2" t="s">
        <v>14</v>
      </c>
      <c r="F107" s="2" t="s">
        <v>15</v>
      </c>
      <c r="G107" s="2" t="s">
        <v>244</v>
      </c>
      <c r="H107" s="2" t="s">
        <v>141</v>
      </c>
      <c r="I107" s="2" t="str">
        <f>IFERROR(__xludf.DUMMYFUNCTION("GOOGLETRANSLATE(C107,""fr"",""en"")"),"I am satisfied with the service. The prices suit me (are very affordable). Simple, fast and practical with fairly reactive staff. I would recommend a loved one.")</f>
        <v>I am satisfied with the service. The prices suit me (are very affordable). Simple, fast and practical with fairly reactive staff. I would recommend a loved one.</v>
      </c>
    </row>
    <row r="108" ht="15.75" customHeight="1">
      <c r="B108" s="2" t="s">
        <v>245</v>
      </c>
      <c r="C108" s="2" t="s">
        <v>246</v>
      </c>
      <c r="D108" s="2" t="s">
        <v>13</v>
      </c>
      <c r="E108" s="2" t="s">
        <v>14</v>
      </c>
      <c r="F108" s="2" t="s">
        <v>15</v>
      </c>
      <c r="G108" s="2" t="s">
        <v>244</v>
      </c>
      <c r="H108" s="2" t="s">
        <v>141</v>
      </c>
      <c r="I108" s="2" t="str">
        <f>IFERROR(__xludf.DUMMYFUNCTION("GOOGLETRANSLATE(C108,""fr"",""en"")"),"Large problems of contract monitoring, errors on the part of the insurance, I had to repay the fees of a contract of a contract that you have terminated by mistake ...")</f>
        <v>Large problems of contract monitoring, errors on the part of the insurance, I had to repay the fees of a contract of a contract that you have terminated by mistake ...</v>
      </c>
    </row>
    <row r="109" ht="15.75" customHeight="1">
      <c r="B109" s="2" t="s">
        <v>247</v>
      </c>
      <c r="C109" s="2" t="s">
        <v>248</v>
      </c>
      <c r="D109" s="2" t="s">
        <v>13</v>
      </c>
      <c r="E109" s="2" t="s">
        <v>14</v>
      </c>
      <c r="F109" s="2" t="s">
        <v>15</v>
      </c>
      <c r="G109" s="2" t="s">
        <v>244</v>
      </c>
      <c r="H109" s="2" t="s">
        <v>141</v>
      </c>
      <c r="I109" s="2" t="str">
        <f>IFERROR(__xludf.DUMMYFUNCTION("GOOGLETRANSLATE(C109,""fr"",""en"")"),"Very good rates and always quickly available on the phone with the added bonus of courteous and understanding people.
We do not necessarily have the same advised at the end of the son but the follow -up of the file makes that we can quickly resume where "&amp;"we were.")</f>
        <v>Very good rates and always quickly available on the phone with the added bonus of courteous and understanding people.
We do not necessarily have the same advised at the end of the son but the follow -up of the file makes that we can quickly resume where we were.</v>
      </c>
    </row>
    <row r="110" ht="15.75" customHeight="1">
      <c r="B110" s="2" t="s">
        <v>249</v>
      </c>
      <c r="C110" s="2" t="s">
        <v>250</v>
      </c>
      <c r="D110" s="2" t="s">
        <v>13</v>
      </c>
      <c r="E110" s="2" t="s">
        <v>14</v>
      </c>
      <c r="F110" s="2" t="s">
        <v>15</v>
      </c>
      <c r="G110" s="2" t="s">
        <v>251</v>
      </c>
      <c r="H110" s="2" t="s">
        <v>141</v>
      </c>
      <c r="I110" s="2" t="str">
        <f>IFERROR(__xludf.DUMMYFUNCTION("GOOGLETRANSLATE(C110,""fr"",""en"")"),"I am satisfied the price SA interests me a lot I can recommend to someone from family or friends or work colleagues or relatives or neighbors")</f>
        <v>I am satisfied the price SA interests me a lot I can recommend to someone from family or friends or work colleagues or relatives or neighbors</v>
      </c>
    </row>
    <row r="111" ht="15.75" customHeight="1">
      <c r="B111" s="2" t="s">
        <v>252</v>
      </c>
      <c r="C111" s="2" t="s">
        <v>253</v>
      </c>
      <c r="D111" s="2" t="s">
        <v>13</v>
      </c>
      <c r="E111" s="2" t="s">
        <v>14</v>
      </c>
      <c r="F111" s="2" t="s">
        <v>15</v>
      </c>
      <c r="G111" s="2" t="s">
        <v>251</v>
      </c>
      <c r="H111" s="2" t="s">
        <v>141</v>
      </c>
      <c r="I111" s="2" t="str">
        <f>IFERROR(__xludf.DUMMYFUNCTION("GOOGLETRANSLATE(C111,""fr"",""en"")"),"The prices are very satisfactory, and affordable, I recommend the olive tree to all because the quality of the service is there, the services are not overlooked at the expense of the price, thank you the olive tree.")</f>
        <v>The prices are very satisfactory, and affordable, I recommend the olive tree to all because the quality of the service is there, the services are not overlooked at the expense of the price, thank you the olive tree.</v>
      </c>
    </row>
    <row r="112" ht="15.75" customHeight="1">
      <c r="B112" s="2" t="s">
        <v>254</v>
      </c>
      <c r="C112" s="2" t="s">
        <v>255</v>
      </c>
      <c r="D112" s="2" t="s">
        <v>13</v>
      </c>
      <c r="E112" s="2" t="s">
        <v>14</v>
      </c>
      <c r="F112" s="2" t="s">
        <v>15</v>
      </c>
      <c r="G112" s="2" t="s">
        <v>251</v>
      </c>
      <c r="H112" s="2" t="s">
        <v>141</v>
      </c>
      <c r="I112" s="2" t="str">
        <f>IFERROR(__xludf.DUMMYFUNCTION("GOOGLETRANSLATE(C112,""fr"",""en"")"),"The price of the contract suits me as well as the speed of your site to conclude the contract
I hope I have given all the documents requested while waiting for my vehicle")</f>
        <v>The price of the contract suits me as well as the speed of your site to conclude the contract
I hope I have given all the documents requested while waiting for my vehicle</v>
      </c>
    </row>
    <row r="113" ht="15.75" customHeight="1">
      <c r="B113" s="2" t="s">
        <v>256</v>
      </c>
      <c r="C113" s="2" t="s">
        <v>257</v>
      </c>
      <c r="D113" s="2" t="s">
        <v>13</v>
      </c>
      <c r="E113" s="2" t="s">
        <v>14</v>
      </c>
      <c r="F113" s="2" t="s">
        <v>15</v>
      </c>
      <c r="G113" s="2" t="s">
        <v>258</v>
      </c>
      <c r="H113" s="2" t="s">
        <v>141</v>
      </c>
      <c r="I113" s="2" t="str">
        <f>IFERROR(__xludf.DUMMYFUNCTION("GOOGLETRANSLATE(C113,""fr"",""en"")"),"Cheaper than competitor, and above all impeccable and funny service from Nathalie!
But hey the fact that it is compulsory to give his opinion is not cool ...")</f>
        <v>Cheaper than competitor, and above all impeccable and funny service from Nathalie!
But hey the fact that it is compulsory to give his opinion is not cool ...</v>
      </c>
    </row>
    <row r="114" ht="15.75" customHeight="1">
      <c r="B114" s="2" t="s">
        <v>259</v>
      </c>
      <c r="C114" s="2" t="s">
        <v>260</v>
      </c>
      <c r="D114" s="2" t="s">
        <v>13</v>
      </c>
      <c r="E114" s="2" t="s">
        <v>14</v>
      </c>
      <c r="F114" s="2" t="s">
        <v>15</v>
      </c>
      <c r="G114" s="2" t="s">
        <v>258</v>
      </c>
      <c r="H114" s="2" t="s">
        <v>141</v>
      </c>
      <c r="I114" s="2" t="str">
        <f>IFERROR(__xludf.DUMMYFUNCTION("GOOGLETRANSLATE(C114,""fr"",""en"")"),"RAS very satisfied competitive rates customer service present and impeccable.
I highly recommend all the more since I did not know. Equivalent guarantees.
I really recommend.")</f>
        <v>RAS very satisfied competitive rates customer service present and impeccable.
I highly recommend all the more since I did not know. Equivalent guarantees.
I really recommend.</v>
      </c>
    </row>
    <row r="115" ht="15.75" customHeight="1">
      <c r="B115" s="2" t="s">
        <v>261</v>
      </c>
      <c r="C115" s="2" t="s">
        <v>262</v>
      </c>
      <c r="D115" s="2" t="s">
        <v>13</v>
      </c>
      <c r="E115" s="2" t="s">
        <v>14</v>
      </c>
      <c r="F115" s="2" t="s">
        <v>15</v>
      </c>
      <c r="G115" s="2" t="s">
        <v>263</v>
      </c>
      <c r="H115" s="2" t="s">
        <v>141</v>
      </c>
      <c r="I115" s="2" t="str">
        <f>IFERROR(__xludf.DUMMYFUNCTION("GOOGLETRANSLATE(C115,""fr"",""en"")"),"This is the second vehicle that I assure with the olive tree .... I can only lead one at a time ... An effort on the price would have been welcome ... I pay the same price as if I had it to replace the other ... No !!! I have two vehicles !!!")</f>
        <v>This is the second vehicle that I assure with the olive tree .... I can only lead one at a time ... An effort on the price would have been welcome ... I pay the same price as if I had it to replace the other ... No !!! I have two vehicles !!!</v>
      </c>
    </row>
    <row r="116" ht="15.75" customHeight="1">
      <c r="B116" s="2" t="s">
        <v>264</v>
      </c>
      <c r="C116" s="2" t="s">
        <v>265</v>
      </c>
      <c r="D116" s="2" t="s">
        <v>13</v>
      </c>
      <c r="E116" s="2" t="s">
        <v>14</v>
      </c>
      <c r="F116" s="2" t="s">
        <v>15</v>
      </c>
      <c r="G116" s="2" t="s">
        <v>263</v>
      </c>
      <c r="H116" s="2" t="s">
        <v>141</v>
      </c>
      <c r="I116" s="2" t="str">
        <f>IFERROR(__xludf.DUMMYFUNCTION("GOOGLETRANSLATE(C116,""fr"",""en"")"),"Satisfied for 5 years now of good services in claims, but also in customer follow -up! Reactive customer service. I highly recommend.")</f>
        <v>Satisfied for 5 years now of good services in claims, but also in customer follow -up! Reactive customer service. I highly recommend.</v>
      </c>
    </row>
    <row r="117" ht="15.75" customHeight="1">
      <c r="B117" s="2" t="s">
        <v>266</v>
      </c>
      <c r="C117" s="2" t="s">
        <v>267</v>
      </c>
      <c r="D117" s="2" t="s">
        <v>13</v>
      </c>
      <c r="E117" s="2" t="s">
        <v>14</v>
      </c>
      <c r="F117" s="2" t="s">
        <v>15</v>
      </c>
      <c r="G117" s="2" t="s">
        <v>263</v>
      </c>
      <c r="H117" s="2" t="s">
        <v>141</v>
      </c>
      <c r="I117" s="2" t="str">
        <f>IFERROR(__xludf.DUMMYFUNCTION("GOOGLETRANSLATE(C117,""fr"",""en"")"),"I am satisfied with customer service, I had a person with a cost and very professional.
Price level this is right and in good budget.
I would recommend this insurance.")</f>
        <v>I am satisfied with customer service, I had a person with a cost and very professional.
Price level this is right and in good budget.
I would recommend this insurance.</v>
      </c>
    </row>
    <row r="118" ht="15.75" customHeight="1">
      <c r="B118" s="2" t="s">
        <v>268</v>
      </c>
      <c r="C118" s="2" t="s">
        <v>269</v>
      </c>
      <c r="D118" s="2" t="s">
        <v>13</v>
      </c>
      <c r="E118" s="2" t="s">
        <v>14</v>
      </c>
      <c r="F118" s="2" t="s">
        <v>15</v>
      </c>
      <c r="G118" s="2" t="s">
        <v>263</v>
      </c>
      <c r="H118" s="2" t="s">
        <v>141</v>
      </c>
      <c r="I118" s="2" t="str">
        <f>IFERROR(__xludf.DUMMYFUNCTION("GOOGLETRANSLATE(C118,""fr"",""en"")"),"I am very satisfied with the service and the price the advisor is attentive he advises and explains very well the easy quick care I advise 100 %")</f>
        <v>I am very satisfied with the service and the price the advisor is attentive he advises and explains very well the easy quick care I advise 100 %</v>
      </c>
    </row>
    <row r="119" ht="15.75" customHeight="1">
      <c r="B119" s="2" t="s">
        <v>270</v>
      </c>
      <c r="C119" s="2" t="s">
        <v>271</v>
      </c>
      <c r="D119" s="2" t="s">
        <v>13</v>
      </c>
      <c r="E119" s="2" t="s">
        <v>14</v>
      </c>
      <c r="F119" s="2" t="s">
        <v>15</v>
      </c>
      <c r="G119" s="2" t="s">
        <v>263</v>
      </c>
      <c r="H119" s="2" t="s">
        <v>141</v>
      </c>
      <c r="I119" s="2" t="str">
        <f>IFERROR(__xludf.DUMMYFUNCTION("GOOGLETRANSLATE(C119,""fr"",""en"")"),"I am satisfied with this insurance. Thank you for confidence.
Insurance inexpensive but the deductible remains high unfortunately, the lower franchise would have been perfect.")</f>
        <v>I am satisfied with this insurance. Thank you for confidence.
Insurance inexpensive but the deductible remains high unfortunately, the lower franchise would have been perfect.</v>
      </c>
    </row>
    <row r="120" ht="15.75" customHeight="1">
      <c r="B120" s="2" t="s">
        <v>272</v>
      </c>
      <c r="C120" s="2" t="s">
        <v>273</v>
      </c>
      <c r="D120" s="2" t="s">
        <v>13</v>
      </c>
      <c r="E120" s="2" t="s">
        <v>14</v>
      </c>
      <c r="F120" s="2" t="s">
        <v>15</v>
      </c>
      <c r="G120" s="2" t="s">
        <v>263</v>
      </c>
      <c r="H120" s="2" t="s">
        <v>141</v>
      </c>
      <c r="I120" s="2" t="str">
        <f>IFERROR(__xludf.DUMMYFUNCTION("GOOGLETRANSLATE(C120,""fr"",""en"")"),"Simple, fast, efficient and available, attractive price, new customer so I hope also effective in the event of a problem and over time ................")</f>
        <v>Simple, fast, efficient and available, attractive price, new customer so I hope also effective in the event of a problem and over time ................</v>
      </c>
    </row>
    <row r="121" ht="15.75" customHeight="1">
      <c r="B121" s="2" t="s">
        <v>274</v>
      </c>
      <c r="C121" s="2" t="s">
        <v>275</v>
      </c>
      <c r="D121" s="2" t="s">
        <v>13</v>
      </c>
      <c r="E121" s="2" t="s">
        <v>14</v>
      </c>
      <c r="F121" s="2" t="s">
        <v>15</v>
      </c>
      <c r="G121" s="2" t="s">
        <v>276</v>
      </c>
      <c r="H121" s="2" t="s">
        <v>141</v>
      </c>
      <c r="I121" s="2" t="str">
        <f>IFERROR(__xludf.DUMMYFUNCTION("GOOGLETRANSLATE(C121,""fr"",""en"")"),"The price suits me, the quote is clear and the subscription is very easy. The site is easy to use to download the documents. For the moment I am satisfied.")</f>
        <v>The price suits me, the quote is clear and the subscription is very easy. The site is easy to use to download the documents. For the moment I am satisfied.</v>
      </c>
    </row>
    <row r="122" ht="15.75" customHeight="1">
      <c r="B122" s="2" t="s">
        <v>277</v>
      </c>
      <c r="C122" s="2" t="s">
        <v>278</v>
      </c>
      <c r="D122" s="2" t="s">
        <v>13</v>
      </c>
      <c r="E122" s="2" t="s">
        <v>14</v>
      </c>
      <c r="F122" s="2" t="s">
        <v>15</v>
      </c>
      <c r="G122" s="2" t="s">
        <v>276</v>
      </c>
      <c r="H122" s="2" t="s">
        <v>141</v>
      </c>
      <c r="I122" s="2" t="str">
        <f>IFERROR(__xludf.DUMMYFUNCTION("GOOGLETRANSLATE(C122,""fr"",""en"")"),"fast and serious good explanations
I was recalled quickly
My advisor was clear everything was explained well he took necessary all the time
 ")</f>
        <v>fast and serious good explanations
I was recalled quickly
My advisor was clear everything was explained well he took necessary all the time
 </v>
      </c>
    </row>
    <row r="123" ht="15.75" customHeight="1">
      <c r="B123" s="2" t="s">
        <v>279</v>
      </c>
      <c r="C123" s="2" t="s">
        <v>280</v>
      </c>
      <c r="D123" s="2" t="s">
        <v>13</v>
      </c>
      <c r="E123" s="2" t="s">
        <v>14</v>
      </c>
      <c r="F123" s="2" t="s">
        <v>15</v>
      </c>
      <c r="G123" s="2" t="s">
        <v>276</v>
      </c>
      <c r="H123" s="2" t="s">
        <v>141</v>
      </c>
      <c r="I123" s="2" t="str">
        <f>IFERROR(__xludf.DUMMYFUNCTION("GOOGLETRANSLATE(C123,""fr"",""en"")"),"Good evening I just subscribed to a young driver's car insurance so RAS for the moment
Too early to know if I made the right choice ... I have no doubt
")</f>
        <v>Good evening I just subscribed to a young driver's car insurance so RAS for the moment
Too early to know if I made the right choice ... I have no doubt
</v>
      </c>
    </row>
    <row r="124" ht="15.75" customHeight="1">
      <c r="B124" s="2" t="s">
        <v>281</v>
      </c>
      <c r="C124" s="2" t="s">
        <v>282</v>
      </c>
      <c r="D124" s="2" t="s">
        <v>13</v>
      </c>
      <c r="E124" s="2" t="s">
        <v>14</v>
      </c>
      <c r="F124" s="2" t="s">
        <v>15</v>
      </c>
      <c r="G124" s="2" t="s">
        <v>276</v>
      </c>
      <c r="H124" s="2" t="s">
        <v>141</v>
      </c>
      <c r="I124" s="2" t="str">
        <f>IFERROR(__xludf.DUMMYFUNCTION("GOOGLETRANSLATE(C124,""fr"",""en"")"),"Good insurance, with good guarantees, the prices are correct, the reception on the phone is correct, they are not foreigners like some and they are polite and courteous")</f>
        <v>Good insurance, with good guarantees, the prices are correct, the reception on the phone is correct, they are not foreigners like some and they are polite and courteous</v>
      </c>
    </row>
    <row r="125" ht="15.75" customHeight="1">
      <c r="B125" s="2" t="s">
        <v>283</v>
      </c>
      <c r="C125" s="2" t="s">
        <v>284</v>
      </c>
      <c r="D125" s="2" t="s">
        <v>13</v>
      </c>
      <c r="E125" s="2" t="s">
        <v>14</v>
      </c>
      <c r="F125" s="2" t="s">
        <v>15</v>
      </c>
      <c r="G125" s="2" t="s">
        <v>276</v>
      </c>
      <c r="H125" s="2" t="s">
        <v>141</v>
      </c>
      <c r="I125" s="2" t="str">
        <f>IFERROR(__xludf.DUMMYFUNCTION("GOOGLETRANSLATE(C125,""fr"",""en"")"),"I am satisfied with customer service by phone, very responsive and capable of answering all my questions. It is also quite easy to make the quotes online, with a lot of options.")</f>
        <v>I am satisfied with customer service by phone, very responsive and capable of answering all my questions. It is also quite easy to make the quotes online, with a lot of options.</v>
      </c>
    </row>
    <row r="126" ht="15.75" customHeight="1">
      <c r="B126" s="2" t="s">
        <v>285</v>
      </c>
      <c r="C126" s="2" t="s">
        <v>286</v>
      </c>
      <c r="D126" s="2" t="s">
        <v>13</v>
      </c>
      <c r="E126" s="2" t="s">
        <v>14</v>
      </c>
      <c r="F126" s="2" t="s">
        <v>15</v>
      </c>
      <c r="G126" s="2" t="s">
        <v>276</v>
      </c>
      <c r="H126" s="2" t="s">
        <v>141</v>
      </c>
      <c r="I126" s="2" t="str">
        <f>IFERROR(__xludf.DUMMYFUNCTION("GOOGLETRANSLATE(C126,""fr"",""en"")"),"Hello my opinion compared to the olive assurance, is that it is just a shame that it does not ensure all the cars and car models, otherwise nothing to say.")</f>
        <v>Hello my opinion compared to the olive assurance, is that it is just a shame that it does not ensure all the cars and car models, otherwise nothing to say.</v>
      </c>
    </row>
    <row r="127" ht="15.75" customHeight="1">
      <c r="B127" s="2" t="s">
        <v>287</v>
      </c>
      <c r="C127" s="2" t="s">
        <v>288</v>
      </c>
      <c r="D127" s="2" t="s">
        <v>13</v>
      </c>
      <c r="E127" s="2" t="s">
        <v>14</v>
      </c>
      <c r="F127" s="2" t="s">
        <v>15</v>
      </c>
      <c r="G127" s="2" t="s">
        <v>276</v>
      </c>
      <c r="H127" s="2" t="s">
        <v>141</v>
      </c>
      <c r="I127" s="2" t="str">
        <f>IFERROR(__xludf.DUMMYFUNCTION("GOOGLETRANSLATE(C127,""fr"",""en"")"),"Nickel Thank you the prices are very good and the insurance in itself is very very good.
Thank you to you I will tell you more in the long run I have assured it today")</f>
        <v>Nickel Thank you the prices are very good and the insurance in itself is very very good.
Thank you to you I will tell you more in the long run I have assured it today</v>
      </c>
    </row>
    <row r="128" ht="15.75" customHeight="1">
      <c r="B128" s="2" t="s">
        <v>289</v>
      </c>
      <c r="C128" s="2" t="s">
        <v>290</v>
      </c>
      <c r="D128" s="2" t="s">
        <v>13</v>
      </c>
      <c r="E128" s="2" t="s">
        <v>14</v>
      </c>
      <c r="F128" s="2" t="s">
        <v>15</v>
      </c>
      <c r="G128" s="2" t="s">
        <v>276</v>
      </c>
      <c r="H128" s="2" t="s">
        <v>141</v>
      </c>
      <c r="I128" s="2" t="str">
        <f>IFERROR(__xludf.DUMMYFUNCTION("GOOGLETRANSLATE(C128,""fr"",""en"")"),"A little complicated to sign for people who do not master computer science.
 It would be necessary to be simpler;
 Herurely the advisor he had a lot of patience with us")</f>
        <v>A little complicated to sign for people who do not master computer science.
 It would be necessary to be simpler;
 Herurely the advisor he had a lot of patience with us</v>
      </c>
    </row>
    <row r="129" ht="15.75" customHeight="1">
      <c r="B129" s="2" t="s">
        <v>291</v>
      </c>
      <c r="C129" s="2" t="s">
        <v>292</v>
      </c>
      <c r="D129" s="2" t="s">
        <v>13</v>
      </c>
      <c r="E129" s="2" t="s">
        <v>14</v>
      </c>
      <c r="F129" s="2" t="s">
        <v>15</v>
      </c>
      <c r="G129" s="2" t="s">
        <v>276</v>
      </c>
      <c r="H129" s="2" t="s">
        <v>141</v>
      </c>
      <c r="I129" s="2" t="str">
        <f>IFERROR(__xludf.DUMMYFUNCTION("GOOGLETRANSLATE(C129,""fr"",""en"")"),"I am satisfied with the prices and the relational with the first person of your service who calls the prices are correctly correct Mr. Miano")</f>
        <v>I am satisfied with the prices and the relational with the first person of your service who calls the prices are correctly correct Mr. Miano</v>
      </c>
    </row>
    <row r="130" ht="15.75" customHeight="1">
      <c r="B130" s="2" t="s">
        <v>293</v>
      </c>
      <c r="C130" s="2" t="s">
        <v>294</v>
      </c>
      <c r="D130" s="2" t="s">
        <v>13</v>
      </c>
      <c r="E130" s="2" t="s">
        <v>14</v>
      </c>
      <c r="F130" s="2" t="s">
        <v>15</v>
      </c>
      <c r="G130" s="2" t="s">
        <v>276</v>
      </c>
      <c r="H130" s="2" t="s">
        <v>141</v>
      </c>
      <c r="I130" s="2" t="str">
        <f>IFERROR(__xludf.DUMMYFUNCTION("GOOGLETRANSLATE(C130,""fr"",""en"")"),"I am satisfied with the price and what is covered. The site is complete. And apparently the opinions for this insurers are good. I recommend. And I'm waiting for the final documents.")</f>
        <v>I am satisfied with the price and what is covered. The site is complete. And apparently the opinions for this insurers are good. I recommend. And I'm waiting for the final documents.</v>
      </c>
    </row>
    <row r="131" ht="15.75" customHeight="1">
      <c r="B131" s="2" t="s">
        <v>295</v>
      </c>
      <c r="C131" s="2" t="s">
        <v>296</v>
      </c>
      <c r="D131" s="2" t="s">
        <v>13</v>
      </c>
      <c r="E131" s="2" t="s">
        <v>14</v>
      </c>
      <c r="F131" s="2" t="s">
        <v>15</v>
      </c>
      <c r="G131" s="2" t="s">
        <v>276</v>
      </c>
      <c r="H131" s="2" t="s">
        <v>141</v>
      </c>
      <c r="I131" s="2" t="str">
        <f>IFERROR(__xludf.DUMMYFUNCTION("GOOGLETRANSLATE(C131,""fr"",""en"")"),"The prices are excellent. The advisor who contacted me was very effective, on the other hand I had difficulties in signing the contract electronically.")</f>
        <v>The prices are excellent. The advisor who contacted me was very effective, on the other hand I had difficulties in signing the contract electronically.</v>
      </c>
    </row>
    <row r="132" ht="15.75" customHeight="1">
      <c r="B132" s="2" t="s">
        <v>297</v>
      </c>
      <c r="C132" s="2" t="s">
        <v>298</v>
      </c>
      <c r="D132" s="2" t="s">
        <v>13</v>
      </c>
      <c r="E132" s="2" t="s">
        <v>14</v>
      </c>
      <c r="F132" s="2" t="s">
        <v>15</v>
      </c>
      <c r="G132" s="2" t="s">
        <v>299</v>
      </c>
      <c r="H132" s="2" t="s">
        <v>141</v>
      </c>
      <c r="I132" s="2" t="str">
        <f>IFERROR(__xludf.DUMMYFUNCTION("GOOGLETRANSLATE(C132,""fr"",""en"")"),"Very satisfied with the ultra competitive price and the simplicity of online registration.
Efficient phone information by a listening advisor.")</f>
        <v>Very satisfied with the ultra competitive price and the simplicity of online registration.
Efficient phone information by a listening advisor.</v>
      </c>
    </row>
    <row r="133" ht="15.75" customHeight="1">
      <c r="B133" s="2" t="s">
        <v>300</v>
      </c>
      <c r="C133" s="2" t="s">
        <v>301</v>
      </c>
      <c r="D133" s="2" t="s">
        <v>13</v>
      </c>
      <c r="E133" s="2" t="s">
        <v>14</v>
      </c>
      <c r="F133" s="2" t="s">
        <v>15</v>
      </c>
      <c r="G133" s="2" t="s">
        <v>299</v>
      </c>
      <c r="H133" s="2" t="s">
        <v>141</v>
      </c>
      <c r="I133" s="2" t="str">
        <f>IFERROR(__xludf.DUMMYFUNCTION("GOOGLETRANSLATE(C133,""fr"",""en"")"),"Prices are very satisfactory for young drivers. As I have just contract insurance, I could give you my opinion to the use ....")</f>
        <v>Prices are very satisfactory for young drivers. As I have just contract insurance, I could give you my opinion to the use ....</v>
      </c>
    </row>
    <row r="134" ht="15.75" customHeight="1">
      <c r="B134" s="2" t="s">
        <v>302</v>
      </c>
      <c r="C134" s="2" t="s">
        <v>303</v>
      </c>
      <c r="D134" s="2" t="s">
        <v>13</v>
      </c>
      <c r="E134" s="2" t="s">
        <v>14</v>
      </c>
      <c r="F134" s="2" t="s">
        <v>15</v>
      </c>
      <c r="G134" s="2" t="s">
        <v>299</v>
      </c>
      <c r="H134" s="2" t="s">
        <v>141</v>
      </c>
      <c r="I134" s="2" t="str">
        <f>IFERROR(__xludf.DUMMYFUNCTION("GOOGLETRANSLATE(C134,""fr"",""en"")"),"Too bad the 10% reduction promised for multi-auto insurance are not automatic when subscribing on the Internet and not caught up after the fact ....")</f>
        <v>Too bad the 10% reduction promised for multi-auto insurance are not automatic when subscribing on the Internet and not caught up after the fact ....</v>
      </c>
    </row>
    <row r="135" ht="15.75" customHeight="1">
      <c r="B135" s="2" t="s">
        <v>304</v>
      </c>
      <c r="C135" s="2" t="s">
        <v>305</v>
      </c>
      <c r="D135" s="2" t="s">
        <v>13</v>
      </c>
      <c r="E135" s="2" t="s">
        <v>14</v>
      </c>
      <c r="F135" s="2" t="s">
        <v>15</v>
      </c>
      <c r="G135" s="2" t="s">
        <v>299</v>
      </c>
      <c r="H135" s="2" t="s">
        <v>141</v>
      </c>
      <c r="I135" s="2" t="str">
        <f>IFERROR(__xludf.DUMMYFUNCTION("GOOGLETRANSLATE(C135,""fr"",""en"")"),"Very well informed, very good price, very attentive, very fast, very patient, very understandable, quickly reachable, I can advise him to everyone")</f>
        <v>Very well informed, very good price, very attentive, very fast, very patient, very understandable, quickly reachable, I can advise him to everyone</v>
      </c>
    </row>
    <row r="136" ht="15.75" customHeight="1">
      <c r="B136" s="2" t="s">
        <v>306</v>
      </c>
      <c r="C136" s="2" t="s">
        <v>307</v>
      </c>
      <c r="D136" s="2" t="s">
        <v>13</v>
      </c>
      <c r="E136" s="2" t="s">
        <v>14</v>
      </c>
      <c r="F136" s="2" t="s">
        <v>15</v>
      </c>
      <c r="G136" s="2" t="s">
        <v>299</v>
      </c>
      <c r="H136" s="2" t="s">
        <v>141</v>
      </c>
      <c r="I136" s="2" t="str">
        <f>IFERROR(__xludf.DUMMYFUNCTION("GOOGLETRANSLATE(C136,""fr"",""en"")"),"Very kind advisor on the phone. Unbeatable prices compared to large groups.
I needed to ensure the minimum for my old car, it's perfect!")</f>
        <v>Very kind advisor on the phone. Unbeatable prices compared to large groups.
I needed to ensure the minimum for my old car, it's perfect!</v>
      </c>
    </row>
    <row r="137" ht="15.75" customHeight="1">
      <c r="B137" s="2" t="s">
        <v>308</v>
      </c>
      <c r="C137" s="2" t="s">
        <v>309</v>
      </c>
      <c r="D137" s="2" t="s">
        <v>13</v>
      </c>
      <c r="E137" s="2" t="s">
        <v>14</v>
      </c>
      <c r="F137" s="2" t="s">
        <v>15</v>
      </c>
      <c r="G137" s="2" t="s">
        <v>299</v>
      </c>
      <c r="H137" s="2" t="s">
        <v>141</v>
      </c>
      <c r="I137" s="2" t="str">
        <f>IFERROR(__xludf.DUMMYFUNCTION("GOOGLETRANSLATE(C137,""fr"",""en"")"),"This site is very simple and safe, the prices are low, I advise everyone to use this site to seal your cars because even in the event of an accident there are just damage and good")</f>
        <v>This site is very simple and safe, the prices are low, I advise everyone to use this site to seal your cars because even in the event of an accident there are just damage and good</v>
      </c>
    </row>
    <row r="138" ht="15.75" customHeight="1">
      <c r="B138" s="2" t="s">
        <v>310</v>
      </c>
      <c r="C138" s="2" t="s">
        <v>311</v>
      </c>
      <c r="D138" s="2" t="s">
        <v>13</v>
      </c>
      <c r="E138" s="2" t="s">
        <v>14</v>
      </c>
      <c r="F138" s="2" t="s">
        <v>15</v>
      </c>
      <c r="G138" s="2" t="s">
        <v>299</v>
      </c>
      <c r="H138" s="2" t="s">
        <v>141</v>
      </c>
      <c r="I138" s="2" t="str">
        <f>IFERROR(__xludf.DUMMYFUNCTION("GOOGLETRANSLATE(C138,""fr"",""en"")"),"Satisfied with the first exchanges with the insurance olive tree. Competitive rates, easy and quick procedures to carry out, reactive and professional customer service")</f>
        <v>Satisfied with the first exchanges with the insurance olive tree. Competitive rates, easy and quick procedures to carry out, reactive and professional customer service</v>
      </c>
    </row>
    <row r="139" ht="15.75" customHeight="1">
      <c r="B139" s="2" t="s">
        <v>312</v>
      </c>
      <c r="C139" s="2" t="s">
        <v>313</v>
      </c>
      <c r="D139" s="2" t="s">
        <v>13</v>
      </c>
      <c r="E139" s="2" t="s">
        <v>14</v>
      </c>
      <c r="F139" s="2" t="s">
        <v>15</v>
      </c>
      <c r="G139" s="2" t="s">
        <v>299</v>
      </c>
      <c r="H139" s="2" t="s">
        <v>141</v>
      </c>
      <c r="I139" s="2" t="str">
        <f>IFERROR(__xludf.DUMMYFUNCTION("GOOGLETRANSLATE(C139,""fr"",""en"")"),"Everything is OK, speed, efficiency, prices, provision of documents everything is perfect, reactivity of the person on TV work, great kindness that we thank")</f>
        <v>Everything is OK, speed, efficiency, prices, provision of documents everything is perfect, reactivity of the person on TV work, great kindness that we thank</v>
      </c>
    </row>
    <row r="140" ht="15.75" customHeight="1">
      <c r="B140" s="2" t="s">
        <v>314</v>
      </c>
      <c r="C140" s="2" t="s">
        <v>315</v>
      </c>
      <c r="D140" s="2" t="s">
        <v>13</v>
      </c>
      <c r="E140" s="2" t="s">
        <v>14</v>
      </c>
      <c r="F140" s="2" t="s">
        <v>15</v>
      </c>
      <c r="G140" s="2" t="s">
        <v>299</v>
      </c>
      <c r="H140" s="2" t="s">
        <v>141</v>
      </c>
      <c r="I140" s="2" t="str">
        <f>IFERROR(__xludf.DUMMYFUNCTION("GOOGLETRANSLATE(C140,""fr"",""en"")"),"The value for money is interesting.
Very good contact by internet but also by phone, with good quality of information.
Fast service.")</f>
        <v>The value for money is interesting.
Very good contact by internet but also by phone, with good quality of information.
Fast service.</v>
      </c>
    </row>
    <row r="141" ht="15.75" customHeight="1">
      <c r="B141" s="2" t="s">
        <v>316</v>
      </c>
      <c r="C141" s="2" t="s">
        <v>317</v>
      </c>
      <c r="D141" s="2" t="s">
        <v>13</v>
      </c>
      <c r="E141" s="2" t="s">
        <v>14</v>
      </c>
      <c r="F141" s="2" t="s">
        <v>15</v>
      </c>
      <c r="G141" s="2" t="s">
        <v>299</v>
      </c>
      <c r="H141" s="2" t="s">
        <v>141</v>
      </c>
      <c r="I141" s="2" t="str">
        <f>IFERROR(__xludf.DUMMYFUNCTION("GOOGLETRANSLATE(C141,""fr"",""en"")"),"I am satisfied with the service. Online subscription has been effective and practical. The advisor was very patient in the process and provided clear explanations. Thanks")</f>
        <v>I am satisfied with the service. Online subscription has been effective and practical. The advisor was very patient in the process and provided clear explanations. Thanks</v>
      </c>
    </row>
    <row r="142" ht="15.75" customHeight="1">
      <c r="B142" s="2" t="s">
        <v>318</v>
      </c>
      <c r="C142" s="2" t="s">
        <v>319</v>
      </c>
      <c r="D142" s="2" t="s">
        <v>13</v>
      </c>
      <c r="E142" s="2" t="s">
        <v>14</v>
      </c>
      <c r="F142" s="2" t="s">
        <v>15</v>
      </c>
      <c r="G142" s="2" t="s">
        <v>299</v>
      </c>
      <c r="H142" s="2" t="s">
        <v>141</v>
      </c>
      <c r="I142" s="2" t="str">
        <f>IFERROR(__xludf.DUMMYFUNCTION("GOOGLETRANSLATE(C142,""fr"",""en"")"),"I am satisfied with this online service and by phone
The online signature is not very intuitive, we initial the docuemnts thanks to the signature? ... It's unclear
thank you")</f>
        <v>I am satisfied with this online service and by phone
The online signature is not very intuitive, we initial the docuemnts thanks to the signature? ... It's unclear
thank you</v>
      </c>
    </row>
    <row r="143" ht="15.75" customHeight="1">
      <c r="B143" s="2" t="s">
        <v>320</v>
      </c>
      <c r="C143" s="2" t="s">
        <v>321</v>
      </c>
      <c r="D143" s="2" t="s">
        <v>13</v>
      </c>
      <c r="E143" s="2" t="s">
        <v>14</v>
      </c>
      <c r="F143" s="2" t="s">
        <v>15</v>
      </c>
      <c r="G143" s="2" t="s">
        <v>322</v>
      </c>
      <c r="H143" s="2" t="s">
        <v>141</v>
      </c>
      <c r="I143" s="2" t="str">
        <f>IFERROR(__xludf.DUMMYFUNCTION("GOOGLETRANSLATE(C143,""fr"",""en"")"),"I am satisfied with the service and the prices suit me
SIMPLE AND EFFICIENT
HEARTWARMING WELCOME
Clear and good explanation of prices
Good assistance")</f>
        <v>I am satisfied with the service and the prices suit me
SIMPLE AND EFFICIENT
HEARTWARMING WELCOME
Clear and good explanation of prices
Good assistance</v>
      </c>
    </row>
    <row r="144" ht="15.75" customHeight="1">
      <c r="B144" s="2" t="s">
        <v>323</v>
      </c>
      <c r="C144" s="2" t="s">
        <v>324</v>
      </c>
      <c r="D144" s="2" t="s">
        <v>13</v>
      </c>
      <c r="E144" s="2" t="s">
        <v>14</v>
      </c>
      <c r="F144" s="2" t="s">
        <v>15</v>
      </c>
      <c r="G144" s="2" t="s">
        <v>322</v>
      </c>
      <c r="H144" s="2" t="s">
        <v>141</v>
      </c>
      <c r="I144" s="2" t="str">
        <f>IFERROR(__xludf.DUMMYFUNCTION("GOOGLETRANSLATE(C144,""fr"",""en"")"),"I am very satisfied with the service. Very reactive and very serious interlocutor. I have just finalized the insurance of my 2nd vehicle. I highly recommend the olive assurance
")</f>
        <v>I am very satisfied with the service. Very reactive and very serious interlocutor. I have just finalized the insurance of my 2nd vehicle. I highly recommend the olive assurance
</v>
      </c>
    </row>
    <row r="145" ht="15.75" customHeight="1">
      <c r="B145" s="2" t="s">
        <v>325</v>
      </c>
      <c r="C145" s="2" t="s">
        <v>326</v>
      </c>
      <c r="D145" s="2" t="s">
        <v>13</v>
      </c>
      <c r="E145" s="2" t="s">
        <v>14</v>
      </c>
      <c r="F145" s="2" t="s">
        <v>15</v>
      </c>
      <c r="G145" s="2" t="s">
        <v>322</v>
      </c>
      <c r="H145" s="2" t="s">
        <v>141</v>
      </c>
      <c r="I145" s="2" t="str">
        <f>IFERROR(__xludf.DUMMYFUNCTION("GOOGLETRANSLATE(C145,""fr"",""en"")"),"I am satisfied with your prices for car insurance and home insurance. I was very well received following my call. To have quotes and validate these.")</f>
        <v>I am satisfied with your prices for car insurance and home insurance. I was very well received following my call. To have quotes and validate these.</v>
      </c>
    </row>
    <row r="146" ht="15.75" customHeight="1">
      <c r="B146" s="2" t="s">
        <v>327</v>
      </c>
      <c r="C146" s="2" t="s">
        <v>328</v>
      </c>
      <c r="D146" s="2" t="s">
        <v>13</v>
      </c>
      <c r="E146" s="2" t="s">
        <v>14</v>
      </c>
      <c r="F146" s="2" t="s">
        <v>15</v>
      </c>
      <c r="G146" s="2" t="s">
        <v>322</v>
      </c>
      <c r="H146" s="2" t="s">
        <v>141</v>
      </c>
      <c r="I146" s="2" t="str">
        <f>IFERROR(__xludf.DUMMYFUNCTION("GOOGLETRANSLATE(C146,""fr"",""en"")"),"I am very satisfied with the welcome and the prices.
I will recommend this insurance to my loved ones.
Fast and serious.
Listening to our requests and needs. Good advice
")</f>
        <v>I am very satisfied with the welcome and the prices.
I will recommend this insurance to my loved ones.
Fast and serious.
Listening to our requests and needs. Good advice
</v>
      </c>
    </row>
    <row r="147" ht="15.75" customHeight="1">
      <c r="B147" s="2" t="s">
        <v>329</v>
      </c>
      <c r="C147" s="2" t="s">
        <v>330</v>
      </c>
      <c r="D147" s="2" t="s">
        <v>13</v>
      </c>
      <c r="E147" s="2" t="s">
        <v>14</v>
      </c>
      <c r="F147" s="2" t="s">
        <v>15</v>
      </c>
      <c r="G147" s="2" t="s">
        <v>322</v>
      </c>
      <c r="H147" s="2" t="s">
        <v>141</v>
      </c>
      <c r="I147" s="2" t="str">
        <f>IFERROR(__xludf.DUMMYFUNCTION("GOOGLETRANSLATE(C147,""fr"",""en"")"),"Known by TV advertising, rapid quote and supported by a very professional and very kind advisor to see for use but a priori to recommend,")</f>
        <v>Known by TV advertising, rapid quote and supported by a very professional and very kind advisor to see for use but a priori to recommend,</v>
      </c>
    </row>
    <row r="148" ht="15.75" customHeight="1">
      <c r="B148" s="2" t="s">
        <v>331</v>
      </c>
      <c r="C148" s="2" t="s">
        <v>332</v>
      </c>
      <c r="D148" s="2" t="s">
        <v>13</v>
      </c>
      <c r="E148" s="2" t="s">
        <v>14</v>
      </c>
      <c r="F148" s="2" t="s">
        <v>15</v>
      </c>
      <c r="G148" s="2" t="s">
        <v>322</v>
      </c>
      <c r="H148" s="2" t="s">
        <v>141</v>
      </c>
      <c r="I148" s="2" t="str">
        <f>IFERROR(__xludf.DUMMYFUNCTION("GOOGLETRANSLATE(C148,""fr"",""en"")"),"Very good insurance especially quality price thank you very much for the discounts with several contracts")</f>
        <v>Very good insurance especially quality price thank you very much for the discounts with several contracts</v>
      </c>
    </row>
    <row r="149" ht="15.75" customHeight="1">
      <c r="B149" s="2" t="s">
        <v>333</v>
      </c>
      <c r="C149" s="2" t="s">
        <v>334</v>
      </c>
      <c r="D149" s="2" t="s">
        <v>13</v>
      </c>
      <c r="E149" s="2" t="s">
        <v>14</v>
      </c>
      <c r="F149" s="2" t="s">
        <v>15</v>
      </c>
      <c r="G149" s="2" t="s">
        <v>322</v>
      </c>
      <c r="H149" s="2" t="s">
        <v>141</v>
      </c>
      <c r="I149" s="2" t="str">
        <f>IFERROR(__xludf.DUMMYFUNCTION("GOOGLETRANSLATE(C149,""fr"",""en"")"),"Simple and efficient, fast service listening to its customers. Correct price and wide selection of customers, very easy to ensure and safely")</f>
        <v>Simple and efficient, fast service listening to its customers. Correct price and wide selection of customers, very easy to ensure and safely</v>
      </c>
    </row>
    <row r="150" ht="15.75" customHeight="1">
      <c r="B150" s="2" t="s">
        <v>335</v>
      </c>
      <c r="C150" s="2" t="s">
        <v>336</v>
      </c>
      <c r="D150" s="2" t="s">
        <v>13</v>
      </c>
      <c r="E150" s="2" t="s">
        <v>14</v>
      </c>
      <c r="F150" s="2" t="s">
        <v>15</v>
      </c>
      <c r="G150" s="2" t="s">
        <v>322</v>
      </c>
      <c r="H150" s="2" t="s">
        <v>141</v>
      </c>
      <c r="I150" s="2" t="str">
        <f>IFERROR(__xludf.DUMMYFUNCTION("GOOGLETRANSLATE(C150,""fr"",""en"")"),"Satisfied price fairly good online quote well defined to recommended fast and effective as a whole I recommend for the attractive prices of this insurance")</f>
        <v>Satisfied price fairly good online quote well defined to recommended fast and effective as a whole I recommend for the attractive prices of this insurance</v>
      </c>
    </row>
    <row r="151" ht="15.75" customHeight="1">
      <c r="B151" s="2" t="s">
        <v>337</v>
      </c>
      <c r="C151" s="2" t="s">
        <v>338</v>
      </c>
      <c r="D151" s="2" t="s">
        <v>13</v>
      </c>
      <c r="E151" s="2" t="s">
        <v>14</v>
      </c>
      <c r="F151" s="2" t="s">
        <v>15</v>
      </c>
      <c r="G151" s="2" t="s">
        <v>339</v>
      </c>
      <c r="H151" s="2" t="s">
        <v>141</v>
      </c>
      <c r="I151" s="2" t="str">
        <f>IFERROR(__xludf.DUMMYFUNCTION("GOOGLETRANSLATE(C151,""fr"",""en"")"),"Satisfied with the implementation of my contract by phone. The advisor was very professional, efficient and pleasant. The price is very affordable.")</f>
        <v>Satisfied with the implementation of my contract by phone. The advisor was very professional, efficient and pleasant. The price is very affordable.</v>
      </c>
    </row>
    <row r="152" ht="15.75" customHeight="1">
      <c r="B152" s="2" t="s">
        <v>340</v>
      </c>
      <c r="C152" s="2" t="s">
        <v>341</v>
      </c>
      <c r="D152" s="2" t="s">
        <v>13</v>
      </c>
      <c r="E152" s="2" t="s">
        <v>14</v>
      </c>
      <c r="F152" s="2" t="s">
        <v>15</v>
      </c>
      <c r="G152" s="2" t="s">
        <v>339</v>
      </c>
      <c r="H152" s="2" t="s">
        <v>141</v>
      </c>
      <c r="I152" s="2" t="str">
        <f>IFERROR(__xludf.DUMMYFUNCTION("GOOGLETRANSLATE(C152,""fr"",""en"")"),"I am satisfied with the package proposed by L’Olivier insurance.
It was recommended to me by a customer from home.
Acceptable price according to the market.
Thanks in advance")</f>
        <v>I am satisfied with the package proposed by L’Olivier insurance.
It was recommended to me by a customer from home.
Acceptable price according to the market.
Thanks in advance</v>
      </c>
    </row>
    <row r="153" ht="15.75" customHeight="1">
      <c r="B153" s="2" t="s">
        <v>342</v>
      </c>
      <c r="C153" s="2" t="s">
        <v>343</v>
      </c>
      <c r="D153" s="2" t="s">
        <v>13</v>
      </c>
      <c r="E153" s="2" t="s">
        <v>14</v>
      </c>
      <c r="F153" s="2" t="s">
        <v>15</v>
      </c>
      <c r="G153" s="2" t="s">
        <v>339</v>
      </c>
      <c r="H153" s="2" t="s">
        <v>141</v>
      </c>
      <c r="I153" s="2" t="str">
        <f>IFERROR(__xludf.DUMMYFUNCTION("GOOGLETRANSLATE(C153,""fr"",""en"")"),"A very professional good phone welcome I hope to have your support when needed goodbye the Olivier team see you soon with my respect Mr Dardhishta Adnan")</f>
        <v>A very professional good phone welcome I hope to have your support when needed goodbye the Olivier team see you soon with my respect Mr Dardhishta Adnan</v>
      </c>
    </row>
    <row r="154" ht="15.75" customHeight="1">
      <c r="B154" s="2" t="s">
        <v>344</v>
      </c>
      <c r="C154" s="2" t="s">
        <v>345</v>
      </c>
      <c r="D154" s="2" t="s">
        <v>13</v>
      </c>
      <c r="E154" s="2" t="s">
        <v>14</v>
      </c>
      <c r="F154" s="2" t="s">
        <v>15</v>
      </c>
      <c r="G154" s="2" t="s">
        <v>339</v>
      </c>
      <c r="H154" s="2" t="s">
        <v>141</v>
      </c>
      <c r="I154" s="2" t="str">
        <f>IFERROR(__xludf.DUMMYFUNCTION("GOOGLETRANSLATE(C154,""fr"",""en"")"),"The prize that was announced to me was revalued up the next day following an error. Having just acquired a new vehicle, I was therefore faced with a fait accompli. In addition, I start from your procedures because to date I was the victim of an accident o"&amp;"f a t. He dispute not being settled I am therefore impacting my bonus. I wish to terminate. Contract on the anniversary date once I have been compensated.")</f>
        <v>The prize that was announced to me was revalued up the next day following an error. Having just acquired a new vehicle, I was therefore faced with a fait accompli. In addition, I start from your procedures because to date I was the victim of an accident of a t. He dispute not being settled I am therefore impacting my bonus. I wish to terminate. Contract on the anniversary date once I have been compensated.</v>
      </c>
    </row>
    <row r="155" ht="15.75" customHeight="1">
      <c r="B155" s="2" t="s">
        <v>346</v>
      </c>
      <c r="C155" s="2" t="s">
        <v>347</v>
      </c>
      <c r="D155" s="2" t="s">
        <v>13</v>
      </c>
      <c r="E155" s="2" t="s">
        <v>14</v>
      </c>
      <c r="F155" s="2" t="s">
        <v>15</v>
      </c>
      <c r="G155" s="2" t="s">
        <v>339</v>
      </c>
      <c r="H155" s="2" t="s">
        <v>141</v>
      </c>
      <c r="I155" s="2" t="str">
        <f>IFERROR(__xludf.DUMMYFUNCTION("GOOGLETRANSLATE(C155,""fr"",""en"")"),"I am satisfied. customer service. And the price propose concerning my car insurance is one of the best insurance that I have subscribed.")</f>
        <v>I am satisfied. customer service. And the price propose concerning my car insurance is one of the best insurance that I have subscribed.</v>
      </c>
    </row>
    <row r="156" ht="15.75" customHeight="1">
      <c r="B156" s="2" t="s">
        <v>348</v>
      </c>
      <c r="C156" s="2" t="s">
        <v>349</v>
      </c>
      <c r="D156" s="2" t="s">
        <v>13</v>
      </c>
      <c r="E156" s="2" t="s">
        <v>14</v>
      </c>
      <c r="F156" s="2" t="s">
        <v>15</v>
      </c>
      <c r="G156" s="2" t="s">
        <v>339</v>
      </c>
      <c r="H156" s="2" t="s">
        <v>141</v>
      </c>
      <c r="I156" s="2" t="str">
        <f>IFERROR(__xludf.DUMMYFUNCTION("GOOGLETRANSLATE(C156,""fr"",""en"")"),"I am satisfied with the service.
Listening and responding to the Request service.
I recommend the olive assurance.
Thank you for your understanding. Miss Barbarat")</f>
        <v>I am satisfied with the service.
Listening and responding to the Request service.
I recommend the olive assurance.
Thank you for your understanding. Miss Barbarat</v>
      </c>
    </row>
    <row r="157" ht="15.75" customHeight="1">
      <c r="B157" s="2" t="s">
        <v>350</v>
      </c>
      <c r="C157" s="2" t="s">
        <v>351</v>
      </c>
      <c r="D157" s="2" t="s">
        <v>13</v>
      </c>
      <c r="E157" s="2" t="s">
        <v>14</v>
      </c>
      <c r="F157" s="2" t="s">
        <v>15</v>
      </c>
      <c r="G157" s="2" t="s">
        <v>352</v>
      </c>
      <c r="H157" s="2" t="s">
        <v>141</v>
      </c>
      <c r="I157" s="2" t="str">
        <f>IFERROR(__xludf.DUMMYFUNCTION("GOOGLETRANSLATE(C157,""fr"",""en"")"),"I am very happy to contact you and I ask you to continue like this, because your advisers are very nice and explain very clearly ,, I consult Olivier assurance all my entourage")</f>
        <v>I am very happy to contact you and I ask you to continue like this, because your advisers are very nice and explain very clearly ,, I consult Olivier assurance all my entourage</v>
      </c>
    </row>
    <row r="158" ht="15.75" customHeight="1">
      <c r="B158" s="2" t="s">
        <v>353</v>
      </c>
      <c r="C158" s="2" t="s">
        <v>354</v>
      </c>
      <c r="D158" s="2" t="s">
        <v>13</v>
      </c>
      <c r="E158" s="2" t="s">
        <v>14</v>
      </c>
      <c r="F158" s="2" t="s">
        <v>15</v>
      </c>
      <c r="G158" s="2" t="s">
        <v>352</v>
      </c>
      <c r="H158" s="2" t="s">
        <v>141</v>
      </c>
      <c r="I158" s="2" t="str">
        <f>IFERROR(__xludf.DUMMYFUNCTION("GOOGLETRANSLATE(C158,""fr"",""en"")"),"I am satisfied with the olive tree. The only insurance willing to ensure a young driver unhealthy with very reasonable prices. I highly recommend.")</f>
        <v>I am satisfied with the olive tree. The only insurance willing to ensure a young driver unhealthy with very reasonable prices. I highly recommend.</v>
      </c>
    </row>
    <row r="159" ht="15.75" customHeight="1">
      <c r="B159" s="2" t="s">
        <v>355</v>
      </c>
      <c r="C159" s="2" t="s">
        <v>356</v>
      </c>
      <c r="D159" s="2" t="s">
        <v>13</v>
      </c>
      <c r="E159" s="2" t="s">
        <v>14</v>
      </c>
      <c r="F159" s="2" t="s">
        <v>15</v>
      </c>
      <c r="G159" s="2" t="s">
        <v>352</v>
      </c>
      <c r="H159" s="2" t="s">
        <v>141</v>
      </c>
      <c r="I159" s="2" t="str">
        <f>IFERROR(__xludf.DUMMYFUNCTION("GOOGLETRANSLATE(C159,""fr"",""en"")"),"I am satisfied but a little high price normally assistance pack offered by what already a vehicle at your place in addition all risks normally it is understood in")</f>
        <v>I am satisfied but a little high price normally assistance pack offered by what already a vehicle at your place in addition all risks normally it is understood in</v>
      </c>
    </row>
    <row r="160" ht="15.75" customHeight="1">
      <c r="B160" s="2" t="s">
        <v>357</v>
      </c>
      <c r="C160" s="2" t="s">
        <v>358</v>
      </c>
      <c r="D160" s="2" t="s">
        <v>13</v>
      </c>
      <c r="E160" s="2" t="s">
        <v>14</v>
      </c>
      <c r="F160" s="2" t="s">
        <v>15</v>
      </c>
      <c r="G160" s="2" t="s">
        <v>352</v>
      </c>
      <c r="H160" s="2" t="s">
        <v>141</v>
      </c>
      <c r="I160" s="2" t="str">
        <f>IFERROR(__xludf.DUMMYFUNCTION("GOOGLETRANSLATE(C160,""fr"",""en"")"),"Good quality report price for what is but I would still change insurance soon, because there is beautiful incoherent thing in their home that we do not find in other insurance, honestly I prefer to pay a little more expensive elsewhere in order to 'Be con"&amp;"fident and comfortable at the slightest problem that I can encounter with my vehicle")</f>
        <v>Good quality report price for what is but I would still change insurance soon, because there is beautiful incoherent thing in their home that we do not find in other insurance, honestly I prefer to pay a little more expensive elsewhere in order to 'Be confident and comfortable at the slightest problem that I can encounter with my vehicle</v>
      </c>
    </row>
    <row r="161" ht="15.75" customHeight="1">
      <c r="B161" s="2" t="s">
        <v>359</v>
      </c>
      <c r="C161" s="2" t="s">
        <v>360</v>
      </c>
      <c r="D161" s="2" t="s">
        <v>13</v>
      </c>
      <c r="E161" s="2" t="s">
        <v>14</v>
      </c>
      <c r="F161" s="2" t="s">
        <v>15</v>
      </c>
      <c r="G161" s="2" t="s">
        <v>352</v>
      </c>
      <c r="H161" s="2" t="s">
        <v>141</v>
      </c>
      <c r="I161" s="2" t="str">
        <f>IFERROR(__xludf.DUMMYFUNCTION("GOOGLETRANSLATE(C161,""fr"",""en"")"),"Perfect I recommend, always listening and quickly answering our questions, there was a problem on my email address that was male type but in a few minutes it was adjusted")</f>
        <v>Perfect I recommend, always listening and quickly answering our questions, there was a problem on my email address that was male type but in a few minutes it was adjusted</v>
      </c>
    </row>
    <row r="162" ht="15.75" customHeight="1">
      <c r="B162" s="2" t="s">
        <v>361</v>
      </c>
      <c r="C162" s="2" t="s">
        <v>362</v>
      </c>
      <c r="D162" s="2" t="s">
        <v>13</v>
      </c>
      <c r="E162" s="2" t="s">
        <v>14</v>
      </c>
      <c r="F162" s="2" t="s">
        <v>15</v>
      </c>
      <c r="G162" s="2" t="s">
        <v>363</v>
      </c>
      <c r="H162" s="2" t="s">
        <v>141</v>
      </c>
      <c r="I162" s="2" t="str">
        <f>IFERROR(__xludf.DUMMYFUNCTION("GOOGLETRANSLATE(C162,""fr"",""en"")"),"Good value for money, I am delighted with the first telephone contacts with the person in customer service. I recommend, very easy to make membership")</f>
        <v>Good value for money, I am delighted with the first telephone contacts with the person in customer service. I recommend, very easy to make membership</v>
      </c>
    </row>
    <row r="163" ht="15.75" customHeight="1">
      <c r="B163" s="2" t="s">
        <v>364</v>
      </c>
      <c r="C163" s="2" t="s">
        <v>365</v>
      </c>
      <c r="D163" s="2" t="s">
        <v>13</v>
      </c>
      <c r="E163" s="2" t="s">
        <v>14</v>
      </c>
      <c r="F163" s="2" t="s">
        <v>15</v>
      </c>
      <c r="G163" s="2" t="s">
        <v>363</v>
      </c>
      <c r="H163" s="2" t="s">
        <v>141</v>
      </c>
      <c r="I163" s="2" t="str">
        <f>IFERROR(__xludf.DUMMYFUNCTION("GOOGLETRANSLATE(C163,""fr"",""en"")"),"I am satisfied with the service and the price. The telephone contact has proven to be of very good quality. The recall system is effective and the recall avoids waiting.")</f>
        <v>I am satisfied with the service and the price. The telephone contact has proven to be of very good quality. The recall system is effective and the recall avoids waiting.</v>
      </c>
    </row>
    <row r="164" ht="15.75" customHeight="1">
      <c r="B164" s="2" t="s">
        <v>366</v>
      </c>
      <c r="C164" s="2" t="s">
        <v>367</v>
      </c>
      <c r="D164" s="2" t="s">
        <v>13</v>
      </c>
      <c r="E164" s="2" t="s">
        <v>14</v>
      </c>
      <c r="F164" s="2" t="s">
        <v>15</v>
      </c>
      <c r="G164" s="2" t="s">
        <v>363</v>
      </c>
      <c r="H164" s="2" t="s">
        <v>141</v>
      </c>
      <c r="I164" s="2" t="str">
        <f>IFERROR(__xludf.DUMMYFUNCTION("GOOGLETRANSLATE(C164,""fr"",""en"")"),"Good price in auto, advisor to listen to a little expensive on the file fees for the home otherwise I think that I would go to them too")</f>
        <v>Good price in auto, advisor to listen to a little expensive on the file fees for the home otherwise I think that I would go to them too</v>
      </c>
    </row>
    <row r="165" ht="15.75" customHeight="1">
      <c r="B165" s="2" t="s">
        <v>368</v>
      </c>
      <c r="C165" s="2" t="s">
        <v>369</v>
      </c>
      <c r="D165" s="2" t="s">
        <v>13</v>
      </c>
      <c r="E165" s="2" t="s">
        <v>14</v>
      </c>
      <c r="F165" s="2" t="s">
        <v>15</v>
      </c>
      <c r="G165" s="2" t="s">
        <v>363</v>
      </c>
      <c r="H165" s="2" t="s">
        <v>141</v>
      </c>
      <c r="I165" s="2" t="str">
        <f>IFERROR(__xludf.DUMMYFUNCTION("GOOGLETRANSLATE(C165,""fr"",""en"")"),"Very satisfied with the Customer Service Fast and Clear The price of my car insurance is very interesting I highly recommend thank you")</f>
        <v>Very satisfied with the Customer Service Fast and Clear The price of my car insurance is very interesting I highly recommend thank you</v>
      </c>
    </row>
    <row r="166" ht="15.75" customHeight="1">
      <c r="B166" s="2" t="s">
        <v>370</v>
      </c>
      <c r="C166" s="2" t="s">
        <v>371</v>
      </c>
      <c r="D166" s="2" t="s">
        <v>13</v>
      </c>
      <c r="E166" s="2" t="s">
        <v>14</v>
      </c>
      <c r="F166" s="2" t="s">
        <v>15</v>
      </c>
      <c r="G166" s="2" t="s">
        <v>363</v>
      </c>
      <c r="H166" s="2" t="s">
        <v>141</v>
      </c>
      <c r="I166" s="2" t="str">
        <f>IFERROR(__xludf.DUMMYFUNCTION("GOOGLETRANSLATE(C166,""fr"",""en"")"),"Satisfied but a little bit annoyed by the temporary contract while having the final gray card. The various interlocutors gave me the right explanations.")</f>
        <v>Satisfied but a little bit annoyed by the temporary contract while having the final gray card. The various interlocutors gave me the right explanations.</v>
      </c>
    </row>
    <row r="167" ht="15.75" customHeight="1">
      <c r="B167" s="2" t="s">
        <v>372</v>
      </c>
      <c r="C167" s="2" t="s">
        <v>373</v>
      </c>
      <c r="D167" s="2" t="s">
        <v>13</v>
      </c>
      <c r="E167" s="2" t="s">
        <v>14</v>
      </c>
      <c r="F167" s="2" t="s">
        <v>15</v>
      </c>
      <c r="G167" s="2" t="s">
        <v>363</v>
      </c>
      <c r="H167" s="2" t="s">
        <v>141</v>
      </c>
      <c r="I167" s="2" t="str">
        <f>IFERROR(__xludf.DUMMYFUNCTION("GOOGLETRANSLATE(C167,""fr"",""en"")"),"I am satisfied with the subscription, in terms of the top price, a little waiting on the phone before having someone but the 2 people I had were very kind.")</f>
        <v>I am satisfied with the subscription, in terms of the top price, a little waiting on the phone before having someone but the 2 people I had were very kind.</v>
      </c>
    </row>
    <row r="168" ht="15.75" customHeight="1">
      <c r="B168" s="2" t="s">
        <v>374</v>
      </c>
      <c r="C168" s="2" t="s">
        <v>375</v>
      </c>
      <c r="D168" s="2" t="s">
        <v>13</v>
      </c>
      <c r="E168" s="2" t="s">
        <v>14</v>
      </c>
      <c r="F168" s="2" t="s">
        <v>15</v>
      </c>
      <c r="G168" s="2" t="s">
        <v>376</v>
      </c>
      <c r="H168" s="2" t="s">
        <v>141</v>
      </c>
      <c r="I168" s="2" t="str">
        <f>IFERROR(__xludf.DUMMYFUNCTION("GOOGLETRANSLATE(C168,""fr"",""en"")"),"I do not generally like insurance on the Internet I was advised this insurance, the price, the care ... To see in the long term I hope that I would not be disappointed
")</f>
        <v>I do not generally like insurance on the Internet I was advised this insurance, the price, the care ... To see in the long term I hope that I would not be disappointed
</v>
      </c>
    </row>
    <row r="169" ht="15.75" customHeight="1">
      <c r="B169" s="2" t="s">
        <v>377</v>
      </c>
      <c r="C169" s="2" t="s">
        <v>378</v>
      </c>
      <c r="D169" s="2" t="s">
        <v>13</v>
      </c>
      <c r="E169" s="2" t="s">
        <v>14</v>
      </c>
      <c r="F169" s="2" t="s">
        <v>15</v>
      </c>
      <c r="G169" s="2" t="s">
        <v>376</v>
      </c>
      <c r="H169" s="2" t="s">
        <v>141</v>
      </c>
      <c r="I169" s="2" t="str">
        <f>IFERROR(__xludf.DUMMYFUNCTION("GOOGLETRANSLATE(C169,""fr"",""en"")"),"Satisfied with service and contact. Perhaps missing a smartphone application for easier management of different potential contacts or claims.")</f>
        <v>Satisfied with service and contact. Perhaps missing a smartphone application for easier management of different potential contacts or claims.</v>
      </c>
    </row>
    <row r="170" ht="15.75" customHeight="1">
      <c r="B170" s="2" t="s">
        <v>379</v>
      </c>
      <c r="C170" s="2" t="s">
        <v>380</v>
      </c>
      <c r="D170" s="2" t="s">
        <v>13</v>
      </c>
      <c r="E170" s="2" t="s">
        <v>14</v>
      </c>
      <c r="F170" s="2" t="s">
        <v>15</v>
      </c>
      <c r="G170" s="2" t="s">
        <v>376</v>
      </c>
      <c r="H170" s="2" t="s">
        <v>141</v>
      </c>
      <c r="I170" s="2" t="str">
        <f>IFERROR(__xludf.DUMMYFUNCTION("GOOGLETRANSLATE(C170,""fr"",""en"")"),"Hello Miss, Sir,
I will be satisfied on the day I will have a breakdown and that you will help me.
Thank you very much, to you and to your whole team.")</f>
        <v>Hello Miss, Sir,
I will be satisfied on the day I will have a breakdown and that you will help me.
Thank you very much, to you and to your whole team.</v>
      </c>
    </row>
    <row r="171" ht="15.75" customHeight="1">
      <c r="B171" s="2" t="s">
        <v>381</v>
      </c>
      <c r="C171" s="2" t="s">
        <v>382</v>
      </c>
      <c r="D171" s="2" t="s">
        <v>13</v>
      </c>
      <c r="E171" s="2" t="s">
        <v>14</v>
      </c>
      <c r="F171" s="2" t="s">
        <v>15</v>
      </c>
      <c r="G171" s="2" t="s">
        <v>383</v>
      </c>
      <c r="H171" s="2" t="s">
        <v>141</v>
      </c>
      <c r="I171" s="2" t="str">
        <f>IFERROR(__xludf.DUMMYFUNCTION("GOOGLETRANSLATE(C171,""fr"",""en"")"),"In terms of price this remains suitable and good customer service for my part my 2nd vehicle could be insured at home if it remains stable")</f>
        <v>In terms of price this remains suitable and good customer service for my part my 2nd vehicle could be insured at home if it remains stable</v>
      </c>
    </row>
    <row r="172" ht="15.75" customHeight="1">
      <c r="B172" s="2" t="s">
        <v>384</v>
      </c>
      <c r="C172" s="2" t="s">
        <v>385</v>
      </c>
      <c r="D172" s="2" t="s">
        <v>13</v>
      </c>
      <c r="E172" s="2" t="s">
        <v>14</v>
      </c>
      <c r="F172" s="2" t="s">
        <v>15</v>
      </c>
      <c r="G172" s="2" t="s">
        <v>383</v>
      </c>
      <c r="H172" s="2" t="s">
        <v>141</v>
      </c>
      <c r="I172" s="2" t="str">
        <f>IFERROR(__xludf.DUMMYFUNCTION("GOOGLETRANSLATE(C172,""fr"",""en"")"),"I am satisfied with the service and the assurance that the insurance offers.
Customer service is competent and professional.
I changed my 3 insurance cars for this insurance.")</f>
        <v>I am satisfied with the service and the assurance that the insurance offers.
Customer service is competent and professional.
I changed my 3 insurance cars for this insurance.</v>
      </c>
    </row>
    <row r="173" ht="15.75" customHeight="1">
      <c r="B173" s="2" t="s">
        <v>386</v>
      </c>
      <c r="C173" s="2" t="s">
        <v>387</v>
      </c>
      <c r="D173" s="2" t="s">
        <v>13</v>
      </c>
      <c r="E173" s="2" t="s">
        <v>14</v>
      </c>
      <c r="F173" s="2" t="s">
        <v>15</v>
      </c>
      <c r="G173" s="2" t="s">
        <v>383</v>
      </c>
      <c r="H173" s="2" t="s">
        <v>141</v>
      </c>
      <c r="I173" s="2" t="str">
        <f>IFERROR(__xludf.DUMMYFUNCTION("GOOGLETRANSLATE(C173,""fr"",""en"")"),"I am satisfied with the service. Prices suit me. The request for a quote and the registration procedure to your insurance company are didactic and simple.")</f>
        <v>I am satisfied with the service. Prices suit me. The request for a quote and the registration procedure to your insurance company are didactic and simple.</v>
      </c>
    </row>
    <row r="174" ht="15.75" customHeight="1">
      <c r="B174" s="2" t="s">
        <v>388</v>
      </c>
      <c r="C174" s="2" t="s">
        <v>389</v>
      </c>
      <c r="D174" s="2" t="s">
        <v>13</v>
      </c>
      <c r="E174" s="2" t="s">
        <v>14</v>
      </c>
      <c r="F174" s="2" t="s">
        <v>15</v>
      </c>
      <c r="G174" s="2" t="s">
        <v>383</v>
      </c>
      <c r="H174" s="2" t="s">
        <v>141</v>
      </c>
      <c r="I174" s="2" t="str">
        <f>IFERROR(__xludf.DUMMYFUNCTION("GOOGLETRANSLATE(C174,""fr"",""en"")"),"I am satisfied with the service. Quality price level it suits me perfectly, you are the cheapest insurance that I offer me. Regards good day.")</f>
        <v>I am satisfied with the service. Quality price level it suits me perfectly, you are the cheapest insurance that I offer me. Regards good day.</v>
      </c>
    </row>
    <row r="175" ht="15.75" customHeight="1">
      <c r="B175" s="2" t="s">
        <v>390</v>
      </c>
      <c r="C175" s="2" t="s">
        <v>391</v>
      </c>
      <c r="D175" s="2" t="s">
        <v>13</v>
      </c>
      <c r="E175" s="2" t="s">
        <v>14</v>
      </c>
      <c r="F175" s="2" t="s">
        <v>15</v>
      </c>
      <c r="G175" s="2" t="s">
        <v>383</v>
      </c>
      <c r="H175" s="2" t="s">
        <v>141</v>
      </c>
      <c r="I175" s="2" t="str">
        <f>IFERROR(__xludf.DUMMYFUNCTION("GOOGLETRANSLATE(C175,""fr"",""en"")"),"We are satisfied with the price and all the explanations
The people we have on the phone are kind and listening to us
It is our son who sponsored us
")</f>
        <v>We are satisfied with the price and all the explanations
The people we have on the phone are kind and listening to us
It is our son who sponsored us
</v>
      </c>
    </row>
    <row r="176" ht="15.75" customHeight="1">
      <c r="B176" s="2" t="s">
        <v>392</v>
      </c>
      <c r="C176" s="2" t="s">
        <v>393</v>
      </c>
      <c r="D176" s="2" t="s">
        <v>13</v>
      </c>
      <c r="E176" s="2" t="s">
        <v>14</v>
      </c>
      <c r="F176" s="2" t="s">
        <v>15</v>
      </c>
      <c r="G176" s="2" t="s">
        <v>383</v>
      </c>
      <c r="H176" s="2" t="s">
        <v>141</v>
      </c>
      <c r="I176" s="2" t="str">
        <f>IFERROR(__xludf.DUMMYFUNCTION("GOOGLETRANSLATE(C176,""fr"",""en"")"),"Very satisfied with your service, perfect information very well explained, good relationship, I will not fail to make you a good advertisement
")</f>
        <v>Very satisfied with your service, perfect information very well explained, good relationship, I will not fail to make you a good advertisement
</v>
      </c>
    </row>
    <row r="177" ht="15.75" customHeight="1">
      <c r="B177" s="2" t="s">
        <v>394</v>
      </c>
      <c r="C177" s="2" t="s">
        <v>395</v>
      </c>
      <c r="D177" s="2" t="s">
        <v>13</v>
      </c>
      <c r="E177" s="2" t="s">
        <v>14</v>
      </c>
      <c r="F177" s="2" t="s">
        <v>15</v>
      </c>
      <c r="G177" s="2" t="s">
        <v>383</v>
      </c>
      <c r="H177" s="2" t="s">
        <v>141</v>
      </c>
      <c r="I177" s="2" t="str">
        <f>IFERROR(__xludf.DUMMYFUNCTION("GOOGLETRANSLATE(C177,""fr"",""en"")"),"The price suits me and I hope I would not have a unpleasant surprise next year as I have known about other insurances that significantly increase their price every year.")</f>
        <v>The price suits me and I hope I would not have a unpleasant surprise next year as I have known about other insurances that significantly increase their price every year.</v>
      </c>
    </row>
    <row r="178" ht="15.75" customHeight="1">
      <c r="B178" s="2" t="s">
        <v>396</v>
      </c>
      <c r="C178" s="2" t="s">
        <v>397</v>
      </c>
      <c r="D178" s="2" t="s">
        <v>13</v>
      </c>
      <c r="E178" s="2" t="s">
        <v>14</v>
      </c>
      <c r="F178" s="2" t="s">
        <v>15</v>
      </c>
      <c r="G178" s="2" t="s">
        <v>383</v>
      </c>
      <c r="H178" s="2" t="s">
        <v>141</v>
      </c>
      <c r="I178" s="2" t="str">
        <f>IFERROR(__xludf.DUMMYFUNCTION("GOOGLETRANSLATE(C178,""fr"",""en"")"),"I signed my contract late and I will also provide the documents with a lot of delay and despite everything I came across a very nice and understanding lady on the phone who sent me a provisional green card so that I am in order Time to receive my final gr"&amp;"een card. Thanks a lot")</f>
        <v>I signed my contract late and I will also provide the documents with a lot of delay and despite everything I came across a very nice and understanding lady on the phone who sent me a provisional green card so that I am in order Time to receive my final green card. Thanks a lot</v>
      </c>
    </row>
    <row r="179" ht="15.75" customHeight="1">
      <c r="B179" s="2" t="s">
        <v>398</v>
      </c>
      <c r="C179" s="2" t="s">
        <v>399</v>
      </c>
      <c r="D179" s="2" t="s">
        <v>13</v>
      </c>
      <c r="E179" s="2" t="s">
        <v>14</v>
      </c>
      <c r="F179" s="2" t="s">
        <v>15</v>
      </c>
      <c r="G179" s="2" t="s">
        <v>383</v>
      </c>
      <c r="H179" s="2" t="s">
        <v>141</v>
      </c>
      <c r="I179" s="2" t="str">
        <f>IFERROR(__xludf.DUMMYFUNCTION("GOOGLETRANSLATE(C179,""fr"",""en"")"),"Perfect I have nothing to complain about and professional I would recommend this insurance to my entrying because really to listen to things were done in time")</f>
        <v>Perfect I have nothing to complain about and professional I would recommend this insurance to my entrying because really to listen to things were done in time</v>
      </c>
    </row>
    <row r="180" ht="15.75" customHeight="1">
      <c r="B180" s="2" t="s">
        <v>400</v>
      </c>
      <c r="C180" s="2" t="s">
        <v>401</v>
      </c>
      <c r="D180" s="2" t="s">
        <v>13</v>
      </c>
      <c r="E180" s="2" t="s">
        <v>14</v>
      </c>
      <c r="F180" s="2" t="s">
        <v>15</v>
      </c>
      <c r="G180" s="2" t="s">
        <v>402</v>
      </c>
      <c r="H180" s="2" t="s">
        <v>141</v>
      </c>
      <c r="I180" s="2" t="str">
        <f>IFERROR(__xludf.DUMMYFUNCTION("GOOGLETRANSLATE(C180,""fr"",""en"")"),"Very satisfied with the service on the phone, very good advisor, everything was well explained, disappointed, however, that my brother's sponsorship was not taken into account")</f>
        <v>Very satisfied with the service on the phone, very good advisor, everything was well explained, disappointed, however, that my brother's sponsorship was not taken into account</v>
      </c>
    </row>
    <row r="181" ht="15.75" customHeight="1">
      <c r="B181" s="2" t="s">
        <v>403</v>
      </c>
      <c r="C181" s="2" t="s">
        <v>404</v>
      </c>
      <c r="D181" s="2" t="s">
        <v>13</v>
      </c>
      <c r="E181" s="2" t="s">
        <v>14</v>
      </c>
      <c r="F181" s="2" t="s">
        <v>15</v>
      </c>
      <c r="G181" s="2" t="s">
        <v>402</v>
      </c>
      <c r="H181" s="2" t="s">
        <v>141</v>
      </c>
      <c r="I181" s="2" t="str">
        <f>IFERROR(__xludf.DUMMYFUNCTION("GOOGLETRANSLATE(C181,""fr"",""en"")"),"For a request for quotes with strictly identical elements, 4 or 5 different prices depending on the channel, the day or time of request?! We have the feeling of being ""rolling"" ...!")</f>
        <v>For a request for quotes with strictly identical elements, 4 or 5 different prices depending on the channel, the day or time of request?! We have the feeling of being "rolling" ...!</v>
      </c>
    </row>
    <row r="182" ht="15.75" customHeight="1">
      <c r="B182" s="2" t="s">
        <v>405</v>
      </c>
      <c r="C182" s="2" t="s">
        <v>406</v>
      </c>
      <c r="D182" s="2" t="s">
        <v>13</v>
      </c>
      <c r="E182" s="2" t="s">
        <v>14</v>
      </c>
      <c r="F182" s="2" t="s">
        <v>15</v>
      </c>
      <c r="G182" s="2" t="s">
        <v>402</v>
      </c>
      <c r="H182" s="2" t="s">
        <v>141</v>
      </c>
      <c r="I182" s="2" t="str">
        <f>IFERROR(__xludf.DUMMYFUNCTION("GOOGLETRANSLATE(C182,""fr"",""en"")"),"Mr. thank you for your explanations and understanding good customer relationship I hope that the rest will also follow! Do not forget to refund the fees for the fees as mentioned with your colleagues and web ads! Thanks")</f>
        <v>Mr. thank you for your explanations and understanding good customer relationship I hope that the rest will also follow! Do not forget to refund the fees for the fees as mentioned with your colleagues and web ads! Thanks</v>
      </c>
    </row>
    <row r="183" ht="15.75" customHeight="1">
      <c r="B183" s="2" t="s">
        <v>407</v>
      </c>
      <c r="C183" s="2" t="s">
        <v>408</v>
      </c>
      <c r="D183" s="2" t="s">
        <v>13</v>
      </c>
      <c r="E183" s="2" t="s">
        <v>14</v>
      </c>
      <c r="F183" s="2" t="s">
        <v>15</v>
      </c>
      <c r="G183" s="2" t="s">
        <v>402</v>
      </c>
      <c r="H183" s="2" t="s">
        <v>141</v>
      </c>
      <c r="I183" s="2" t="str">
        <f>IFERROR(__xludf.DUMMYFUNCTION("GOOGLETRANSLATE(C183,""fr"",""en"")"),"I am satisfied with the taking a can be raised good assurance you could give the assault complete of the pays because in not recovering the totalite of the green card cordially amoros")</f>
        <v>I am satisfied with the taking a can be raised good assurance you could give the assault complete of the pays because in not recovering the totalite of the green card cordially amoros</v>
      </c>
    </row>
    <row r="184" ht="15.75" customHeight="1">
      <c r="B184" s="2" t="s">
        <v>409</v>
      </c>
      <c r="C184" s="2" t="s">
        <v>410</v>
      </c>
      <c r="D184" s="2" t="s">
        <v>13</v>
      </c>
      <c r="E184" s="2" t="s">
        <v>14</v>
      </c>
      <c r="F184" s="2" t="s">
        <v>15</v>
      </c>
      <c r="G184" s="2" t="s">
        <v>402</v>
      </c>
      <c r="H184" s="2" t="s">
        <v>141</v>
      </c>
      <c r="I184" s="2" t="str">
        <f>IFERROR(__xludf.DUMMYFUNCTION("GOOGLETRANSLATE(C184,""fr"",""en"")"),"Quick subscription,
Clear site, the information allows you to make a quick choice
attractive price, possible options
To see then over time")</f>
        <v>Quick subscription,
Clear site, the information allows you to make a quick choice
attractive price, possible options
To see then over time</v>
      </c>
    </row>
    <row r="185" ht="15.75" customHeight="1">
      <c r="B185" s="2" t="s">
        <v>411</v>
      </c>
      <c r="C185" s="2" t="s">
        <v>412</v>
      </c>
      <c r="D185" s="2" t="s">
        <v>13</v>
      </c>
      <c r="E185" s="2" t="s">
        <v>14</v>
      </c>
      <c r="F185" s="2" t="s">
        <v>15</v>
      </c>
      <c r="G185" s="2" t="s">
        <v>402</v>
      </c>
      <c r="H185" s="2" t="s">
        <v>141</v>
      </c>
      <c r="I185" s="2" t="str">
        <f>IFERROR(__xludf.DUMMYFUNCTION("GOOGLETRANSLATE(C185,""fr"",""en"")"),"satisfied with customer service and price
Cover a little fair all the same
a little random simulation with different prices each time and differences")</f>
        <v>satisfied with customer service and price
Cover a little fair all the same
a little random simulation with different prices each time and differences</v>
      </c>
    </row>
    <row r="186" ht="15.75" customHeight="1">
      <c r="B186" s="2" t="s">
        <v>413</v>
      </c>
      <c r="C186" s="2" t="s">
        <v>414</v>
      </c>
      <c r="D186" s="2" t="s">
        <v>13</v>
      </c>
      <c r="E186" s="2" t="s">
        <v>14</v>
      </c>
      <c r="F186" s="2" t="s">
        <v>15</v>
      </c>
      <c r="G186" s="2" t="s">
        <v>402</v>
      </c>
      <c r="H186" s="2" t="s">
        <v>141</v>
      </c>
      <c r="I186" s="2" t="str">
        <f>IFERROR(__xludf.DUMMYFUNCTION("GOOGLETRANSLATE(C186,""fr"",""en"")"),"am satisfied but the price a bit like all
The sponsorship system is a bit complicated. The 10 percent bonus for a second contract is not at the top")</f>
        <v>am satisfied but the price a bit like all
The sponsorship system is a bit complicated. The 10 percent bonus for a second contract is not at the top</v>
      </c>
    </row>
    <row r="187" ht="15.75" customHeight="1">
      <c r="B187" s="2" t="s">
        <v>415</v>
      </c>
      <c r="C187" s="2" t="s">
        <v>416</v>
      </c>
      <c r="D187" s="2" t="s">
        <v>13</v>
      </c>
      <c r="E187" s="2" t="s">
        <v>14</v>
      </c>
      <c r="F187" s="2" t="s">
        <v>15</v>
      </c>
      <c r="G187" s="2" t="s">
        <v>417</v>
      </c>
      <c r="H187" s="2" t="s">
        <v>141</v>
      </c>
      <c r="I187" s="2" t="str">
        <f>IFERROR(__xludf.DUMMYFUNCTION("GOOGLETRANSLATE(C187,""fr"",""en"")"),"Hello,
I had a break of ice on my windshield in early April. I changed it at Peugeot who told me that there was no problem working with the olive tree. To date, after claiming the copy of the Peugeot order form for my windshield and after many calls, I h"&amp;"ave still not been reimbursed for an amount of more than 927.21 € (minus the deductible of 150 €) (windshield With cameras, hence the amount). The commercial from Peugeot was nice because he had live exchanges with the olive tree but for the olive tree th"&amp;"ere is still lack of documents !! Who should we write to be reimbursed? Thanks for your feedback.")</f>
        <v>Hello,
I had a break of ice on my windshield in early April. I changed it at Peugeot who told me that there was no problem working with the olive tree. To date, after claiming the copy of the Peugeot order form for my windshield and after many calls, I have still not been reimbursed for an amount of more than 927.21 € (minus the deductible of 150 €) (windshield With cameras, hence the amount). The commercial from Peugeot was nice because he had live exchanges with the olive tree but for the olive tree there is still lack of documents !! Who should we write to be reimbursed? Thanks for your feedback.</v>
      </c>
    </row>
    <row r="188" ht="15.75" customHeight="1">
      <c r="B188" s="2" t="s">
        <v>418</v>
      </c>
      <c r="C188" s="2" t="s">
        <v>419</v>
      </c>
      <c r="D188" s="2" t="s">
        <v>13</v>
      </c>
      <c r="E188" s="2" t="s">
        <v>14</v>
      </c>
      <c r="F188" s="2" t="s">
        <v>15</v>
      </c>
      <c r="G188" s="2" t="s">
        <v>417</v>
      </c>
      <c r="H188" s="2" t="s">
        <v>141</v>
      </c>
      <c r="I188" s="2" t="str">
        <f>IFERROR(__xludf.DUMMYFUNCTION("GOOGLETRANSLATE(C188,""fr"",""en"")"),"Great price, I went through the comparator Les Furets.com, very clear terms on the phone with the advisor, I am very satisfied, I recommend for the moment.")</f>
        <v>Great price, I went through the comparator Les Furets.com, very clear terms on the phone with the advisor, I am very satisfied, I recommend for the moment.</v>
      </c>
    </row>
    <row r="189" ht="15.75" customHeight="1">
      <c r="B189" s="2" t="s">
        <v>420</v>
      </c>
      <c r="C189" s="2" t="s">
        <v>421</v>
      </c>
      <c r="D189" s="2" t="s">
        <v>13</v>
      </c>
      <c r="E189" s="2" t="s">
        <v>14</v>
      </c>
      <c r="F189" s="2" t="s">
        <v>15</v>
      </c>
      <c r="G189" s="2" t="s">
        <v>417</v>
      </c>
      <c r="H189" s="2" t="s">
        <v>141</v>
      </c>
      <c r="I189" s="2" t="str">
        <f>IFERROR(__xludf.DUMMYFUNCTION("GOOGLETRANSLATE(C189,""fr"",""en"")"),"I am rather satisfied with the price. The change of insurance is said to be problematic. I am therefore still a little reserved on the services of the Olivier Insurance.")</f>
        <v>I am rather satisfied with the price. The change of insurance is said to be problematic. I am therefore still a little reserved on the services of the Olivier Insurance.</v>
      </c>
    </row>
    <row r="190" ht="15.75" customHeight="1">
      <c r="B190" s="2" t="s">
        <v>422</v>
      </c>
      <c r="C190" s="2" t="s">
        <v>423</v>
      </c>
      <c r="D190" s="2" t="s">
        <v>13</v>
      </c>
      <c r="E190" s="2" t="s">
        <v>14</v>
      </c>
      <c r="F190" s="2" t="s">
        <v>15</v>
      </c>
      <c r="G190" s="2" t="s">
        <v>417</v>
      </c>
      <c r="H190" s="2" t="s">
        <v>141</v>
      </c>
      <c r="I190" s="2" t="str">
        <f>IFERROR(__xludf.DUMMYFUNCTION("GOOGLETRANSLATE(C190,""fr"",""en"")"),"I am satisfied with the service the prices suited me thank you very much for this prono sport offer I have no problem with the service for the moment thank you very much")</f>
        <v>I am satisfied with the service the prices suited me thank you very much for this prono sport offer I have no problem with the service for the moment thank you very much</v>
      </c>
    </row>
    <row r="191" ht="15.75" customHeight="1">
      <c r="B191" s="2" t="s">
        <v>424</v>
      </c>
      <c r="C191" s="2" t="s">
        <v>425</v>
      </c>
      <c r="D191" s="2" t="s">
        <v>13</v>
      </c>
      <c r="E191" s="2" t="s">
        <v>14</v>
      </c>
      <c r="F191" s="2" t="s">
        <v>15</v>
      </c>
      <c r="G191" s="2" t="s">
        <v>417</v>
      </c>
      <c r="H191" s="2" t="s">
        <v>141</v>
      </c>
      <c r="I191" s="2" t="str">
        <f>IFERROR(__xludf.DUMMYFUNCTION("GOOGLETRANSLATE(C191,""fr"",""en"")")," Hello, I allow myself to leave a message the server or the site is slow and blocks from time to time which is problematic but satisfied for the telephone.")</f>
        <v> Hello, I allow myself to leave a message the server or the site is slow and blocks from time to time which is problematic but satisfied for the telephone.</v>
      </c>
    </row>
    <row r="192" ht="15.75" customHeight="1">
      <c r="B192" s="2" t="s">
        <v>426</v>
      </c>
      <c r="C192" s="2" t="s">
        <v>427</v>
      </c>
      <c r="D192" s="2" t="s">
        <v>13</v>
      </c>
      <c r="E192" s="2" t="s">
        <v>14</v>
      </c>
      <c r="F192" s="2" t="s">
        <v>15</v>
      </c>
      <c r="G192" s="2" t="s">
        <v>417</v>
      </c>
      <c r="H192" s="2" t="s">
        <v>141</v>
      </c>
      <c r="I192" s="2" t="str">
        <f>IFERROR(__xludf.DUMMYFUNCTION("GOOGLETRANSLATE(C192,""fr"",""en"")"),"The prices are competitive. Flexibility on the franchise is a real plus. The signature process is rather well done. To see the day I need to assert my rights if I am still so satisfied")</f>
        <v>The prices are competitive. Flexibility on the franchise is a real plus. The signature process is rather well done. To see the day I need to assert my rights if I am still so satisfied</v>
      </c>
    </row>
    <row r="193" ht="15.75" customHeight="1">
      <c r="B193" s="2" t="s">
        <v>428</v>
      </c>
      <c r="C193" s="2" t="s">
        <v>429</v>
      </c>
      <c r="D193" s="2" t="s">
        <v>13</v>
      </c>
      <c r="E193" s="2" t="s">
        <v>14</v>
      </c>
      <c r="F193" s="2" t="s">
        <v>15</v>
      </c>
      <c r="G193" s="2" t="s">
        <v>417</v>
      </c>
      <c r="H193" s="2" t="s">
        <v>141</v>
      </c>
      <c r="I193" s="2" t="str">
        <f>IFERROR(__xludf.DUMMYFUNCTION("GOOGLETRANSLATE(C193,""fr"",""en"")"),"I am satisfied with the service, the contract is very quickly attached to an advisor if necessary help as it was my thank you for your degree")</f>
        <v>I am satisfied with the service, the contract is very quickly attached to an advisor if necessary help as it was my thank you for your degree</v>
      </c>
    </row>
    <row r="194" ht="15.75" customHeight="1">
      <c r="B194" s="2" t="s">
        <v>430</v>
      </c>
      <c r="C194" s="2" t="s">
        <v>431</v>
      </c>
      <c r="D194" s="2" t="s">
        <v>13</v>
      </c>
      <c r="E194" s="2" t="s">
        <v>14</v>
      </c>
      <c r="F194" s="2" t="s">
        <v>15</v>
      </c>
      <c r="G194" s="2" t="s">
        <v>432</v>
      </c>
      <c r="H194" s="2" t="s">
        <v>141</v>
      </c>
      <c r="I194" s="2" t="str">
        <f>IFERROR(__xludf.DUMMYFUNCTION("GOOGLETRANSLATE(C194,""fr"",""en"")"),"Correct price advised to see if the service in the event of a problem will be the same and the price scales do not swell without being justified, to see")</f>
        <v>Correct price advised to see if the service in the event of a problem will be the same and the price scales do not swell without being justified, to see</v>
      </c>
    </row>
    <row r="195" ht="15.75" customHeight="1">
      <c r="B195" s="2" t="s">
        <v>433</v>
      </c>
      <c r="C195" s="2" t="s">
        <v>434</v>
      </c>
      <c r="D195" s="2" t="s">
        <v>13</v>
      </c>
      <c r="E195" s="2" t="s">
        <v>14</v>
      </c>
      <c r="F195" s="2" t="s">
        <v>15</v>
      </c>
      <c r="G195" s="2" t="s">
        <v>432</v>
      </c>
      <c r="H195" s="2" t="s">
        <v>141</v>
      </c>
      <c r="I195" s="2" t="str">
        <f>IFERROR(__xludf.DUMMYFUNCTION("GOOGLETRANSLATE(C195,""fr"",""en"")"),"Very satisfied with the welcome. Of the advice, and the price, an efficiency of the advisor who was very attentive. And understandable. I will recommend without hesitation")</f>
        <v>Very satisfied with the welcome. Of the advice, and the price, an efficiency of the advisor who was very attentive. And understandable. I will recommend without hesitation</v>
      </c>
    </row>
    <row r="196" ht="15.75" customHeight="1">
      <c r="B196" s="2" t="s">
        <v>435</v>
      </c>
      <c r="C196" s="2" t="s">
        <v>436</v>
      </c>
      <c r="D196" s="2" t="s">
        <v>13</v>
      </c>
      <c r="E196" s="2" t="s">
        <v>14</v>
      </c>
      <c r="F196" s="2" t="s">
        <v>15</v>
      </c>
      <c r="G196" s="2" t="s">
        <v>432</v>
      </c>
      <c r="H196" s="2" t="s">
        <v>141</v>
      </c>
      <c r="I196" s="2" t="str">
        <f>IFERROR(__xludf.DUMMYFUNCTION("GOOGLETRANSLATE(C196,""fr"",""en"")"),"I am satisfied, accessible insurance, easy site to register online. I find this insurance closer to drivers who have just means.")</f>
        <v>I am satisfied, accessible insurance, easy site to register online. I find this insurance closer to drivers who have just means.</v>
      </c>
    </row>
    <row r="197" ht="15.75" customHeight="1">
      <c r="B197" s="2" t="s">
        <v>437</v>
      </c>
      <c r="C197" s="2" t="s">
        <v>438</v>
      </c>
      <c r="D197" s="2" t="s">
        <v>13</v>
      </c>
      <c r="E197" s="2" t="s">
        <v>14</v>
      </c>
      <c r="F197" s="2" t="s">
        <v>15</v>
      </c>
      <c r="G197" s="2" t="s">
        <v>439</v>
      </c>
      <c r="H197" s="2" t="s">
        <v>141</v>
      </c>
      <c r="I197" s="2" t="str">
        <f>IFERROR(__xludf.DUMMYFUNCTION("GOOGLETRANSLATE(C197,""fr"",""en"")"),"I am very satisfied with your insurance it is very good, your site is very secure, good offer for a first insurance, I highly recommend this insurance.")</f>
        <v>I am very satisfied with your insurance it is very good, your site is very secure, good offer for a first insurance, I highly recommend this insurance.</v>
      </c>
    </row>
    <row r="198" ht="15.75" customHeight="1">
      <c r="B198" s="2" t="s">
        <v>440</v>
      </c>
      <c r="C198" s="2" t="s">
        <v>441</v>
      </c>
      <c r="D198" s="2" t="s">
        <v>13</v>
      </c>
      <c r="E198" s="2" t="s">
        <v>14</v>
      </c>
      <c r="F198" s="2" t="s">
        <v>15</v>
      </c>
      <c r="G198" s="2" t="s">
        <v>439</v>
      </c>
      <c r="H198" s="2" t="s">
        <v>141</v>
      </c>
      <c r="I198" s="2" t="str">
        <f>IFERROR(__xludf.DUMMYFUNCTION("GOOGLETRANSLATE(C198,""fr"",""en"")"),"Satisfied with the services, fast and clear service, easy to use site, correct price, fast service, clear information, fast insurance by email")</f>
        <v>Satisfied with the services, fast and clear service, easy to use site, correct price, fast service, clear information, fast insurance by email</v>
      </c>
    </row>
    <row r="199" ht="15.75" customHeight="1">
      <c r="B199" s="2" t="s">
        <v>442</v>
      </c>
      <c r="C199" s="2" t="s">
        <v>443</v>
      </c>
      <c r="D199" s="2" t="s">
        <v>13</v>
      </c>
      <c r="E199" s="2" t="s">
        <v>14</v>
      </c>
      <c r="F199" s="2" t="s">
        <v>15</v>
      </c>
      <c r="G199" s="2" t="s">
        <v>444</v>
      </c>
      <c r="H199" s="2" t="s">
        <v>141</v>
      </c>
      <c r="I199" s="2" t="str">
        <f>IFERROR(__xludf.DUMMYFUNCTION("GOOGLETRANSLATE(C199,""fr"",""en"")"),"I would see when I have a problem.
The price seems correct compared to other MALS insurance that franchises laziness me a little expensive
Cordially")</f>
        <v>I would see when I have a problem.
The price seems correct compared to other MALS insurance that franchises laziness me a little expensive
Cordially</v>
      </c>
    </row>
    <row r="200" ht="15.75" customHeight="1">
      <c r="B200" s="2" t="s">
        <v>445</v>
      </c>
      <c r="C200" s="2" t="s">
        <v>446</v>
      </c>
      <c r="D200" s="2" t="s">
        <v>13</v>
      </c>
      <c r="E200" s="2" t="s">
        <v>14</v>
      </c>
      <c r="F200" s="2" t="s">
        <v>15</v>
      </c>
      <c r="G200" s="2" t="s">
        <v>444</v>
      </c>
      <c r="H200" s="2" t="s">
        <v>141</v>
      </c>
      <c r="I200" s="2" t="str">
        <f>IFERROR(__xludf.DUMMYFUNCTION("GOOGLETRANSLATE(C200,""fr"",""en"")"),"high price in return listening attentive to my needs
To find the best blanket for me and the others
For the rest I can't say")</f>
        <v>high price in return listening attentive to my needs
To find the best blanket for me and the others
For the rest I can't say</v>
      </c>
    </row>
    <row r="201" ht="15.75" customHeight="1">
      <c r="B201" s="2" t="s">
        <v>447</v>
      </c>
      <c r="C201" s="2" t="s">
        <v>448</v>
      </c>
      <c r="D201" s="2" t="s">
        <v>13</v>
      </c>
      <c r="E201" s="2" t="s">
        <v>14</v>
      </c>
      <c r="F201" s="2" t="s">
        <v>15</v>
      </c>
      <c r="G201" s="2" t="s">
        <v>444</v>
      </c>
      <c r="H201" s="2" t="s">
        <v>141</v>
      </c>
      <c r="I201" s="2" t="str">
        <f>IFERROR(__xludf.DUMMYFUNCTION("GOOGLETRANSLATE(C201,""fr"",""en"")"),"Very satisfied thank you for taking charge of my insurance and the termination of my old contract")</f>
        <v>Very satisfied thank you for taking charge of my insurance and the termination of my old contract</v>
      </c>
    </row>
    <row r="202" ht="15.75" customHeight="1">
      <c r="B202" s="2" t="s">
        <v>449</v>
      </c>
      <c r="C202" s="2" t="s">
        <v>450</v>
      </c>
      <c r="D202" s="2" t="s">
        <v>13</v>
      </c>
      <c r="E202" s="2" t="s">
        <v>14</v>
      </c>
      <c r="F202" s="2" t="s">
        <v>15</v>
      </c>
      <c r="G202" s="2" t="s">
        <v>451</v>
      </c>
      <c r="H202" s="2" t="s">
        <v>141</v>
      </c>
      <c r="I202" s="2" t="str">
        <f>IFERROR(__xludf.DUMMYFUNCTION("GOOGLETRANSLATE(C202,""fr"",""en"")"),"I would have liked to be able to add a vehicle directly from my customer area.
I had to redo the whole procedure from the site.
Otherwise I am generally satisfied")</f>
        <v>I would have liked to be able to add a vehicle directly from my customer area.
I had to redo the whole procedure from the site.
Otherwise I am generally satisfied</v>
      </c>
    </row>
    <row r="203" ht="15.75" customHeight="1">
      <c r="B203" s="2" t="s">
        <v>452</v>
      </c>
      <c r="C203" s="2" t="s">
        <v>453</v>
      </c>
      <c r="D203" s="2" t="s">
        <v>13</v>
      </c>
      <c r="E203" s="2" t="s">
        <v>14</v>
      </c>
      <c r="F203" s="2" t="s">
        <v>15</v>
      </c>
      <c r="G203" s="2" t="s">
        <v>451</v>
      </c>
      <c r="H203" s="2" t="s">
        <v>141</v>
      </c>
      <c r="I203" s="2" t="str">
        <f>IFERROR(__xludf.DUMMYFUNCTION("GOOGLETRANSLATE(C203,""fr"",""en"")"),"I am satisfied with my telephone exchange.
It was fast and efficient.
Your website is very simple to understand.
The prices are very correct
thank you.")</f>
        <v>I am satisfied with my telephone exchange.
It was fast and efficient.
Your website is very simple to understand.
The prices are very correct
thank you.</v>
      </c>
    </row>
    <row r="204" ht="15.75" customHeight="1">
      <c r="B204" s="2" t="s">
        <v>454</v>
      </c>
      <c r="C204" s="2" t="s">
        <v>455</v>
      </c>
      <c r="D204" s="2" t="s">
        <v>13</v>
      </c>
      <c r="E204" s="2" t="s">
        <v>14</v>
      </c>
      <c r="F204" s="2" t="s">
        <v>15</v>
      </c>
      <c r="G204" s="2" t="s">
        <v>451</v>
      </c>
      <c r="H204" s="2" t="s">
        <v>141</v>
      </c>
      <c r="I204" s="2" t="str">
        <f>IFERROR(__xludf.DUMMYFUNCTION("GOOGLETRANSLATE(C204,""fr"",""en"")"),"Good correct rate insurance for young driver there is that olivine insurance which ensures it with cars with a little tax kids thank you")</f>
        <v>Good correct rate insurance for young driver there is that olivine insurance which ensures it with cars with a little tax kids thank you</v>
      </c>
    </row>
    <row r="205" ht="15.75" customHeight="1">
      <c r="B205" s="2" t="s">
        <v>456</v>
      </c>
      <c r="C205" s="2" t="s">
        <v>457</v>
      </c>
      <c r="D205" s="2" t="s">
        <v>13</v>
      </c>
      <c r="E205" s="2" t="s">
        <v>14</v>
      </c>
      <c r="F205" s="2" t="s">
        <v>15</v>
      </c>
      <c r="G205" s="2" t="s">
        <v>451</v>
      </c>
      <c r="H205" s="2" t="s">
        <v>141</v>
      </c>
      <c r="I205" s="2" t="str">
        <f>IFERROR(__xludf.DUMMYFUNCTION("GOOGLETRANSLATE(C205,""fr"",""en"")"),"Satisfactory for the moment,
However, it is boring to repeat the same thing twice on our personal information and I think like many that you should easily improve the loss of time to your customers about it.")</f>
        <v>Satisfactory for the moment,
However, it is boring to repeat the same thing twice on our personal information and I think like many that you should easily improve the loss of time to your customers about it.</v>
      </c>
    </row>
    <row r="206" ht="15.75" customHeight="1">
      <c r="B206" s="2" t="s">
        <v>458</v>
      </c>
      <c r="C206" s="2" t="s">
        <v>459</v>
      </c>
      <c r="D206" s="2" t="s">
        <v>13</v>
      </c>
      <c r="E206" s="2" t="s">
        <v>14</v>
      </c>
      <c r="F206" s="2" t="s">
        <v>15</v>
      </c>
      <c r="G206" s="2" t="s">
        <v>451</v>
      </c>
      <c r="H206" s="2" t="s">
        <v>141</v>
      </c>
      <c r="I206" s="2" t="str">
        <f>IFERROR(__xludf.DUMMYFUNCTION("GOOGLETRANSLATE(C206,""fr"",""en"")"),"I satisfy the price and customer relations. I recommend Olivier Insurance for its speed and availability. Being a young driver, the price is unbeatable.")</f>
        <v>I satisfy the price and customer relations. I recommend Olivier Insurance for its speed and availability. Being a young driver, the price is unbeatable.</v>
      </c>
    </row>
    <row r="207" ht="15.75" customHeight="1">
      <c r="B207" s="2" t="s">
        <v>460</v>
      </c>
      <c r="C207" s="2" t="s">
        <v>461</v>
      </c>
      <c r="D207" s="2" t="s">
        <v>13</v>
      </c>
      <c r="E207" s="2" t="s">
        <v>14</v>
      </c>
      <c r="F207" s="2" t="s">
        <v>15</v>
      </c>
      <c r="G207" s="2" t="s">
        <v>451</v>
      </c>
      <c r="H207" s="2" t="s">
        <v>141</v>
      </c>
      <c r="I207" s="2" t="str">
        <f>IFERROR(__xludf.DUMMYFUNCTION("GOOGLETRANSLATE(C207,""fr"",""en"")"),"As a young driver's license, monthly insurance costs are attractive. But the case fees are a bit expensive. Good customer service.")</f>
        <v>As a young driver's license, monthly insurance costs are attractive. But the case fees are a bit expensive. Good customer service.</v>
      </c>
    </row>
    <row r="208" ht="15.75" customHeight="1">
      <c r="B208" s="2" t="s">
        <v>462</v>
      </c>
      <c r="C208" s="2" t="s">
        <v>463</v>
      </c>
      <c r="D208" s="2" t="s">
        <v>13</v>
      </c>
      <c r="E208" s="2" t="s">
        <v>14</v>
      </c>
      <c r="F208" s="2" t="s">
        <v>15</v>
      </c>
      <c r="G208" s="2" t="s">
        <v>451</v>
      </c>
      <c r="H208" s="2" t="s">
        <v>141</v>
      </c>
      <c r="I208" s="2" t="str">
        <f>IFERROR(__xludf.DUMMYFUNCTION("GOOGLETRANSLATE(C208,""fr"",""en"")"),"Very happy on the price, and the very fast and easy service, I recommend to all my relatives and friends have a good day and thank you again to any team")</f>
        <v>Very happy on the price, and the very fast and easy service, I recommend to all my relatives and friends have a good day and thank you again to any team</v>
      </c>
    </row>
    <row r="209" ht="15.75" customHeight="1">
      <c r="B209" s="2" t="s">
        <v>464</v>
      </c>
      <c r="C209" s="2" t="s">
        <v>465</v>
      </c>
      <c r="D209" s="2" t="s">
        <v>13</v>
      </c>
      <c r="E209" s="2" t="s">
        <v>14</v>
      </c>
      <c r="F209" s="2" t="s">
        <v>15</v>
      </c>
      <c r="G209" s="2" t="s">
        <v>451</v>
      </c>
      <c r="H209" s="2" t="s">
        <v>141</v>
      </c>
      <c r="I209" s="2" t="str">
        <f>IFERROR(__xludf.DUMMYFUNCTION("GOOGLETRANSLATE(C209,""fr"",""en"")"),"Very happy at the moment I have just made sure. Well received on the phone
Clear and fast response. No complications guaranteed very quickly. Satisfied for the moment")</f>
        <v>Very happy at the moment I have just made sure. Well received on the phone
Clear and fast response. No complications guaranteed very quickly. Satisfied for the moment</v>
      </c>
    </row>
    <row r="210" ht="15.75" customHeight="1">
      <c r="B210" s="2" t="s">
        <v>466</v>
      </c>
      <c r="C210" s="2" t="s">
        <v>467</v>
      </c>
      <c r="D210" s="2" t="s">
        <v>13</v>
      </c>
      <c r="E210" s="2" t="s">
        <v>14</v>
      </c>
      <c r="F210" s="2" t="s">
        <v>15</v>
      </c>
      <c r="G210" s="2" t="s">
        <v>451</v>
      </c>
      <c r="H210" s="2" t="s">
        <v>141</v>
      </c>
      <c r="I210" s="2" t="str">
        <f>IFERROR(__xludf.DUMMYFUNCTION("GOOGLETRANSLATE(C210,""fr"",""en"")"),"Very well. Apart from requesting the CB information by phone. I think. This is inappropriate. But I had a very pleasant and attentive advisor. We tried internet payment but there was a concern")</f>
        <v>Very well. Apart from requesting the CB information by phone. I think. This is inappropriate. But I had a very pleasant and attentive advisor. We tried internet payment but there was a concern</v>
      </c>
    </row>
    <row r="211" ht="15.75" customHeight="1">
      <c r="B211" s="2" t="s">
        <v>468</v>
      </c>
      <c r="C211" s="2" t="s">
        <v>469</v>
      </c>
      <c r="D211" s="2" t="s">
        <v>13</v>
      </c>
      <c r="E211" s="2" t="s">
        <v>14</v>
      </c>
      <c r="F211" s="2" t="s">
        <v>15</v>
      </c>
      <c r="G211" s="2" t="s">
        <v>451</v>
      </c>
      <c r="H211" s="2" t="s">
        <v>141</v>
      </c>
      <c r="I211" s="2" t="str">
        <f>IFERROR(__xludf.DUMMYFUNCTION("GOOGLETRANSLATE(C211,""fr"",""en"")"),"I am satisfied with the services. Online subscription is fast, clear and precise. The online signature is of an ease and efficiency of your services.")</f>
        <v>I am satisfied with the services. Online subscription is fast, clear and precise. The online signature is of an ease and efficiency of your services.</v>
      </c>
    </row>
    <row r="212" ht="15.75" customHeight="1">
      <c r="B212" s="2" t="s">
        <v>470</v>
      </c>
      <c r="C212" s="2" t="s">
        <v>471</v>
      </c>
      <c r="D212" s="2" t="s">
        <v>13</v>
      </c>
      <c r="E212" s="2" t="s">
        <v>14</v>
      </c>
      <c r="F212" s="2" t="s">
        <v>15</v>
      </c>
      <c r="G212" s="2" t="s">
        <v>472</v>
      </c>
      <c r="H212" s="2" t="s">
        <v>141</v>
      </c>
      <c r="I212" s="2" t="str">
        <f>IFERROR(__xludf.DUMMYFUNCTION("GOOGLETRANSLATE(C212,""fr"",""en"")"),"Attractive rates, very satisfied with the services. I highly recommend this insurance, quick and efficient, it only remains to drive. This is happiness")</f>
        <v>Attractive rates, very satisfied with the services. I highly recommend this insurance, quick and efficient, it only remains to drive. This is happiness</v>
      </c>
    </row>
    <row r="213" ht="15.75" customHeight="1">
      <c r="B213" s="2" t="s">
        <v>473</v>
      </c>
      <c r="C213" s="2" t="s">
        <v>474</v>
      </c>
      <c r="D213" s="2" t="s">
        <v>13</v>
      </c>
      <c r="E213" s="2" t="s">
        <v>14</v>
      </c>
      <c r="F213" s="2" t="s">
        <v>15</v>
      </c>
      <c r="G213" s="2" t="s">
        <v>472</v>
      </c>
      <c r="H213" s="2" t="s">
        <v>141</v>
      </c>
      <c r="I213" s="2" t="str">
        <f>IFERROR(__xludf.DUMMYFUNCTION("GOOGLETRANSLATE(C213,""fr"",""en"")"),"I am satisfied with the service, it is fast and efficient. inexpensive insurance.
To see in the future what the options give.
Thank you for the reactivity of contract creation")</f>
        <v>I am satisfied with the service, it is fast and efficient. inexpensive insurance.
To see in the future what the options give.
Thank you for the reactivity of contract creation</v>
      </c>
    </row>
    <row r="214" ht="15.75" customHeight="1">
      <c r="B214" s="2" t="s">
        <v>475</v>
      </c>
      <c r="C214" s="2" t="s">
        <v>476</v>
      </c>
      <c r="D214" s="2" t="s">
        <v>13</v>
      </c>
      <c r="E214" s="2" t="s">
        <v>14</v>
      </c>
      <c r="F214" s="2" t="s">
        <v>15</v>
      </c>
      <c r="G214" s="2" t="s">
        <v>472</v>
      </c>
      <c r="H214" s="2" t="s">
        <v>141</v>
      </c>
      <c r="I214" s="2" t="str">
        <f>IFERROR(__xludf.DUMMYFUNCTION("GOOGLETRANSLATE(C214,""fr"",""en"")"),"I am very satisfied with the Olivier Insurance for their prices and their telepathic welcome their services.")</f>
        <v>I am very satisfied with the Olivier Insurance for their prices and their telepathic welcome their services.</v>
      </c>
    </row>
    <row r="215" ht="15.75" customHeight="1">
      <c r="B215" s="2" t="s">
        <v>477</v>
      </c>
      <c r="C215" s="2" t="s">
        <v>478</v>
      </c>
      <c r="D215" s="2" t="s">
        <v>13</v>
      </c>
      <c r="E215" s="2" t="s">
        <v>14</v>
      </c>
      <c r="F215" s="2" t="s">
        <v>15</v>
      </c>
      <c r="G215" s="2" t="s">
        <v>472</v>
      </c>
      <c r="H215" s="2" t="s">
        <v>141</v>
      </c>
      <c r="I215" s="2" t="str">
        <f>IFERROR(__xludf.DUMMYFUNCTION("GOOGLETRANSLATE(C215,""fr"",""en"")"),"I am satisfied thank you to any team from Olivier Insurance J remains available for more promo code and wish a very good day to any Olivier team")</f>
        <v>I am satisfied thank you to any team from Olivier Insurance J remains available for more promo code and wish a very good day to any Olivier team</v>
      </c>
    </row>
    <row r="216" ht="15.75" customHeight="1">
      <c r="B216" s="2" t="s">
        <v>479</v>
      </c>
      <c r="C216" s="2" t="s">
        <v>480</v>
      </c>
      <c r="D216" s="2" t="s">
        <v>13</v>
      </c>
      <c r="E216" s="2" t="s">
        <v>14</v>
      </c>
      <c r="F216" s="2" t="s">
        <v>15</v>
      </c>
      <c r="G216" s="2" t="s">
        <v>472</v>
      </c>
      <c r="H216" s="2" t="s">
        <v>141</v>
      </c>
      <c r="I216" s="2" t="str">
        <f>IFERROR(__xludf.DUMMYFUNCTION("GOOGLETRANSLATE(C216,""fr"",""en"")"),"Good reception, clear and precise information, very professional staff. After several quotes, I chose your insurance because it was the most interesting for me as a young driver.")</f>
        <v>Good reception, clear and precise information, very professional staff. After several quotes, I chose your insurance because it was the most interesting for me as a young driver.</v>
      </c>
    </row>
    <row r="217" ht="15.75" customHeight="1">
      <c r="B217" s="2" t="s">
        <v>481</v>
      </c>
      <c r="C217" s="2" t="s">
        <v>482</v>
      </c>
      <c r="D217" s="2" t="s">
        <v>13</v>
      </c>
      <c r="E217" s="2" t="s">
        <v>14</v>
      </c>
      <c r="F217" s="2" t="s">
        <v>15</v>
      </c>
      <c r="G217" s="2" t="s">
        <v>472</v>
      </c>
      <c r="H217" s="2" t="s">
        <v>141</v>
      </c>
      <c r="I217" s="2" t="str">
        <f>IFERROR(__xludf.DUMMYFUNCTION("GOOGLETRANSLATE(C217,""fr"",""en"")"),"I am satisfied with prices, fast and immediate online subscription. To see for the future, in particular for obtaining the final green card")</f>
        <v>I am satisfied with prices, fast and immediate online subscription. To see for the future, in particular for obtaining the final green card</v>
      </c>
    </row>
    <row r="218" ht="15.75" customHeight="1">
      <c r="B218" s="2" t="s">
        <v>483</v>
      </c>
      <c r="C218" s="2" t="s">
        <v>484</v>
      </c>
      <c r="D218" s="2" t="s">
        <v>13</v>
      </c>
      <c r="E218" s="2" t="s">
        <v>14</v>
      </c>
      <c r="F218" s="2" t="s">
        <v>15</v>
      </c>
      <c r="G218" s="2" t="s">
        <v>485</v>
      </c>
      <c r="H218" s="2" t="s">
        <v>141</v>
      </c>
      <c r="I218" s="2" t="str">
        <f>IFERROR(__xludf.DUMMYFUNCTION("GOOGLETRANSLATE(C218,""fr"",""en"")"),"Satisfied with my value for money I recommend the Olivier Insurance Service Customers at the top nothing to say")</f>
        <v>Satisfied with my value for money I recommend the Olivier Insurance Service Customers at the top nothing to say</v>
      </c>
    </row>
    <row r="219" ht="15.75" customHeight="1">
      <c r="B219" s="2" t="s">
        <v>486</v>
      </c>
      <c r="C219" s="2" t="s">
        <v>487</v>
      </c>
      <c r="D219" s="2" t="s">
        <v>13</v>
      </c>
      <c r="E219" s="2" t="s">
        <v>14</v>
      </c>
      <c r="F219" s="2" t="s">
        <v>15</v>
      </c>
      <c r="G219" s="2" t="s">
        <v>485</v>
      </c>
      <c r="H219" s="2" t="s">
        <v>141</v>
      </c>
      <c r="I219" s="2" t="str">
        <f>IFERROR(__xludf.DUMMYFUNCTION("GOOGLETRANSLATE(C219,""fr"",""en"")"),"I am satisfied with my additional contract I had the right to sponsorship but a pity that we have to wait 3 months to receive our money. But otherwise very good")</f>
        <v>I am satisfied with my additional contract I had the right to sponsorship but a pity that we have to wait 3 months to receive our money. But otherwise very good</v>
      </c>
    </row>
    <row r="220" ht="15.75" customHeight="1">
      <c r="B220" s="2" t="s">
        <v>488</v>
      </c>
      <c r="C220" s="2" t="s">
        <v>489</v>
      </c>
      <c r="D220" s="2" t="s">
        <v>13</v>
      </c>
      <c r="E220" s="2" t="s">
        <v>14</v>
      </c>
      <c r="F220" s="2" t="s">
        <v>15</v>
      </c>
      <c r="G220" s="2" t="s">
        <v>485</v>
      </c>
      <c r="H220" s="2" t="s">
        <v>141</v>
      </c>
      <c r="I220" s="2" t="str">
        <f>IFERROR(__xludf.DUMMYFUNCTION("GOOGLETRANSLATE(C220,""fr"",""en"")"),"I am very satisfied with the ease with which the contract has been subscribed, the prices are most affordable at the levels of the comparators it is Olivine Assurance which was the big winner. Hoping that the life of the contract goes just as well!")</f>
        <v>I am very satisfied with the ease with which the contract has been subscribed, the prices are most affordable at the levels of the comparators it is Olivine Assurance which was the big winner. Hoping that the life of the contract goes just as well!</v>
      </c>
    </row>
    <row r="221" ht="15.75" customHeight="1">
      <c r="B221" s="2" t="s">
        <v>490</v>
      </c>
      <c r="C221" s="2" t="s">
        <v>491</v>
      </c>
      <c r="D221" s="2" t="s">
        <v>13</v>
      </c>
      <c r="E221" s="2" t="s">
        <v>14</v>
      </c>
      <c r="F221" s="2" t="s">
        <v>15</v>
      </c>
      <c r="G221" s="2" t="s">
        <v>485</v>
      </c>
      <c r="H221" s="2" t="s">
        <v>141</v>
      </c>
      <c r="I221" s="2" t="str">
        <f>IFERROR(__xludf.DUMMYFUNCTION("GOOGLETRANSLATE(C221,""fr"",""en"")"),"Very happy with the proposal price and the documents available immediately for the purchase of the vehicle that I must provide at the second -hand car plant to recover my car")</f>
        <v>Very happy with the proposal price and the documents available immediately for the purchase of the vehicle that I must provide at the second -hand car plant to recover my car</v>
      </c>
    </row>
    <row r="222" ht="15.75" customHeight="1">
      <c r="B222" s="2" t="s">
        <v>492</v>
      </c>
      <c r="C222" s="2" t="s">
        <v>493</v>
      </c>
      <c r="D222" s="2" t="s">
        <v>13</v>
      </c>
      <c r="E222" s="2" t="s">
        <v>14</v>
      </c>
      <c r="F222" s="2" t="s">
        <v>15</v>
      </c>
      <c r="G222" s="2" t="s">
        <v>485</v>
      </c>
      <c r="H222" s="2" t="s">
        <v>141</v>
      </c>
      <c r="I222" s="2" t="str">
        <f>IFERROR(__xludf.DUMMYFUNCTION("GOOGLETRANSLATE(C222,""fr"",""en"")"),"Placed price for young driver. By cons I have encountered a concern for signing online quote. I went through the hotline that unlocked the situation")</f>
        <v>Placed price for young driver. By cons I have encountered a concern for signing online quote. I went through the hotline that unlocked the situation</v>
      </c>
    </row>
    <row r="223" ht="15.75" customHeight="1">
      <c r="B223" s="2" t="s">
        <v>494</v>
      </c>
      <c r="C223" s="2" t="s">
        <v>495</v>
      </c>
      <c r="D223" s="2" t="s">
        <v>13</v>
      </c>
      <c r="E223" s="2" t="s">
        <v>14</v>
      </c>
      <c r="F223" s="2" t="s">
        <v>15</v>
      </c>
      <c r="G223" s="2" t="s">
        <v>485</v>
      </c>
      <c r="H223" s="2" t="s">
        <v>141</v>
      </c>
      <c r="I223" s="2" t="str">
        <f>IFERROR(__xludf.DUMMYFUNCTION("GOOGLETRANSLATE(C223,""fr"",""en"")"),"Easy to access more than correct price I am very happy to have carried out this quote.
The quote is less expensive that the previous one, I am delighted.
I'm going to talk about it to my entourage.
")</f>
        <v>Easy to access more than correct price I am very happy to have carried out this quote.
The quote is less expensive that the previous one, I am delighted.
I'm going to talk about it to my entourage.
</v>
      </c>
    </row>
    <row r="224" ht="15.75" customHeight="1">
      <c r="B224" s="2" t="s">
        <v>496</v>
      </c>
      <c r="C224" s="2" t="s">
        <v>497</v>
      </c>
      <c r="D224" s="2" t="s">
        <v>13</v>
      </c>
      <c r="E224" s="2" t="s">
        <v>14</v>
      </c>
      <c r="F224" s="2" t="s">
        <v>15</v>
      </c>
      <c r="G224" s="2" t="s">
        <v>498</v>
      </c>
      <c r="H224" s="2" t="s">
        <v>141</v>
      </c>
      <c r="I224" s="2" t="str">
        <f>IFERROR(__xludf.DUMMYFUNCTION("GOOGLETRANSLATE(C224,""fr"",""en"")"),"Difficulties with the site to draw documents and other .. SEPA change. Advisers are available to answer questions without too much waiting.")</f>
        <v>Difficulties with the site to draw documents and other .. SEPA change. Advisers are available to answer questions without too much waiting.</v>
      </c>
    </row>
    <row r="225" ht="15.75" customHeight="1">
      <c r="B225" s="2" t="s">
        <v>499</v>
      </c>
      <c r="C225" s="2" t="s">
        <v>500</v>
      </c>
      <c r="D225" s="2" t="s">
        <v>13</v>
      </c>
      <c r="E225" s="2" t="s">
        <v>14</v>
      </c>
      <c r="F225" s="2" t="s">
        <v>15</v>
      </c>
      <c r="G225" s="2" t="s">
        <v>498</v>
      </c>
      <c r="H225" s="2" t="s">
        <v>141</v>
      </c>
      <c r="I225" s="2" t="str">
        <f>IFERROR(__xludf.DUMMYFUNCTION("GOOGLETRANSLATE(C225,""fr"",""en"")"),"I am very satisfied with your service and gets it out of the personnel of the olive assurance that M ons grant is of course your listening for my wait very cordially")</f>
        <v>I am very satisfied with your service and gets it out of the personnel of the olive assurance that M ons grant is of course your listening for my wait very cordially</v>
      </c>
    </row>
    <row r="226" ht="15.75" customHeight="1">
      <c r="B226" s="2" t="s">
        <v>501</v>
      </c>
      <c r="C226" s="2" t="s">
        <v>502</v>
      </c>
      <c r="D226" s="2" t="s">
        <v>13</v>
      </c>
      <c r="E226" s="2" t="s">
        <v>14</v>
      </c>
      <c r="F226" s="2" t="s">
        <v>15</v>
      </c>
      <c r="G226" s="2" t="s">
        <v>498</v>
      </c>
      <c r="H226" s="2" t="s">
        <v>141</v>
      </c>
      <c r="I226" s="2" t="str">
        <f>IFERROR(__xludf.DUMMYFUNCTION("GOOGLETRANSLATE(C226,""fr"",""en"")"),"Reactive and attentive customer service
Available and precise advisor
Clear and concise explanation
Speed ​​effectiveness
We will now see after -sales service")</f>
        <v>Reactive and attentive customer service
Available and precise advisor
Clear and concise explanation
Speed ​​effectiveness
We will now see after -sales service</v>
      </c>
    </row>
    <row r="227" ht="15.75" customHeight="1">
      <c r="B227" s="2" t="s">
        <v>503</v>
      </c>
      <c r="C227" s="2" t="s">
        <v>504</v>
      </c>
      <c r="D227" s="2" t="s">
        <v>13</v>
      </c>
      <c r="E227" s="2" t="s">
        <v>14</v>
      </c>
      <c r="F227" s="2" t="s">
        <v>15</v>
      </c>
      <c r="G227" s="2" t="s">
        <v>498</v>
      </c>
      <c r="H227" s="2" t="s">
        <v>141</v>
      </c>
      <c r="I227" s="2" t="str">
        <f>IFERROR(__xludf.DUMMYFUNCTION("GOOGLETRANSLATE(C227,""fr"",""en"")"),"Very welcoming everything is clear level explanation, and also on availability towards the future customer, little waiting time on all of the care")</f>
        <v>Very welcoming everything is clear level explanation, and also on availability towards the future customer, little waiting time on all of the care</v>
      </c>
    </row>
    <row r="228" ht="15.75" customHeight="1">
      <c r="B228" s="2" t="s">
        <v>505</v>
      </c>
      <c r="C228" s="2" t="s">
        <v>506</v>
      </c>
      <c r="D228" s="2" t="s">
        <v>13</v>
      </c>
      <c r="E228" s="2" t="s">
        <v>14</v>
      </c>
      <c r="F228" s="2" t="s">
        <v>15</v>
      </c>
      <c r="G228" s="2" t="s">
        <v>498</v>
      </c>
      <c r="H228" s="2" t="s">
        <v>141</v>
      </c>
      <c r="I228" s="2" t="str">
        <f>IFERROR(__xludf.DUMMYFUNCTION("GOOGLETRANSLATE(C228,""fr"",""en"")"),"Very happy with my new insurance, friendly and very kind staff, really competitive price and finally insurance that offers a reduction when there are several contracts")</f>
        <v>Very happy with my new insurance, friendly and very kind staff, really competitive price and finally insurance that offers a reduction when there are several contracts</v>
      </c>
    </row>
    <row r="229" ht="15.75" customHeight="1">
      <c r="B229" s="2" t="s">
        <v>507</v>
      </c>
      <c r="C229" s="2" t="s">
        <v>508</v>
      </c>
      <c r="D229" s="2" t="s">
        <v>13</v>
      </c>
      <c r="E229" s="2" t="s">
        <v>14</v>
      </c>
      <c r="F229" s="2" t="s">
        <v>15</v>
      </c>
      <c r="G229" s="2" t="s">
        <v>509</v>
      </c>
      <c r="H229" s="2" t="s">
        <v>141</v>
      </c>
      <c r="I229" s="2" t="str">
        <f>IFERROR(__xludf.DUMMYFUNCTION("GOOGLETRANSLATE(C229,""fr"",""en"")"),"Correct price. Lack of communication on the fact that I did not receive my card in time. But otherwise nothing special to report. On the phone the people are correct")</f>
        <v>Correct price. Lack of communication on the fact that I did not receive my card in time. But otherwise nothing special to report. On the phone the people are correct</v>
      </c>
    </row>
    <row r="230" ht="15.75" customHeight="1">
      <c r="B230" s="2" t="s">
        <v>510</v>
      </c>
      <c r="C230" s="2" t="s">
        <v>511</v>
      </c>
      <c r="D230" s="2" t="s">
        <v>13</v>
      </c>
      <c r="E230" s="2" t="s">
        <v>14</v>
      </c>
      <c r="F230" s="2" t="s">
        <v>15</v>
      </c>
      <c r="G230" s="2" t="s">
        <v>509</v>
      </c>
      <c r="H230" s="2" t="s">
        <v>141</v>
      </c>
      <c r="I230" s="2" t="str">
        <f>IFERROR(__xludf.DUMMYFUNCTION("GOOGLETRANSLATE(C230,""fr"",""en"")"),"I am very satisfied with the registration procedure taken by LesFurets.com. Your site is very well done and I hope this year of contract will go well.")</f>
        <v>I am very satisfied with the registration procedure taken by LesFurets.com. Your site is very well done and I hope this year of contract will go well.</v>
      </c>
    </row>
    <row r="231" ht="15.75" customHeight="1">
      <c r="B231" s="2" t="s">
        <v>512</v>
      </c>
      <c r="C231" s="2" t="s">
        <v>513</v>
      </c>
      <c r="D231" s="2" t="s">
        <v>13</v>
      </c>
      <c r="E231" s="2" t="s">
        <v>14</v>
      </c>
      <c r="F231" s="2" t="s">
        <v>15</v>
      </c>
      <c r="G231" s="2" t="s">
        <v>141</v>
      </c>
      <c r="H231" s="2" t="s">
        <v>141</v>
      </c>
      <c r="I231" s="2" t="str">
        <f>IFERROR(__xludf.DUMMYFUNCTION("GOOGLETRANSLATE(C231,""fr"",""en"")"),"Good information on the part of the operator who helped me in my efforts and for the questions I asked myself concerning the bonus/penalty as well as the withdrawal period.")</f>
        <v>Good information on the part of the operator who helped me in my efforts and for the questions I asked myself concerning the bonus/penalty as well as the withdrawal period.</v>
      </c>
    </row>
    <row r="232" ht="15.75" customHeight="1">
      <c r="B232" s="2" t="s">
        <v>514</v>
      </c>
      <c r="C232" s="2" t="s">
        <v>515</v>
      </c>
      <c r="D232" s="2" t="s">
        <v>13</v>
      </c>
      <c r="E232" s="2" t="s">
        <v>14</v>
      </c>
      <c r="F232" s="2" t="s">
        <v>15</v>
      </c>
      <c r="G232" s="2" t="s">
        <v>141</v>
      </c>
      <c r="H232" s="2" t="s">
        <v>141</v>
      </c>
      <c r="I232" s="2" t="str">
        <f>IFERROR(__xludf.DUMMYFUNCTION("GOOGLETRANSLATE(C232,""fr"",""en"")"),"Insured at home for 4 years I change the vehicle I called him to modify my contract for my new vehicle. Customer service does not find my vehicle in manual gearbox while there is only in a car box after ten minutes of waiting have told me sorry messieur y"&amp;"ou must go elsewhere because your car does not exist with us I find myself in the garage like A C .. without a car without car because my old the gray card is fortunately bar that my bank are professionals their insured.
At this time we realize the limit"&amp;"s of line insurance
Know the Olivier Insurance I was satisfied today because no worries but the I will not advertise you
 A former dissatisfied member")</f>
        <v>Insured at home for 4 years I change the vehicle I called him to modify my contract for my new vehicle. Customer service does not find my vehicle in manual gearbox while there is only in a car box after ten minutes of waiting have told me sorry messieur you must go elsewhere because your car does not exist with us I find myself in the garage like A C .. without a car without car because my old the gray card is fortunately bar that my bank are professionals their insured.
At this time we realize the limits of line insurance
Know the Olivier Insurance I was satisfied today because no worries but the I will not advertise you
 A former dissatisfied member</v>
      </c>
    </row>
    <row r="233" ht="15.75" customHeight="1">
      <c r="B233" s="2" t="s">
        <v>516</v>
      </c>
      <c r="C233" s="2" t="s">
        <v>517</v>
      </c>
      <c r="D233" s="2" t="s">
        <v>13</v>
      </c>
      <c r="E233" s="2" t="s">
        <v>14</v>
      </c>
      <c r="F233" s="2" t="s">
        <v>15</v>
      </c>
      <c r="G233" s="2" t="s">
        <v>141</v>
      </c>
      <c r="H233" s="2" t="s">
        <v>141</v>
      </c>
      <c r="I233" s="2" t="str">
        <f>IFERROR(__xludf.DUMMYFUNCTION("GOOGLETRANSLATE(C233,""fr"",""en"")"),"Satisfied with simplicity, speed. Very practical to do everything online.
I have other insurance contracts in another organization, I will think about putting all on the olive tree.")</f>
        <v>Satisfied with simplicity, speed. Very practical to do everything online.
I have other insurance contracts in another organization, I will think about putting all on the olive tree.</v>
      </c>
    </row>
    <row r="234" ht="15.75" customHeight="1">
      <c r="B234" s="2" t="s">
        <v>518</v>
      </c>
      <c r="C234" s="2" t="s">
        <v>519</v>
      </c>
      <c r="D234" s="2" t="s">
        <v>13</v>
      </c>
      <c r="E234" s="2" t="s">
        <v>14</v>
      </c>
      <c r="F234" s="2" t="s">
        <v>15</v>
      </c>
      <c r="G234" s="2" t="s">
        <v>141</v>
      </c>
      <c r="H234" s="2" t="s">
        <v>141</v>
      </c>
      <c r="I234" s="2" t="str">
        <f>IFERROR(__xludf.DUMMYFUNCTION("GOOGLETRANSLATE(C234,""fr"",""en"")"),"I am satisfied with the effectiveness of the service. Rather correct at the price level for the services offered. Quite fast in requests for administrations and repairs.")</f>
        <v>I am satisfied with the effectiveness of the service. Rather correct at the price level for the services offered. Quite fast in requests for administrations and repairs.</v>
      </c>
    </row>
    <row r="235" ht="15.75" customHeight="1">
      <c r="B235" s="2" t="s">
        <v>520</v>
      </c>
      <c r="C235" s="2" t="s">
        <v>521</v>
      </c>
      <c r="D235" s="2" t="s">
        <v>13</v>
      </c>
      <c r="E235" s="2" t="s">
        <v>14</v>
      </c>
      <c r="F235" s="2" t="s">
        <v>15</v>
      </c>
      <c r="G235" s="2" t="s">
        <v>141</v>
      </c>
      <c r="H235" s="2" t="s">
        <v>141</v>
      </c>
      <c r="I235" s="2" t="str">
        <f>IFERROR(__xludf.DUMMYFUNCTION("GOOGLETRANSLATE(C235,""fr"",""en"")"),"The price suits me. Real change compared to my old contract with another insurer. The speed of online subscription is perfect. Thanks")</f>
        <v>The price suits me. Real change compared to my old contract with another insurer. The speed of online subscription is perfect. Thanks</v>
      </c>
    </row>
    <row r="236" ht="15.75" customHeight="1">
      <c r="B236" s="2" t="s">
        <v>522</v>
      </c>
      <c r="C236" s="2" t="s">
        <v>523</v>
      </c>
      <c r="D236" s="2" t="s">
        <v>13</v>
      </c>
      <c r="E236" s="2" t="s">
        <v>14</v>
      </c>
      <c r="F236" s="2" t="s">
        <v>15</v>
      </c>
      <c r="G236" s="2" t="s">
        <v>141</v>
      </c>
      <c r="H236" s="2" t="s">
        <v>141</v>
      </c>
      <c r="I236" s="2" t="str">
        <f>IFERROR(__xludf.DUMMYFUNCTION("GOOGLETRANSLATE(C236,""fr"",""en"")"),"Excellent reactivity on the part of the teams from the Insurance Olivier, Ease of Contact and Communication. I recommend the olive assurance to my friends")</f>
        <v>Excellent reactivity on the part of the teams from the Insurance Olivier, Ease of Contact and Communication. I recommend the olive assurance to my friends</v>
      </c>
    </row>
    <row r="237" ht="15.75" customHeight="1">
      <c r="B237" s="2" t="s">
        <v>524</v>
      </c>
      <c r="C237" s="2" t="s">
        <v>525</v>
      </c>
      <c r="D237" s="2" t="s">
        <v>13</v>
      </c>
      <c r="E237" s="2" t="s">
        <v>14</v>
      </c>
      <c r="F237" s="2" t="s">
        <v>15</v>
      </c>
      <c r="G237" s="2" t="s">
        <v>141</v>
      </c>
      <c r="H237" s="2" t="s">
        <v>141</v>
      </c>
      <c r="I237" s="2" t="str">
        <f>IFERROR(__xludf.DUMMYFUNCTION("GOOGLETRANSLATE(C237,""fr"",""en"")"),"I am fully satisfied with the subscription services, the reception on the phone and the simplicity of the procedures. Everything is clear in the explanations provided and the hostess was very pleasant")</f>
        <v>I am fully satisfied with the subscription services, the reception on the phone and the simplicity of the procedures. Everything is clear in the explanations provided and the hostess was very pleasant</v>
      </c>
    </row>
    <row r="238" ht="15.75" customHeight="1">
      <c r="B238" s="2" t="s">
        <v>526</v>
      </c>
      <c r="C238" s="2" t="s">
        <v>527</v>
      </c>
      <c r="D238" s="2" t="s">
        <v>13</v>
      </c>
      <c r="E238" s="2" t="s">
        <v>14</v>
      </c>
      <c r="F238" s="2" t="s">
        <v>15</v>
      </c>
      <c r="G238" s="2" t="s">
        <v>528</v>
      </c>
      <c r="H238" s="2" t="s">
        <v>529</v>
      </c>
      <c r="I238" s="2" t="str">
        <f>IFERROR(__xludf.DUMMYFUNCTION("GOOGLETRANSLATE(C238,""fr"",""en"")"),"According to my humble opinion, the prices suit me perfectly well by being young driver
The subscription is simple and practical and obviously modern
")</f>
        <v>According to my humble opinion, the prices suit me perfectly well by being young driver
The subscription is simple and practical and obviously modern
</v>
      </c>
    </row>
    <row r="239" ht="15.75" customHeight="1">
      <c r="B239" s="2" t="s">
        <v>530</v>
      </c>
      <c r="C239" s="2" t="s">
        <v>531</v>
      </c>
      <c r="D239" s="2" t="s">
        <v>13</v>
      </c>
      <c r="E239" s="2" t="s">
        <v>14</v>
      </c>
      <c r="F239" s="2" t="s">
        <v>15</v>
      </c>
      <c r="G239" s="2" t="s">
        <v>528</v>
      </c>
      <c r="H239" s="2" t="s">
        <v>529</v>
      </c>
      <c r="I239" s="2" t="str">
        <f>IFERROR(__xludf.DUMMYFUNCTION("GOOGLETRANSLATE(C239,""fr"",""en"")"),"I am satisfied with your services.
You have very good interlocutors, very attentive, patient, available attentive.
The price is a bit expensive, but as I am a new driver, I will expect to get bonuses.
Thanks")</f>
        <v>I am satisfied with your services.
You have very good interlocutors, very attentive, patient, available attentive.
The price is a bit expensive, but as I am a new driver, I will expect to get bonuses.
Thanks</v>
      </c>
    </row>
    <row r="240" ht="15.75" customHeight="1">
      <c r="B240" s="2" t="s">
        <v>532</v>
      </c>
      <c r="C240" s="2" t="s">
        <v>533</v>
      </c>
      <c r="D240" s="2" t="s">
        <v>13</v>
      </c>
      <c r="E240" s="2" t="s">
        <v>14</v>
      </c>
      <c r="F240" s="2" t="s">
        <v>15</v>
      </c>
      <c r="G240" s="2" t="s">
        <v>528</v>
      </c>
      <c r="H240" s="2" t="s">
        <v>529</v>
      </c>
      <c r="I240" s="2" t="str">
        <f>IFERROR(__xludf.DUMMYFUNCTION("GOOGLETRANSLATE(C240,""fr"",""en"")"),"I am satisfied with the service.
Very friendly interlocutor.
Prices suit me.
Simple quick and practical.
Since it is lacking in characters, I add this sentence.")</f>
        <v>I am satisfied with the service.
Very friendly interlocutor.
Prices suit me.
Simple quick and practical.
Since it is lacking in characters, I add this sentence.</v>
      </c>
    </row>
    <row r="241" ht="15.75" customHeight="1">
      <c r="B241" s="2" t="s">
        <v>534</v>
      </c>
      <c r="C241" s="2" t="s">
        <v>535</v>
      </c>
      <c r="D241" s="2" t="s">
        <v>13</v>
      </c>
      <c r="E241" s="2" t="s">
        <v>14</v>
      </c>
      <c r="F241" s="2" t="s">
        <v>15</v>
      </c>
      <c r="G241" s="2" t="s">
        <v>528</v>
      </c>
      <c r="H241" s="2" t="s">
        <v>529</v>
      </c>
      <c r="I241" s="2" t="str">
        <f>IFERROR(__xludf.DUMMYFUNCTION("GOOGLETRANSLATE(C241,""fr"",""en"")"),"I am satisfied with the service and the price for me, the employees are up to the height and listening. I am happy to integrate this insurance that I did not know")</f>
        <v>I am satisfied with the service and the price for me, the employees are up to the height and listening. I am happy to integrate this insurance that I did not know</v>
      </c>
    </row>
    <row r="242" ht="15.75" customHeight="1">
      <c r="B242" s="2" t="s">
        <v>536</v>
      </c>
      <c r="C242" s="2" t="s">
        <v>537</v>
      </c>
      <c r="D242" s="2" t="s">
        <v>13</v>
      </c>
      <c r="E242" s="2" t="s">
        <v>14</v>
      </c>
      <c r="F242" s="2" t="s">
        <v>15</v>
      </c>
      <c r="G242" s="2" t="s">
        <v>528</v>
      </c>
      <c r="H242" s="2" t="s">
        <v>529</v>
      </c>
      <c r="I242" s="2" t="str">
        <f>IFERROR(__xludf.DUMMYFUNCTION("GOOGLETRANSLATE(C242,""fr"",""en"")"),"I am satisfied with the service The prices are attractive and the care is quite fast I recommend the olive tree I am to the second insured vehicle ...")</f>
        <v>I am satisfied with the service The prices are attractive and the care is quite fast I recommend the olive tree I am to the second insured vehicle ...</v>
      </c>
    </row>
    <row r="243" ht="15.75" customHeight="1">
      <c r="B243" s="2" t="s">
        <v>538</v>
      </c>
      <c r="C243" s="2" t="s">
        <v>539</v>
      </c>
      <c r="D243" s="2" t="s">
        <v>13</v>
      </c>
      <c r="E243" s="2" t="s">
        <v>14</v>
      </c>
      <c r="F243" s="2" t="s">
        <v>15</v>
      </c>
      <c r="G243" s="2" t="s">
        <v>528</v>
      </c>
      <c r="H243" s="2" t="s">
        <v>529</v>
      </c>
      <c r="I243" s="2" t="str">
        <f>IFERROR(__xludf.DUMMYFUNCTION("GOOGLETRANSLATE(C243,""fr"",""en"")"),"The service is fast and simple; The price is the cheapest that I found seen the penalty.
on the other hand concerning the annual or monthly regulations damage such a difference
")</f>
        <v>The service is fast and simple; The price is the cheapest that I found seen the penalty.
on the other hand concerning the annual or monthly regulations damage such a difference
</v>
      </c>
    </row>
    <row r="244" ht="15.75" customHeight="1">
      <c r="B244" s="2" t="s">
        <v>540</v>
      </c>
      <c r="C244" s="2" t="s">
        <v>541</v>
      </c>
      <c r="D244" s="2" t="s">
        <v>13</v>
      </c>
      <c r="E244" s="2" t="s">
        <v>14</v>
      </c>
      <c r="F244" s="2" t="s">
        <v>15</v>
      </c>
      <c r="G244" s="2" t="s">
        <v>528</v>
      </c>
      <c r="H244" s="2" t="s">
        <v>529</v>
      </c>
      <c r="I244" s="2" t="str">
        <f>IFERROR(__xludf.DUMMYFUNCTION("GOOGLETRANSLATE(C244,""fr"",""en"")"),"Am satisfied with the service, simple and practical.
The price remains a little high to our taste but in the case of a young license, it seems that it is unfortunately a compulsory step ...")</f>
        <v>Am satisfied with the service, simple and practical.
The price remains a little high to our taste but in the case of a young license, it seems that it is unfortunately a compulsory step ...</v>
      </c>
    </row>
    <row r="245" ht="15.75" customHeight="1">
      <c r="B245" s="2" t="s">
        <v>542</v>
      </c>
      <c r="C245" s="2" t="s">
        <v>543</v>
      </c>
      <c r="D245" s="2" t="s">
        <v>13</v>
      </c>
      <c r="E245" s="2" t="s">
        <v>14</v>
      </c>
      <c r="F245" s="2" t="s">
        <v>15</v>
      </c>
      <c r="G245" s="2" t="s">
        <v>528</v>
      </c>
      <c r="H245" s="2" t="s">
        <v>529</v>
      </c>
      <c r="I245" s="2" t="str">
        <f>IFERROR(__xludf.DUMMYFUNCTION("GOOGLETRANSLATE(C245,""fr"",""en"")"),"Hello, I am very satisfied with advisers, and speed and transparency for my new contract. Thank you for the welcome and the advice.")</f>
        <v>Hello, I am very satisfied with advisers, and speed and transparency for my new contract. Thank you for the welcome and the advice.</v>
      </c>
    </row>
    <row r="246" ht="15.75" customHeight="1">
      <c r="B246" s="2" t="s">
        <v>544</v>
      </c>
      <c r="C246" s="2" t="s">
        <v>545</v>
      </c>
      <c r="D246" s="2" t="s">
        <v>13</v>
      </c>
      <c r="E246" s="2" t="s">
        <v>14</v>
      </c>
      <c r="F246" s="2" t="s">
        <v>15</v>
      </c>
      <c r="G246" s="2" t="s">
        <v>528</v>
      </c>
      <c r="H246" s="2" t="s">
        <v>529</v>
      </c>
      <c r="I246" s="2" t="str">
        <f>IFERROR(__xludf.DUMMYFUNCTION("GOOGLETRANSLATE(C246,""fr"",""en"")"),"I am satisfied with the service and the price offered. This corresponds to my current need.
Subsequently if my personal situation changes as the purchase of a second vehicle I will see the conditions again.")</f>
        <v>I am satisfied with the service and the price offered. This corresponds to my current need.
Subsequently if my personal situation changes as the purchase of a second vehicle I will see the conditions again.</v>
      </c>
    </row>
    <row r="247" ht="15.75" customHeight="1">
      <c r="B247" s="2" t="s">
        <v>546</v>
      </c>
      <c r="C247" s="2" t="s">
        <v>547</v>
      </c>
      <c r="D247" s="2" t="s">
        <v>13</v>
      </c>
      <c r="E247" s="2" t="s">
        <v>14</v>
      </c>
      <c r="F247" s="2" t="s">
        <v>15</v>
      </c>
      <c r="G247" s="2" t="s">
        <v>548</v>
      </c>
      <c r="H247" s="2" t="s">
        <v>529</v>
      </c>
      <c r="I247" s="2" t="str">
        <f>IFERROR(__xludf.DUMMYFUNCTION("GOOGLETRANSLATE(C247,""fr"",""en"")"),"Fast and efficient, attractive price.
Choice of various formulas and ease of paying
speed to fill the forms and it is secure
Good service overall.
thank you.")</f>
        <v>Fast and efficient, attractive price.
Choice of various formulas and ease of paying
speed to fill the forms and it is secure
Good service overall.
thank you.</v>
      </c>
    </row>
    <row r="248" ht="15.75" customHeight="1">
      <c r="B248" s="2" t="s">
        <v>549</v>
      </c>
      <c r="C248" s="2" t="s">
        <v>550</v>
      </c>
      <c r="D248" s="2" t="s">
        <v>13</v>
      </c>
      <c r="E248" s="2" t="s">
        <v>14</v>
      </c>
      <c r="F248" s="2" t="s">
        <v>15</v>
      </c>
      <c r="G248" s="2" t="s">
        <v>548</v>
      </c>
      <c r="H248" s="2" t="s">
        <v>529</v>
      </c>
      <c r="I248" s="2" t="str">
        <f>IFERROR(__xludf.DUMMYFUNCTION("GOOGLETRANSLATE(C248,""fr"",""en"")"),"The prices are very competitive and the service is very good I did not need to wait a long time on the phone and the person on the phone was very professional")</f>
        <v>The prices are very competitive and the service is very good I did not need to wait a long time on the phone and the person on the phone was very professional</v>
      </c>
    </row>
    <row r="249" ht="15.75" customHeight="1">
      <c r="B249" s="2" t="s">
        <v>551</v>
      </c>
      <c r="C249" s="2" t="s">
        <v>552</v>
      </c>
      <c r="D249" s="2" t="s">
        <v>13</v>
      </c>
      <c r="E249" s="2" t="s">
        <v>14</v>
      </c>
      <c r="F249" s="2" t="s">
        <v>15</v>
      </c>
      <c r="G249" s="2" t="s">
        <v>548</v>
      </c>
      <c r="H249" s="2" t="s">
        <v>529</v>
      </c>
      <c r="I249" s="2" t="str">
        <f>IFERROR(__xludf.DUMMYFUNCTION("GOOGLETRANSLATE(C249,""fr"",""en"")"),"Thank you very much to Nabil for his kindness and good humor. I start my life as a reassured driver and ensured with good insurance! Thank you the Olivier Assurance")</f>
        <v>Thank you very much to Nabil for his kindness and good humor. I start my life as a reassured driver and ensured with good insurance! Thank you the Olivier Assurance</v>
      </c>
    </row>
    <row r="250" ht="15.75" customHeight="1">
      <c r="B250" s="2" t="s">
        <v>553</v>
      </c>
      <c r="C250" s="2" t="s">
        <v>554</v>
      </c>
      <c r="D250" s="2" t="s">
        <v>13</v>
      </c>
      <c r="E250" s="2" t="s">
        <v>14</v>
      </c>
      <c r="F250" s="2" t="s">
        <v>15</v>
      </c>
      <c r="G250" s="2" t="s">
        <v>548</v>
      </c>
      <c r="H250" s="2" t="s">
        <v>529</v>
      </c>
      <c r="I250" s="2" t="str">
        <f>IFERROR(__xludf.DUMMYFUNCTION("GOOGLETRANSLATE(C250,""fr"",""en"")"),"I am satisfied with your cervices, I recommend you to all my friends and those around me thank you to the whole team for your St Patience services with us")</f>
        <v>I am satisfied with your cervices, I recommend you to all my friends and those around me thank you to the whole team for your St Patience services with us</v>
      </c>
    </row>
    <row r="251" ht="15.75" customHeight="1">
      <c r="B251" s="2" t="s">
        <v>555</v>
      </c>
      <c r="C251" s="2" t="s">
        <v>556</v>
      </c>
      <c r="D251" s="2" t="s">
        <v>13</v>
      </c>
      <c r="E251" s="2" t="s">
        <v>14</v>
      </c>
      <c r="F251" s="2" t="s">
        <v>15</v>
      </c>
      <c r="G251" s="2" t="s">
        <v>548</v>
      </c>
      <c r="H251" s="2" t="s">
        <v>529</v>
      </c>
      <c r="I251" s="2" t="str">
        <f>IFERROR(__xludf.DUMMYFUNCTION("GOOGLETRANSLATE(C251,""fr"",""en"")"),"Very satisfied with the reception both on the information and on the kindness of people and their quick responsiveness Simple The instructions and information are clear simple and unambiguousness")</f>
        <v>Very satisfied with the reception both on the information and on the kindness of people and their quick responsiveness Simple The instructions and information are clear simple and unambiguousness</v>
      </c>
    </row>
    <row r="252" ht="15.75" customHeight="1">
      <c r="B252" s="2" t="s">
        <v>557</v>
      </c>
      <c r="C252" s="2" t="s">
        <v>558</v>
      </c>
      <c r="D252" s="2" t="s">
        <v>13</v>
      </c>
      <c r="E252" s="2" t="s">
        <v>14</v>
      </c>
      <c r="F252" s="2" t="s">
        <v>15</v>
      </c>
      <c r="G252" s="2" t="s">
        <v>548</v>
      </c>
      <c r="H252" s="2" t="s">
        <v>529</v>
      </c>
      <c r="I252" s="2" t="str">
        <f>IFERROR(__xludf.DUMMYFUNCTION("GOOGLETRANSLATE(C252,""fr"",""en"")"),"Rather simple service, contact with a rather correct advisor. Practical to ensure a vehicle quickly. On the other hand, obliging to give an opinion in full signature of the documents, it is very mediocre.")</f>
        <v>Rather simple service, contact with a rather correct advisor. Practical to ensure a vehicle quickly. On the other hand, obliging to give an opinion in full signature of the documents, it is very mediocre.</v>
      </c>
    </row>
    <row r="253" ht="15.75" customHeight="1">
      <c r="B253" s="2" t="s">
        <v>559</v>
      </c>
      <c r="C253" s="2" t="s">
        <v>560</v>
      </c>
      <c r="D253" s="2" t="s">
        <v>13</v>
      </c>
      <c r="E253" s="2" t="s">
        <v>14</v>
      </c>
      <c r="F253" s="2" t="s">
        <v>15</v>
      </c>
      <c r="G253" s="2" t="s">
        <v>561</v>
      </c>
      <c r="H253" s="2" t="s">
        <v>529</v>
      </c>
      <c r="I253" s="2" t="str">
        <f>IFERROR(__xludf.DUMMYFUNCTION("GOOGLETRANSLATE(C253,""fr"",""en"")"),"Insurance very well placed on the market in terms of prices, welcoming and professional advisers, a simple and quick website.")</f>
        <v>Insurance very well placed on the market in terms of prices, welcoming and professional advisers, a simple and quick website.</v>
      </c>
    </row>
    <row r="254" ht="15.75" customHeight="1">
      <c r="B254" s="2" t="s">
        <v>562</v>
      </c>
      <c r="C254" s="2" t="s">
        <v>563</v>
      </c>
      <c r="D254" s="2" t="s">
        <v>13</v>
      </c>
      <c r="E254" s="2" t="s">
        <v>14</v>
      </c>
      <c r="F254" s="2" t="s">
        <v>15</v>
      </c>
      <c r="G254" s="2" t="s">
        <v>561</v>
      </c>
      <c r="H254" s="2" t="s">
        <v>529</v>
      </c>
      <c r="I254" s="2" t="str">
        <f>IFERROR(__xludf.DUMMYFUNCTION("GOOGLETRANSLATE(C254,""fr"",""en"")"),"I have no really founded opinion yet, apart from the price offered and correct. I just subscribed, so I would see in case of concerns ""because it is only in these cases that we see, if the insurance holds up ...""")</f>
        <v>I have no really founded opinion yet, apart from the price offered and correct. I just subscribed, so I would see in case of concerns "because it is only in these cases that we see, if the insurance holds up ..."</v>
      </c>
    </row>
    <row r="255" ht="15.75" customHeight="1">
      <c r="B255" s="2" t="s">
        <v>564</v>
      </c>
      <c r="C255" s="2" t="s">
        <v>565</v>
      </c>
      <c r="D255" s="2" t="s">
        <v>13</v>
      </c>
      <c r="E255" s="2" t="s">
        <v>14</v>
      </c>
      <c r="F255" s="2" t="s">
        <v>15</v>
      </c>
      <c r="G255" s="2" t="s">
        <v>561</v>
      </c>
      <c r="H255" s="2" t="s">
        <v>529</v>
      </c>
      <c r="I255" s="2" t="str">
        <f>IFERROR(__xludf.DUMMYFUNCTION("GOOGLETRANSLATE(C255,""fr"",""en"")"),"Nothing to say, for registration everything is clear, easy and fast people are listening and informably inform. I will recommend if necessary.")</f>
        <v>Nothing to say, for registration everything is clear, easy and fast people are listening and informably inform. I will recommend if necessary.</v>
      </c>
    </row>
    <row r="256" ht="15.75" customHeight="1">
      <c r="B256" s="2" t="s">
        <v>566</v>
      </c>
      <c r="C256" s="2" t="s">
        <v>567</v>
      </c>
      <c r="D256" s="2" t="s">
        <v>13</v>
      </c>
      <c r="E256" s="2" t="s">
        <v>14</v>
      </c>
      <c r="F256" s="2" t="s">
        <v>15</v>
      </c>
      <c r="G256" s="2" t="s">
        <v>561</v>
      </c>
      <c r="H256" s="2" t="s">
        <v>529</v>
      </c>
      <c r="I256" s="2" t="str">
        <f>IFERROR(__xludf.DUMMYFUNCTION("GOOGLETRANSLATE(C256,""fr"",""en"")"),"I am satisfied with the price, fast and understanding service.
The teleoperator was listening to me and was able to answer all my questions. Thanks a lot")</f>
        <v>I am satisfied with the price, fast and understanding service.
The teleoperator was listening to me and was able to answer all my questions. Thanks a lot</v>
      </c>
    </row>
    <row r="257" ht="15.75" customHeight="1">
      <c r="B257" s="2" t="s">
        <v>568</v>
      </c>
      <c r="C257" s="2" t="s">
        <v>569</v>
      </c>
      <c r="D257" s="2" t="s">
        <v>13</v>
      </c>
      <c r="E257" s="2" t="s">
        <v>14</v>
      </c>
      <c r="F257" s="2" t="s">
        <v>15</v>
      </c>
      <c r="G257" s="2" t="s">
        <v>570</v>
      </c>
      <c r="H257" s="2" t="s">
        <v>529</v>
      </c>
      <c r="I257" s="2" t="str">
        <f>IFERROR(__xludf.DUMMYFUNCTION("GOOGLETRANSLATE(C257,""fr"",""en"")"),"Good advice from an effective and pleasant professional, everything is explained very clearly. A precise answer to each question and very good responsiveness;")</f>
        <v>Good advice from an effective and pleasant professional, everything is explained very clearly. A precise answer to each question and very good responsiveness;</v>
      </c>
    </row>
    <row r="258" ht="15.75" customHeight="1">
      <c r="B258" s="2" t="s">
        <v>571</v>
      </c>
      <c r="C258" s="2" t="s">
        <v>572</v>
      </c>
      <c r="D258" s="2" t="s">
        <v>13</v>
      </c>
      <c r="E258" s="2" t="s">
        <v>14</v>
      </c>
      <c r="F258" s="2" t="s">
        <v>15</v>
      </c>
      <c r="G258" s="2" t="s">
        <v>570</v>
      </c>
      <c r="H258" s="2" t="s">
        <v>529</v>
      </c>
      <c r="I258" s="2" t="str">
        <f>IFERROR(__xludf.DUMMYFUNCTION("GOOGLETRANSLATE(C258,""fr"",""en"")"),"I am satisfied it was perfect I recommend, very contained; I will be able to have my car to insure again yepi I am the most high")</f>
        <v>I am satisfied it was perfect I recommend, very contained; I will be able to have my car to insure again yepi I am the most high</v>
      </c>
    </row>
    <row r="259" ht="15.75" customHeight="1">
      <c r="B259" s="2" t="s">
        <v>573</v>
      </c>
      <c r="C259" s="2" t="s">
        <v>574</v>
      </c>
      <c r="D259" s="2" t="s">
        <v>13</v>
      </c>
      <c r="E259" s="2" t="s">
        <v>14</v>
      </c>
      <c r="F259" s="2" t="s">
        <v>15</v>
      </c>
      <c r="G259" s="2" t="s">
        <v>570</v>
      </c>
      <c r="H259" s="2" t="s">
        <v>529</v>
      </c>
      <c r="I259" s="2" t="str">
        <f>IFERROR(__xludf.DUMMYFUNCTION("GOOGLETRANSLATE(C259,""fr"",""en"")"),"The services offered in relation to prices are excellent if compared to other current insurance. This is what made me change automotive insurance for it.
In addition, subscribing on the internet is very simple and fast.
I highly recommend.")</f>
        <v>The services offered in relation to prices are excellent if compared to other current insurance. This is what made me change automotive insurance for it.
In addition, subscribing on the internet is very simple and fast.
I highly recommend.</v>
      </c>
    </row>
    <row r="260" ht="15.75" customHeight="1">
      <c r="B260" s="2" t="s">
        <v>575</v>
      </c>
      <c r="C260" s="2" t="s">
        <v>576</v>
      </c>
      <c r="D260" s="2" t="s">
        <v>13</v>
      </c>
      <c r="E260" s="2" t="s">
        <v>14</v>
      </c>
      <c r="F260" s="2" t="s">
        <v>15</v>
      </c>
      <c r="G260" s="2" t="s">
        <v>570</v>
      </c>
      <c r="H260" s="2" t="s">
        <v>529</v>
      </c>
      <c r="I260" s="2" t="str">
        <f>IFERROR(__xludf.DUMMYFUNCTION("GOOGLETRANSLATE(C260,""fr"",""en"")"),"Very good quality of the interlocutor (listening, no accent, answer to all my questions)
No negotiations possible before subscription - (additional price of a non -responsible accident seems unfair)
")</f>
        <v>Very good quality of the interlocutor (listening, no accent, answer to all my questions)
No negotiations possible before subscription - (additional price of a non -responsible accident seems unfair)
</v>
      </c>
    </row>
    <row r="261" ht="15.75" customHeight="1">
      <c r="B261" s="2" t="s">
        <v>577</v>
      </c>
      <c r="C261" s="2" t="s">
        <v>578</v>
      </c>
      <c r="D261" s="2" t="s">
        <v>13</v>
      </c>
      <c r="E261" s="2" t="s">
        <v>14</v>
      </c>
      <c r="F261" s="2" t="s">
        <v>15</v>
      </c>
      <c r="G261" s="2" t="s">
        <v>570</v>
      </c>
      <c r="H261" s="2" t="s">
        <v>529</v>
      </c>
      <c r="I261" s="2" t="str">
        <f>IFERROR(__xludf.DUMMYFUNCTION("GOOGLETRANSLATE(C261,""fr"",""en"")"),"I am satisfied with my arrival at the Olivier Insurance
Very pleasant and understanding staff on the phone. For the moment I recommend this car insurance")</f>
        <v>I am satisfied with my arrival at the Olivier Insurance
Very pleasant and understanding staff on the phone. For the moment I recommend this car insurance</v>
      </c>
    </row>
    <row r="262" ht="15.75" customHeight="1">
      <c r="B262" s="2" t="s">
        <v>579</v>
      </c>
      <c r="C262" s="2" t="s">
        <v>580</v>
      </c>
      <c r="D262" s="2" t="s">
        <v>13</v>
      </c>
      <c r="E262" s="2" t="s">
        <v>14</v>
      </c>
      <c r="F262" s="2" t="s">
        <v>15</v>
      </c>
      <c r="G262" s="2" t="s">
        <v>570</v>
      </c>
      <c r="H262" s="2" t="s">
        <v>529</v>
      </c>
      <c r="I262" s="2" t="str">
        <f>IFERROR(__xludf.DUMMYFUNCTION("GOOGLETRANSLATE(C262,""fr"",""en"")"),"I am satisfied with the service, the reception of salespeople and their listening, as well as the clear answers to my questions during our conversation.")</f>
        <v>I am satisfied with the service, the reception of salespeople and their listening, as well as the clear answers to my questions during our conversation.</v>
      </c>
    </row>
    <row r="263" ht="15.75" customHeight="1">
      <c r="B263" s="2" t="s">
        <v>581</v>
      </c>
      <c r="C263" s="2" t="s">
        <v>582</v>
      </c>
      <c r="D263" s="2" t="s">
        <v>13</v>
      </c>
      <c r="E263" s="2" t="s">
        <v>14</v>
      </c>
      <c r="F263" s="2" t="s">
        <v>15</v>
      </c>
      <c r="G263" s="2" t="s">
        <v>583</v>
      </c>
      <c r="H263" s="2" t="s">
        <v>529</v>
      </c>
      <c r="I263" s="2" t="str">
        <f>IFERROR(__xludf.DUMMYFUNCTION("GOOGLETRANSLATE(C263,""fr"",""en"")"),"I am very satisfied with the insurance olive tree, it is very simple and very practical. The prices are correct and the contact easy. I recommend to those around me.")</f>
        <v>I am very satisfied with the insurance olive tree, it is very simple and very practical. The prices are correct and the contact easy. I recommend to those around me.</v>
      </c>
    </row>
    <row r="264" ht="15.75" customHeight="1">
      <c r="B264" s="2" t="s">
        <v>584</v>
      </c>
      <c r="C264" s="2" t="s">
        <v>585</v>
      </c>
      <c r="D264" s="2" t="s">
        <v>13</v>
      </c>
      <c r="E264" s="2" t="s">
        <v>14</v>
      </c>
      <c r="F264" s="2" t="s">
        <v>15</v>
      </c>
      <c r="G264" s="2" t="s">
        <v>583</v>
      </c>
      <c r="H264" s="2" t="s">
        <v>529</v>
      </c>
      <c r="I264" s="2" t="str">
        <f>IFERROR(__xludf.DUMMYFUNCTION("GOOGLETRANSLATE(C264,""fr"",""en"")"),"It is a good service. I am satisfied with the price and the speed of car insurance. The Olivier Insurance is really good service ...")</f>
        <v>It is a good service. I am satisfied with the price and the speed of car insurance. The Olivier Insurance is really good service ...</v>
      </c>
    </row>
    <row r="265" ht="15.75" customHeight="1">
      <c r="B265" s="2" t="s">
        <v>586</v>
      </c>
      <c r="C265" s="2" t="s">
        <v>587</v>
      </c>
      <c r="D265" s="2" t="s">
        <v>13</v>
      </c>
      <c r="E265" s="2" t="s">
        <v>14</v>
      </c>
      <c r="F265" s="2" t="s">
        <v>15</v>
      </c>
      <c r="G265" s="2" t="s">
        <v>583</v>
      </c>
      <c r="H265" s="2" t="s">
        <v>529</v>
      </c>
      <c r="I265" s="2" t="str">
        <f>IFERROR(__xludf.DUMMYFUNCTION("GOOGLETRANSLATE(C265,""fr"",""en"")"),"The advisor we had online was very kind and informed us.
Thanks to her
We did not know the Olivier Insurance, hope to be satisfied")</f>
        <v>The advisor we had online was very kind and informed us.
Thanks to her
We did not know the Olivier Insurance, hope to be satisfied</v>
      </c>
    </row>
    <row r="266" ht="15.75" customHeight="1">
      <c r="B266" s="2" t="s">
        <v>588</v>
      </c>
      <c r="C266" s="2" t="s">
        <v>589</v>
      </c>
      <c r="D266" s="2" t="s">
        <v>13</v>
      </c>
      <c r="E266" s="2" t="s">
        <v>14</v>
      </c>
      <c r="F266" s="2" t="s">
        <v>15</v>
      </c>
      <c r="G266" s="2" t="s">
        <v>583</v>
      </c>
      <c r="H266" s="2" t="s">
        <v>529</v>
      </c>
      <c r="I266" s="2" t="str">
        <f>IFERROR(__xludf.DUMMYFUNCTION("GOOGLETRANSLATE(C266,""fr"",""en"")"),"Very professional and competent advisor
Which is not the case in all companies
Thanks
I hope everything will go very well.")</f>
        <v>Very professional and competent advisor
Which is not the case in all companies
Thanks
I hope everything will go very well.</v>
      </c>
    </row>
    <row r="267" ht="15.75" customHeight="1">
      <c r="B267" s="2" t="s">
        <v>590</v>
      </c>
      <c r="C267" s="2" t="s">
        <v>591</v>
      </c>
      <c r="D267" s="2" t="s">
        <v>13</v>
      </c>
      <c r="E267" s="2" t="s">
        <v>14</v>
      </c>
      <c r="F267" s="2" t="s">
        <v>15</v>
      </c>
      <c r="G267" s="2" t="s">
        <v>583</v>
      </c>
      <c r="H267" s="2" t="s">
        <v>529</v>
      </c>
      <c r="I267" s="2" t="str">
        <f>IFERROR(__xludf.DUMMYFUNCTION("GOOGLETRANSLATE(C267,""fr"",""en"")"),"Satisfied with your services, whether for quotes and also for your prices I do not regret being a new customer at home and I will recommend you around me.")</f>
        <v>Satisfied with your services, whether for quotes and also for your prices I do not regret being a new customer at home and I will recommend you around me.</v>
      </c>
    </row>
    <row r="268" ht="15.75" customHeight="1">
      <c r="B268" s="2" t="s">
        <v>592</v>
      </c>
      <c r="C268" s="2" t="s">
        <v>593</v>
      </c>
      <c r="D268" s="2" t="s">
        <v>13</v>
      </c>
      <c r="E268" s="2" t="s">
        <v>14</v>
      </c>
      <c r="F268" s="2" t="s">
        <v>15</v>
      </c>
      <c r="G268" s="2" t="s">
        <v>583</v>
      </c>
      <c r="H268" s="2" t="s">
        <v>529</v>
      </c>
      <c r="I268" s="2" t="str">
        <f>IFERROR(__xludf.DUMMYFUNCTION("GOOGLETRANSLATE(C268,""fr"",""en"")"),"I am satisfied with the very good insurance service at a good price and the insurer is attentive to the customer thank you for your understanding and I hope to always have the same quality of service")</f>
        <v>I am satisfied with the very good insurance service at a good price and the insurer is attentive to the customer thank you for your understanding and I hope to always have the same quality of service</v>
      </c>
    </row>
    <row r="269" ht="15.75" customHeight="1">
      <c r="B269" s="2" t="s">
        <v>594</v>
      </c>
      <c r="C269" s="2" t="s">
        <v>595</v>
      </c>
      <c r="D269" s="2" t="s">
        <v>13</v>
      </c>
      <c r="E269" s="2" t="s">
        <v>14</v>
      </c>
      <c r="F269" s="2" t="s">
        <v>15</v>
      </c>
      <c r="G269" s="2" t="s">
        <v>583</v>
      </c>
      <c r="H269" s="2" t="s">
        <v>529</v>
      </c>
      <c r="I269" s="2" t="str">
        <f>IFERROR(__xludf.DUMMYFUNCTION("GOOGLETRANSLATE(C269,""fr"",""en"")"),"I recommend the Olivier Insurance Advisor to the top
Pleasant and listening
Very affordable price and formula adapted to your situation.
I do not regret my subscription")</f>
        <v>I recommend the Olivier Insurance Advisor to the top
Pleasant and listening
Very affordable price and formula adapted to your situation.
I do not regret my subscription</v>
      </c>
    </row>
    <row r="270" ht="15.75" customHeight="1">
      <c r="B270" s="2" t="s">
        <v>596</v>
      </c>
      <c r="C270" s="2" t="s">
        <v>597</v>
      </c>
      <c r="D270" s="2" t="s">
        <v>13</v>
      </c>
      <c r="E270" s="2" t="s">
        <v>14</v>
      </c>
      <c r="F270" s="2" t="s">
        <v>15</v>
      </c>
      <c r="G270" s="2" t="s">
        <v>583</v>
      </c>
      <c r="H270" s="2" t="s">
        <v>529</v>
      </c>
      <c r="I270" s="2" t="str">
        <f>IFERROR(__xludf.DUMMYFUNCTION("GOOGLETRANSLATE(C270,""fr"",""en"")"),"For having compared with my current insurer, I can say that the price and the guarantees are very good.
In addition, the interlocutor was very effective and the simple and fast subscription.
")</f>
        <v>For having compared with my current insurer, I can say that the price and the guarantees are very good.
In addition, the interlocutor was very effective and the simple and fast subscription.
</v>
      </c>
    </row>
    <row r="271" ht="15.75" customHeight="1">
      <c r="B271" s="2" t="s">
        <v>598</v>
      </c>
      <c r="C271" s="2" t="s">
        <v>599</v>
      </c>
      <c r="D271" s="2" t="s">
        <v>13</v>
      </c>
      <c r="E271" s="2" t="s">
        <v>14</v>
      </c>
      <c r="F271" s="2" t="s">
        <v>15</v>
      </c>
      <c r="G271" s="2" t="s">
        <v>600</v>
      </c>
      <c r="H271" s="2" t="s">
        <v>529</v>
      </c>
      <c r="I271" s="2" t="str">
        <f>IFERROR(__xludf.DUMMYFUNCTION("GOOGLETRANSLATE(C271,""fr"",""en"")"),"I am satisfied with the subscription procedure, simple and practical, in terms of price remains lower; I hope, to be satisfied in terms of responsiveness in the event of concerns, or very often the judgments are made.")</f>
        <v>I am satisfied with the subscription procedure, simple and practical, in terms of price remains lower; I hope, to be satisfied in terms of responsiveness in the event of concerns, or very often the judgments are made.</v>
      </c>
    </row>
    <row r="272" ht="15.75" customHeight="1">
      <c r="B272" s="2" t="s">
        <v>601</v>
      </c>
      <c r="C272" s="2" t="s">
        <v>602</v>
      </c>
      <c r="D272" s="2" t="s">
        <v>13</v>
      </c>
      <c r="E272" s="2" t="s">
        <v>14</v>
      </c>
      <c r="F272" s="2" t="s">
        <v>15</v>
      </c>
      <c r="G272" s="2" t="s">
        <v>600</v>
      </c>
      <c r="H272" s="2" t="s">
        <v>529</v>
      </c>
      <c r="I272" s="2" t="str">
        <f>IFERROR(__xludf.DUMMYFUNCTION("GOOGLETRANSLATE(C272,""fr"",""en"")"),"I am satisfied with the service overall.
It is all online and very simplified, with assistance by phone if necessary, with advisers who speak and easily understand French.
However, the price is high, grandmother if I am a young driver, I found cheaper e"&amp;"lsewhere at the first door.")</f>
        <v>I am satisfied with the service overall.
It is all online and very simplified, with assistance by phone if necessary, with advisers who speak and easily understand French.
However, the price is high, grandmother if I am a young driver, I found cheaper elsewhere at the first door.</v>
      </c>
    </row>
    <row r="273" ht="15.75" customHeight="1">
      <c r="B273" s="2" t="s">
        <v>603</v>
      </c>
      <c r="C273" s="2" t="s">
        <v>604</v>
      </c>
      <c r="D273" s="2" t="s">
        <v>13</v>
      </c>
      <c r="E273" s="2" t="s">
        <v>14</v>
      </c>
      <c r="F273" s="2" t="s">
        <v>15</v>
      </c>
      <c r="G273" s="2" t="s">
        <v>600</v>
      </c>
      <c r="H273" s="2" t="s">
        <v>529</v>
      </c>
      <c r="I273" s="2" t="str">
        <f>IFERROR(__xludf.DUMMYFUNCTION("GOOGLETRANSLATE(C273,""fr"",""en"")"),"Very satisfied with the service, particularly the start of insurance, as well as for the speed and clarity of formalities in its establishment.")</f>
        <v>Very satisfied with the service, particularly the start of insurance, as well as for the speed and clarity of formalities in its establishment.</v>
      </c>
    </row>
    <row r="274" ht="15.75" customHeight="1">
      <c r="B274" s="2" t="s">
        <v>605</v>
      </c>
      <c r="C274" s="2" t="s">
        <v>606</v>
      </c>
      <c r="D274" s="2" t="s">
        <v>13</v>
      </c>
      <c r="E274" s="2" t="s">
        <v>14</v>
      </c>
      <c r="F274" s="2" t="s">
        <v>15</v>
      </c>
      <c r="G274" s="2" t="s">
        <v>600</v>
      </c>
      <c r="H274" s="2" t="s">
        <v>529</v>
      </c>
      <c r="I274" s="2" t="str">
        <f>IFERROR(__xludf.DUMMYFUNCTION("GOOGLETRANSLATE(C274,""fr"",""en"")"),"very well very satisfied correct price good team
I am very satisfied with the care of my file very very very good teams person on the phone very well")</f>
        <v>very well very satisfied correct price good team
I am very satisfied with the care of my file very very very good teams person on the phone very well</v>
      </c>
    </row>
    <row r="275" ht="15.75" customHeight="1">
      <c r="B275" s="2" t="s">
        <v>607</v>
      </c>
      <c r="C275" s="2" t="s">
        <v>608</v>
      </c>
      <c r="D275" s="2" t="s">
        <v>13</v>
      </c>
      <c r="E275" s="2" t="s">
        <v>14</v>
      </c>
      <c r="F275" s="2" t="s">
        <v>15</v>
      </c>
      <c r="G275" s="2" t="s">
        <v>609</v>
      </c>
      <c r="H275" s="2" t="s">
        <v>529</v>
      </c>
      <c r="I275" s="2" t="str">
        <f>IFERROR(__xludf.DUMMYFUNCTION("GOOGLETRANSLATE(C275,""fr"",""en"")"),"The exchanges were clear and fast.
The file well relayed and understood by the interlocutors.
I hope that the management will be facilitated in case of problems.")</f>
        <v>The exchanges were clear and fast.
The file well relayed and understood by the interlocutors.
I hope that the management will be facilitated in case of problems.</v>
      </c>
    </row>
    <row r="276" ht="15.75" customHeight="1">
      <c r="B276" s="2" t="s">
        <v>610</v>
      </c>
      <c r="C276" s="2" t="s">
        <v>611</v>
      </c>
      <c r="D276" s="2" t="s">
        <v>13</v>
      </c>
      <c r="E276" s="2" t="s">
        <v>14</v>
      </c>
      <c r="F276" s="2" t="s">
        <v>15</v>
      </c>
      <c r="G276" s="2" t="s">
        <v>609</v>
      </c>
      <c r="H276" s="2" t="s">
        <v>529</v>
      </c>
      <c r="I276" s="2" t="str">
        <f>IFERROR(__xludf.DUMMYFUNCTION("GOOGLETRANSLATE(C276,""fr"",""en"")"),"I am very satisfied with the price and the woman I had on the phone! I would like to tell you that my first name is Jayson with a y thanks! To make the change on my file.")</f>
        <v>I am very satisfied with the price and the woman I had on the phone! I would like to tell you that my first name is Jayson with a y thanks! To make the change on my file.</v>
      </c>
    </row>
    <row r="277" ht="15.75" customHeight="1">
      <c r="B277" s="2" t="s">
        <v>612</v>
      </c>
      <c r="C277" s="2" t="s">
        <v>613</v>
      </c>
      <c r="D277" s="2" t="s">
        <v>13</v>
      </c>
      <c r="E277" s="2" t="s">
        <v>14</v>
      </c>
      <c r="F277" s="2" t="s">
        <v>15</v>
      </c>
      <c r="G277" s="2" t="s">
        <v>614</v>
      </c>
      <c r="H277" s="2" t="s">
        <v>529</v>
      </c>
      <c r="I277" s="2" t="str">
        <f>IFERROR(__xludf.DUMMYFUNCTION("GOOGLETRANSLATE(C277,""fr"",""en"")"),"Prices change in less than a week, increase of € 500.
Professionalism is not there.
I believed in this confidence with the olive tree, do not do like me to see the competition.
This is the only advice I can give you.
Best wishes")</f>
        <v>Prices change in less than a week, increase of € 500.
Professionalism is not there.
I believed in this confidence with the olive tree, do not do like me to see the competition.
This is the only advice I can give you.
Best wishes</v>
      </c>
    </row>
    <row r="278" ht="15.75" customHeight="1">
      <c r="B278" s="2" t="s">
        <v>615</v>
      </c>
      <c r="C278" s="2" t="s">
        <v>616</v>
      </c>
      <c r="D278" s="2" t="s">
        <v>13</v>
      </c>
      <c r="E278" s="2" t="s">
        <v>14</v>
      </c>
      <c r="F278" s="2" t="s">
        <v>15</v>
      </c>
      <c r="G278" s="2" t="s">
        <v>614</v>
      </c>
      <c r="H278" s="2" t="s">
        <v>529</v>
      </c>
      <c r="I278" s="2" t="str">
        <f>IFERROR(__xludf.DUMMYFUNCTION("GOOGLETRANSLATE(C278,""fr"",""en"")"),"I am satisfied, for the moment to see later. It is the only insurance that was kind enough to allow us to be insured with two young drivers.")</f>
        <v>I am satisfied, for the moment to see later. It is the only insurance that was kind enough to allow us to be insured with two young drivers.</v>
      </c>
    </row>
    <row r="279" ht="15.75" customHeight="1">
      <c r="B279" s="2" t="s">
        <v>617</v>
      </c>
      <c r="C279" s="2" t="s">
        <v>618</v>
      </c>
      <c r="D279" s="2" t="s">
        <v>13</v>
      </c>
      <c r="E279" s="2" t="s">
        <v>14</v>
      </c>
      <c r="F279" s="2" t="s">
        <v>15</v>
      </c>
      <c r="G279" s="2" t="s">
        <v>614</v>
      </c>
      <c r="H279" s="2" t="s">
        <v>529</v>
      </c>
      <c r="I279" s="2" t="str">
        <f>IFERROR(__xludf.DUMMYFUNCTION("GOOGLETRANSLATE(C279,""fr"",""en"")"),"Very satisfied for the time being.
Very well received by the advisor, who was able to meet all my expectations.
Amount of membership in accordance with my wishes.")</f>
        <v>Very satisfied for the time being.
Very well received by the advisor, who was able to meet all my expectations.
Amount of membership in accordance with my wishes.</v>
      </c>
    </row>
    <row r="280" ht="15.75" customHeight="1">
      <c r="B280" s="2" t="s">
        <v>619</v>
      </c>
      <c r="C280" s="2" t="s">
        <v>620</v>
      </c>
      <c r="D280" s="2" t="s">
        <v>13</v>
      </c>
      <c r="E280" s="2" t="s">
        <v>14</v>
      </c>
      <c r="F280" s="2" t="s">
        <v>15</v>
      </c>
      <c r="G280" s="2" t="s">
        <v>614</v>
      </c>
      <c r="H280" s="2" t="s">
        <v>529</v>
      </c>
      <c r="I280" s="2" t="str">
        <f>IFERROR(__xludf.DUMMYFUNCTION("GOOGLETRANSLATE(C280,""fr"",""en"")"),"I had asked to be recalled on the phone because there were things that did not work on the online procedure site. Tired of waiting, I finalized but with 2 months of unnecessary waiting. Not glop.
")</f>
        <v>I had asked to be recalled on the phone because there were things that did not work on the online procedure site. Tired of waiting, I finalized but with 2 months of unnecessary waiting. Not glop.
</v>
      </c>
    </row>
    <row r="281" ht="15.75" customHeight="1">
      <c r="B281" s="2" t="s">
        <v>621</v>
      </c>
      <c r="C281" s="2" t="s">
        <v>622</v>
      </c>
      <c r="D281" s="2" t="s">
        <v>13</v>
      </c>
      <c r="E281" s="2" t="s">
        <v>14</v>
      </c>
      <c r="F281" s="2" t="s">
        <v>15</v>
      </c>
      <c r="G281" s="2" t="s">
        <v>614</v>
      </c>
      <c r="H281" s="2" t="s">
        <v>529</v>
      </c>
      <c r="I281" s="2" t="str">
        <f>IFERROR(__xludf.DUMMYFUNCTION("GOOGLETRANSLATE(C281,""fr"",""en"")"),"To flee !!! Attractive on the price but they have lots of exclusions clauses and suddenly they do not support ""for example"" partial flight. I was stolen by my shock before my Clio 4. No insurance support and a nice bill of 2145 euros with more than a we"&amp;"ek of waiting to have a return from the expert. According to the garage only the olive tree and Direct Insurance do not support partial flight. A shame when we subscribe to all risks ... I really advise you not!")</f>
        <v>To flee !!! Attractive on the price but they have lots of exclusions clauses and suddenly they do not support "for example" partial flight. I was stolen by my shock before my Clio 4. No insurance support and a nice bill of 2145 euros with more than a week of waiting to have a return from the expert. According to the garage only the olive tree and Direct Insurance do not support partial flight. A shame when we subscribe to all risks ... I really advise you not!</v>
      </c>
    </row>
    <row r="282" ht="15.75" customHeight="1">
      <c r="B282" s="2" t="s">
        <v>623</v>
      </c>
      <c r="C282" s="2" t="s">
        <v>624</v>
      </c>
      <c r="D282" s="2" t="s">
        <v>13</v>
      </c>
      <c r="E282" s="2" t="s">
        <v>14</v>
      </c>
      <c r="F282" s="2" t="s">
        <v>15</v>
      </c>
      <c r="G282" s="2" t="s">
        <v>614</v>
      </c>
      <c r="H282" s="2" t="s">
        <v>529</v>
      </c>
      <c r="I282" s="2" t="str">
        <f>IFERROR(__xludf.DUMMYFUNCTION("GOOGLETRANSLATE(C282,""fr"",""en"")"),"I am satisfied with the service
I am satisfied with the services
I am satisfied with the customer relationship that is proposed and the speed with which I was contacted")</f>
        <v>I am satisfied with the service
I am satisfied with the services
I am satisfied with the customer relationship that is proposed and the speed with which I was contacted</v>
      </c>
    </row>
    <row r="283" ht="15.75" customHeight="1">
      <c r="B283" s="2" t="s">
        <v>625</v>
      </c>
      <c r="C283" s="2" t="s">
        <v>626</v>
      </c>
      <c r="D283" s="2" t="s">
        <v>13</v>
      </c>
      <c r="E283" s="2" t="s">
        <v>14</v>
      </c>
      <c r="F283" s="2" t="s">
        <v>15</v>
      </c>
      <c r="G283" s="2" t="s">
        <v>614</v>
      </c>
      <c r="H283" s="2" t="s">
        <v>529</v>
      </c>
      <c r="I283" s="2" t="str">
        <f>IFERROR(__xludf.DUMMYFUNCTION("GOOGLETRANSLATE(C283,""fr"",""en"")"),"Satisfied with the care by the advisor by phone.
Attractive price compared to my old insurance.
Termination made by the olive tree.")</f>
        <v>Satisfied with the care by the advisor by phone.
Attractive price compared to my old insurance.
Termination made by the olive tree.</v>
      </c>
    </row>
    <row r="284" ht="15.75" customHeight="1">
      <c r="B284" s="2" t="s">
        <v>627</v>
      </c>
      <c r="C284" s="2" t="s">
        <v>628</v>
      </c>
      <c r="D284" s="2" t="s">
        <v>13</v>
      </c>
      <c r="E284" s="2" t="s">
        <v>14</v>
      </c>
      <c r="F284" s="2" t="s">
        <v>15</v>
      </c>
      <c r="G284" s="2" t="s">
        <v>614</v>
      </c>
      <c r="H284" s="2" t="s">
        <v>529</v>
      </c>
      <c r="I284" s="2" t="str">
        <f>IFERROR(__xludf.DUMMYFUNCTION("GOOGLETRANSLATE(C284,""fr"",""en"")")," Sponsored a close person, I reserve my opinion while knowing you as a vehicle assurance.
Olivier is new insurance on the market I hope not to regret it.")</f>
        <v> Sponsored a close person, I reserve my opinion while knowing you as a vehicle assurance.
Olivier is new insurance on the market I hope not to regret it.</v>
      </c>
    </row>
    <row r="285" ht="15.75" customHeight="1">
      <c r="B285" s="2" t="s">
        <v>629</v>
      </c>
      <c r="C285" s="2" t="s">
        <v>630</v>
      </c>
      <c r="D285" s="2" t="s">
        <v>13</v>
      </c>
      <c r="E285" s="2" t="s">
        <v>14</v>
      </c>
      <c r="F285" s="2" t="s">
        <v>15</v>
      </c>
      <c r="G285" s="2" t="s">
        <v>614</v>
      </c>
      <c r="H285" s="2" t="s">
        <v>529</v>
      </c>
      <c r="I285" s="2" t="str">
        <f>IFERROR(__xludf.DUMMYFUNCTION("GOOGLETRANSLATE(C285,""fr"",""en"")")," Very good reasonable price and reactive service
Very good reasonable price and reactive service
Very good reasonable price and reactive service
Very good reasonable price and reactive service")</f>
        <v> Very good reasonable price and reactive service
Very good reasonable price and reactive service
Very good reasonable price and reactive service
Very good reasonable price and reactive service</v>
      </c>
    </row>
    <row r="286" ht="15.75" customHeight="1">
      <c r="B286" s="2" t="s">
        <v>631</v>
      </c>
      <c r="C286" s="2" t="s">
        <v>632</v>
      </c>
      <c r="D286" s="2" t="s">
        <v>13</v>
      </c>
      <c r="E286" s="2" t="s">
        <v>14</v>
      </c>
      <c r="F286" s="2" t="s">
        <v>15</v>
      </c>
      <c r="G286" s="2" t="s">
        <v>614</v>
      </c>
      <c r="H286" s="2" t="s">
        <v>529</v>
      </c>
      <c r="I286" s="2" t="str">
        <f>IFERROR(__xludf.DUMMYFUNCTION("GOOGLETRANSLATE(C286,""fr"",""en"")"),"I am very satisfied with the quality of the service I received my green card very quickly but the price of the insurance remains high despite but 2 years of license")</f>
        <v>I am very satisfied with the quality of the service I received my green card very quickly but the price of the insurance remains high despite but 2 years of license</v>
      </c>
    </row>
    <row r="287" ht="15.75" customHeight="1">
      <c r="B287" s="2" t="s">
        <v>633</v>
      </c>
      <c r="C287" s="2" t="s">
        <v>634</v>
      </c>
      <c r="D287" s="2" t="s">
        <v>13</v>
      </c>
      <c r="E287" s="2" t="s">
        <v>14</v>
      </c>
      <c r="F287" s="2" t="s">
        <v>15</v>
      </c>
      <c r="G287" s="2" t="s">
        <v>614</v>
      </c>
      <c r="H287" s="2" t="s">
        <v>529</v>
      </c>
      <c r="I287" s="2" t="str">
        <f>IFERROR(__xludf.DUMMYFUNCTION("GOOGLETRANSLATE(C287,""fr"",""en"")"),"Very pleasant contact.
Excellent support for my file.
Great professionalism of your reasonable advisor. Regards Cristina Noirot
")</f>
        <v>Very pleasant contact.
Excellent support for my file.
Great professionalism of your reasonable advisor. Regards Cristina Noirot
</v>
      </c>
    </row>
    <row r="288" ht="15.75" customHeight="1">
      <c r="B288" s="2" t="s">
        <v>635</v>
      </c>
      <c r="C288" s="2" t="s">
        <v>636</v>
      </c>
      <c r="D288" s="2" t="s">
        <v>13</v>
      </c>
      <c r="E288" s="2" t="s">
        <v>14</v>
      </c>
      <c r="F288" s="2" t="s">
        <v>15</v>
      </c>
      <c r="G288" s="2" t="s">
        <v>637</v>
      </c>
      <c r="H288" s="2" t="s">
        <v>529</v>
      </c>
      <c r="I288" s="2" t="str">
        <f>IFERROR(__xludf.DUMMYFUNCTION("GOOGLETRANSLATE(C288,""fr"",""en"")"),"I am satisfied with the service, it is very simple it took me 2 minutes to do. The prices are accessible to everyone, I rebuild strongly. And thank you again a lot")</f>
        <v>I am satisfied with the service, it is very simple it took me 2 minutes to do. The prices are accessible to everyone, I rebuild strongly. And thank you again a lot</v>
      </c>
    </row>
    <row r="289" ht="15.75" customHeight="1">
      <c r="B289" s="2" t="s">
        <v>638</v>
      </c>
      <c r="C289" s="2" t="s">
        <v>639</v>
      </c>
      <c r="D289" s="2" t="s">
        <v>13</v>
      </c>
      <c r="E289" s="2" t="s">
        <v>14</v>
      </c>
      <c r="F289" s="2" t="s">
        <v>15</v>
      </c>
      <c r="G289" s="2" t="s">
        <v>637</v>
      </c>
      <c r="H289" s="2" t="s">
        <v>529</v>
      </c>
      <c r="I289" s="2" t="str">
        <f>IFERROR(__xludf.DUMMYFUNCTION("GOOGLETRANSLATE(C289,""fr"",""en"")"),"I am satisfied correct price cordially Mr. Hely Charles 25 rue Pierre PIGOT 61150 ECOUCHE LES VALLÉE Fast and very practical thank you very much")</f>
        <v>I am satisfied correct price cordially Mr. Hely Charles 25 rue Pierre PIGOT 61150 ECOUCHE LES VALLÉE Fast and very practical thank you very much</v>
      </c>
    </row>
    <row r="290" ht="15.75" customHeight="1">
      <c r="B290" s="2" t="s">
        <v>640</v>
      </c>
      <c r="C290" s="2" t="s">
        <v>641</v>
      </c>
      <c r="D290" s="2" t="s">
        <v>13</v>
      </c>
      <c r="E290" s="2" t="s">
        <v>14</v>
      </c>
      <c r="F290" s="2" t="s">
        <v>15</v>
      </c>
      <c r="G290" s="2" t="s">
        <v>637</v>
      </c>
      <c r="H290" s="2" t="s">
        <v>529</v>
      </c>
      <c r="I290" s="2" t="str">
        <f>IFERROR(__xludf.DUMMYFUNCTION("GOOGLETRANSLATE(C290,""fr"",""en"")"),"Just the franchise which is raising compared to the other competitor if not the very satisfactory reception just review the file costs that the others designed offers for new customers")</f>
        <v>Just the franchise which is raising compared to the other competitor if not the very satisfactory reception just review the file costs that the others designed offers for new customers</v>
      </c>
    </row>
    <row r="291" ht="15.75" customHeight="1">
      <c r="B291" s="2" t="s">
        <v>642</v>
      </c>
      <c r="C291" s="2" t="s">
        <v>643</v>
      </c>
      <c r="D291" s="2" t="s">
        <v>13</v>
      </c>
      <c r="E291" s="2" t="s">
        <v>14</v>
      </c>
      <c r="F291" s="2" t="s">
        <v>15</v>
      </c>
      <c r="G291" s="2" t="s">
        <v>637</v>
      </c>
      <c r="H291" s="2" t="s">
        <v>529</v>
      </c>
      <c r="I291" s="2" t="str">
        <f>IFERROR(__xludf.DUMMYFUNCTION("GOOGLETRANSLATE(C291,""fr"",""en"")"),"Satisfied with the secure payment service I plan to ensure my house at your home if I have no surprises send papers by mail because no printer")</f>
        <v>Satisfied with the secure payment service I plan to ensure my house at your home if I have no surprises send papers by mail because no printer</v>
      </c>
    </row>
    <row r="292" ht="15.75" customHeight="1">
      <c r="B292" s="2" t="s">
        <v>644</v>
      </c>
      <c r="C292" s="2" t="s">
        <v>645</v>
      </c>
      <c r="D292" s="2" t="s">
        <v>13</v>
      </c>
      <c r="E292" s="2" t="s">
        <v>14</v>
      </c>
      <c r="F292" s="2" t="s">
        <v>15</v>
      </c>
      <c r="G292" s="2" t="s">
        <v>637</v>
      </c>
      <c r="H292" s="2" t="s">
        <v>529</v>
      </c>
      <c r="I292" s="2" t="str">
        <f>IFERROR(__xludf.DUMMYFUNCTION("GOOGLETRANSLATE(C292,""fr"",""en"")"),"Obtaining insurance in record time, very effective phone call, pleasant and friendly customer, unbeatable price. Very satisfied with the service.")</f>
        <v>Obtaining insurance in record time, very effective phone call, pleasant and friendly customer, unbeatable price. Very satisfied with the service.</v>
      </c>
    </row>
    <row r="293" ht="15.75" customHeight="1">
      <c r="B293" s="2" t="s">
        <v>646</v>
      </c>
      <c r="C293" s="2" t="s">
        <v>647</v>
      </c>
      <c r="D293" s="2" t="s">
        <v>13</v>
      </c>
      <c r="E293" s="2" t="s">
        <v>14</v>
      </c>
      <c r="F293" s="2" t="s">
        <v>15</v>
      </c>
      <c r="G293" s="2" t="s">
        <v>637</v>
      </c>
      <c r="H293" s="2" t="s">
        <v>529</v>
      </c>
      <c r="I293" s="2" t="str">
        <f>IFERROR(__xludf.DUMMYFUNCTION("GOOGLETRANSLATE(C293,""fr"",""en"")"),"By Internet, following a quote where I have reported a bonus of 50 % for more than a year dated 01/06/2020 with 2 responsible accidents in the previous 2 years, one equipment, the other body , the amount announced is € 366.39, I signed the contract, paid "&amp;"the amount requested and provided all the requested documents. The olive tree insurance then sent me an addendum to the contract in which it applies an overcharging of € 65.75, including 15 file fees for revision of the bonus/penalty (passage from 0.50 to"&amp;" 0.62).
Not agreeing on the surcharged amount and especially the taking of management costs I no longer wish to continue the relationship with this insurer.
You should then know that the refund cannot be made immediately but either upon receipt of a reg"&amp;"istered termination letter, or under 30 J after sending an email refusing the addendum while the contract would only take effect /06/21 and that we are on 04/22/2021.
The request for an immediate refund was refused to me because it is not provided for by"&amp;" the procedures.
I find that this way of doing things is not correct and that the Olivier Insurance had all the information provided during the quote simulation to correctly calculate the bonus/penalty coefficient and therefore the right contribution.
I"&amp;" want to warn all Internet users and not to subscribe by internet.
In addition when I asked to be put in touch with a responsible manager (sales department or complaint service), I was told that it was not possible and that it was necessary to write.")</f>
        <v>By Internet, following a quote where I have reported a bonus of 50 % for more than a year dated 01/06/2020 with 2 responsible accidents in the previous 2 years, one equipment, the other body , the amount announced is € 366.39, I signed the contract, paid the amount requested and provided all the requested documents. The olive tree insurance then sent me an addendum to the contract in which it applies an overcharging of € 65.75, including 15 file fees for revision of the bonus/penalty (passage from 0.50 to 0.62).
Not agreeing on the surcharged amount and especially the taking of management costs I no longer wish to continue the relationship with this insurer.
You should then know that the refund cannot be made immediately but either upon receipt of a registered termination letter, or under 30 J after sending an email refusing the addendum while the contract would only take effect /06/21 and that we are on 04/22/2021.
The request for an immediate refund was refused to me because it is not provided for by the procedures.
I find that this way of doing things is not correct and that the Olivier Insurance had all the information provided during the quote simulation to correctly calculate the bonus/penalty coefficient and therefore the right contribution.
I want to warn all Internet users and not to subscribe by internet.
In addition when I asked to be put in touch with a responsible manager (sales department or complaint service), I was told that it was not possible and that it was necessary to write.</v>
      </c>
    </row>
    <row r="294" ht="15.75" customHeight="1">
      <c r="B294" s="2" t="s">
        <v>648</v>
      </c>
      <c r="C294" s="2" t="s">
        <v>649</v>
      </c>
      <c r="D294" s="2" t="s">
        <v>13</v>
      </c>
      <c r="E294" s="2" t="s">
        <v>14</v>
      </c>
      <c r="F294" s="2" t="s">
        <v>15</v>
      </c>
      <c r="G294" s="2" t="s">
        <v>650</v>
      </c>
      <c r="H294" s="2" t="s">
        <v>529</v>
      </c>
      <c r="I294" s="2" t="str">
        <f>IFERROR(__xludf.DUMMYFUNCTION("GOOGLETRANSLATE(C294,""fr"",""en"")"),"Internet quote request
Then a top telephone exchange! Listening and very dynamic ... in addition an attractive price
 very atractive price")</f>
        <v>Internet quote request
Then a top telephone exchange! Listening and very dynamic ... in addition an attractive price
 very atractive price</v>
      </c>
    </row>
    <row r="295" ht="15.75" customHeight="1">
      <c r="B295" s="2" t="s">
        <v>651</v>
      </c>
      <c r="C295" s="2" t="s">
        <v>652</v>
      </c>
      <c r="D295" s="2" t="s">
        <v>13</v>
      </c>
      <c r="E295" s="2" t="s">
        <v>14</v>
      </c>
      <c r="F295" s="2" t="s">
        <v>15</v>
      </c>
      <c r="G295" s="2" t="s">
        <v>650</v>
      </c>
      <c r="H295" s="2" t="s">
        <v>529</v>
      </c>
      <c r="I295" s="2" t="str">
        <f>IFERROR(__xludf.DUMMYFUNCTION("GOOGLETRANSLATE(C295,""fr"",""en"")"),"I am satisfied with the services, the price suits me very well, very clear explanations by phone in addition the advisers are always welcoming")</f>
        <v>I am satisfied with the services, the price suits me very well, very clear explanations by phone in addition the advisers are always welcoming</v>
      </c>
    </row>
    <row r="296" ht="15.75" customHeight="1">
      <c r="B296" s="2" t="s">
        <v>653</v>
      </c>
      <c r="C296" s="2" t="s">
        <v>654</v>
      </c>
      <c r="D296" s="2" t="s">
        <v>13</v>
      </c>
      <c r="E296" s="2" t="s">
        <v>14</v>
      </c>
      <c r="F296" s="2" t="s">
        <v>15</v>
      </c>
      <c r="G296" s="2" t="s">
        <v>650</v>
      </c>
      <c r="H296" s="2" t="s">
        <v>529</v>
      </c>
      <c r="I296" s="2" t="str">
        <f>IFERROR(__xludf.DUMMYFUNCTION("GOOGLETRANSLATE(C296,""fr"",""en"")"),"I am satisfied with the service and the rapidity of it, fast and efficient and good value for money at the level of insurance proposals ...")</f>
        <v>I am satisfied with the service and the rapidity of it, fast and efficient and good value for money at the level of insurance proposals ...</v>
      </c>
    </row>
    <row r="297" ht="15.75" customHeight="1">
      <c r="B297" s="2" t="s">
        <v>655</v>
      </c>
      <c r="C297" s="2" t="s">
        <v>656</v>
      </c>
      <c r="D297" s="2" t="s">
        <v>13</v>
      </c>
      <c r="E297" s="2" t="s">
        <v>14</v>
      </c>
      <c r="F297" s="2" t="s">
        <v>15</v>
      </c>
      <c r="G297" s="2" t="s">
        <v>650</v>
      </c>
      <c r="H297" s="2" t="s">
        <v>529</v>
      </c>
      <c r="I297" s="2" t="str">
        <f>IFERROR(__xludf.DUMMYFUNCTION("GOOGLETRANSLATE(C297,""fr"",""en"")"),"Very good customer service, very attentive and explains things well. The Olivier Insurance saves me more than 360 euros in insurance for the same guarantees, and on certain points of better guarantees that my former insurer!")</f>
        <v>Very good customer service, very attentive and explains things well. The Olivier Insurance saves me more than 360 euros in insurance for the same guarantees, and on certain points of better guarantees that my former insurer!</v>
      </c>
    </row>
    <row r="298" ht="15.75" customHeight="1">
      <c r="B298" s="2" t="s">
        <v>657</v>
      </c>
      <c r="C298" s="2" t="s">
        <v>658</v>
      </c>
      <c r="D298" s="2" t="s">
        <v>13</v>
      </c>
      <c r="E298" s="2" t="s">
        <v>14</v>
      </c>
      <c r="F298" s="2" t="s">
        <v>15</v>
      </c>
      <c r="G298" s="2" t="s">
        <v>650</v>
      </c>
      <c r="H298" s="2" t="s">
        <v>529</v>
      </c>
      <c r="I298" s="2" t="str">
        <f>IFERROR(__xludf.DUMMYFUNCTION("GOOGLETRANSLATE(C298,""fr"",""en"")"),"I am satisfied with the service, listening and professional staff.
The prices are attractive and interesting.
I hope not to have to be disappointed in the future and remain pending long -term service.")</f>
        <v>I am satisfied with the service, listening and professional staff.
The prices are attractive and interesting.
I hope not to have to be disappointed in the future and remain pending long -term service.</v>
      </c>
    </row>
    <row r="299" ht="15.75" customHeight="1">
      <c r="B299" s="2" t="s">
        <v>659</v>
      </c>
      <c r="C299" s="2" t="s">
        <v>660</v>
      </c>
      <c r="D299" s="2" t="s">
        <v>13</v>
      </c>
      <c r="E299" s="2" t="s">
        <v>14</v>
      </c>
      <c r="F299" s="2" t="s">
        <v>15</v>
      </c>
      <c r="G299" s="2" t="s">
        <v>650</v>
      </c>
      <c r="H299" s="2" t="s">
        <v>529</v>
      </c>
      <c r="I299" s="2" t="str">
        <f>IFERROR(__xludf.DUMMYFUNCTION("GOOGLETRANSLATE(C299,""fr"",""en"")"),"Good service, good customer listening. The proposal for additional guarantees was carried out by my interlocutor in a professional manner and allowed me to be reassured about this commitment.")</f>
        <v>Good service, good customer listening. The proposal for additional guarantees was carried out by my interlocutor in a professional manner and allowed me to be reassured about this commitment.</v>
      </c>
    </row>
    <row r="300" ht="15.75" customHeight="1">
      <c r="B300" s="2" t="s">
        <v>661</v>
      </c>
      <c r="C300" s="2" t="s">
        <v>662</v>
      </c>
      <c r="D300" s="2" t="s">
        <v>13</v>
      </c>
      <c r="E300" s="2" t="s">
        <v>14</v>
      </c>
      <c r="F300" s="2" t="s">
        <v>15</v>
      </c>
      <c r="G300" s="2" t="s">
        <v>650</v>
      </c>
      <c r="H300" s="2" t="s">
        <v>529</v>
      </c>
      <c r="I300" s="2" t="str">
        <f>IFERROR(__xludf.DUMMYFUNCTION("GOOGLETRANSLATE(C300,""fr"",""en"")"),"I am satisfied with the service offered. The price is correct. Customer service via the Internet is very good too. I would recommend it to the family as well as friends")</f>
        <v>I am satisfied with the service offered. The price is correct. Customer service via the Internet is very good too. I would recommend it to the family as well as friends</v>
      </c>
    </row>
    <row r="301" ht="15.75" customHeight="1">
      <c r="B301" s="2" t="s">
        <v>663</v>
      </c>
      <c r="C301" s="2" t="s">
        <v>664</v>
      </c>
      <c r="D301" s="2" t="s">
        <v>13</v>
      </c>
      <c r="E301" s="2" t="s">
        <v>14</v>
      </c>
      <c r="F301" s="2" t="s">
        <v>15</v>
      </c>
      <c r="G301" s="2" t="s">
        <v>665</v>
      </c>
      <c r="H301" s="2" t="s">
        <v>529</v>
      </c>
      <c r="I301" s="2" t="str">
        <f>IFERROR(__xludf.DUMMYFUNCTION("GOOGLETRANSLATE(C301,""fr"",""en"")"),"A little expensive but I have confidence in the brand and professionalism of it.
The franchises and guarantees are in the standard of the market, the online signature is rapid and intuitive.")</f>
        <v>A little expensive but I have confidence in the brand and professionalism of it.
The franchises and guarantees are in the standard of the market, the online signature is rapid and intuitive.</v>
      </c>
    </row>
    <row r="302" ht="15.75" customHeight="1">
      <c r="B302" s="2" t="s">
        <v>666</v>
      </c>
      <c r="C302" s="2" t="s">
        <v>667</v>
      </c>
      <c r="D302" s="2" t="s">
        <v>13</v>
      </c>
      <c r="E302" s="2" t="s">
        <v>14</v>
      </c>
      <c r="F302" s="2" t="s">
        <v>15</v>
      </c>
      <c r="G302" s="2" t="s">
        <v>665</v>
      </c>
      <c r="H302" s="2" t="s">
        <v>529</v>
      </c>
      <c r="I302" s="2" t="str">
        <f>IFERROR(__xludf.DUMMYFUNCTION("GOOGLETRANSLATE(C302,""fr"",""en"")"),"  hello I am very satisfied with the rates you offer and also simplicity
  For the membership and speed of online subscription")</f>
        <v>  hello I am very satisfied with the rates you offer and also simplicity
  For the membership and speed of online subscription</v>
      </c>
    </row>
    <row r="303" ht="15.75" customHeight="1">
      <c r="B303" s="2" t="s">
        <v>668</v>
      </c>
      <c r="C303" s="2" t="s">
        <v>669</v>
      </c>
      <c r="D303" s="2" t="s">
        <v>13</v>
      </c>
      <c r="E303" s="2" t="s">
        <v>14</v>
      </c>
      <c r="F303" s="2" t="s">
        <v>15</v>
      </c>
      <c r="G303" s="2" t="s">
        <v>665</v>
      </c>
      <c r="H303" s="2" t="s">
        <v>529</v>
      </c>
      <c r="I303" s="2" t="str">
        <f>IFERROR(__xludf.DUMMYFUNCTION("GOOGLETRANSLATE(C303,""fr"",""en"")"),"Very satisfied with customer contact
Very good value for money
Very fast
Practice
Availability of advisers
The negative point is the slightly high deductible")</f>
        <v>Very satisfied with customer contact
Very good value for money
Very fast
Practice
Availability of advisers
The negative point is the slightly high deductible</v>
      </c>
    </row>
    <row r="304" ht="15.75" customHeight="1">
      <c r="B304" s="2" t="s">
        <v>670</v>
      </c>
      <c r="C304" s="2" t="s">
        <v>671</v>
      </c>
      <c r="D304" s="2" t="s">
        <v>13</v>
      </c>
      <c r="E304" s="2" t="s">
        <v>14</v>
      </c>
      <c r="F304" s="2" t="s">
        <v>15</v>
      </c>
      <c r="G304" s="2" t="s">
        <v>665</v>
      </c>
      <c r="H304" s="2" t="s">
        <v>529</v>
      </c>
      <c r="I304" s="2" t="str">
        <f>IFERROR(__xludf.DUMMYFUNCTION("GOOGLETRANSLATE(C304,""fr"",""en"")"),"I am satisfied with the services but I hope that this insurance will be there in bad times and the concerns I could have. Regards Huré")</f>
        <v>I am satisfied with the services but I hope that this insurance will be there in bad times and the concerns I could have. Regards Huré</v>
      </c>
    </row>
    <row r="305" ht="15.75" customHeight="1">
      <c r="B305" s="2" t="s">
        <v>672</v>
      </c>
      <c r="C305" s="2" t="s">
        <v>673</v>
      </c>
      <c r="D305" s="2" t="s">
        <v>13</v>
      </c>
      <c r="E305" s="2" t="s">
        <v>14</v>
      </c>
      <c r="F305" s="2" t="s">
        <v>15</v>
      </c>
      <c r="G305" s="2" t="s">
        <v>665</v>
      </c>
      <c r="H305" s="2" t="s">
        <v>529</v>
      </c>
      <c r="I305" s="2" t="str">
        <f>IFERROR(__xludf.DUMMYFUNCTION("GOOGLETRANSLATE(C305,""fr"",""en"")"),"Fast and functional practice.
and above all easy to use
For the moment I am satisfied with the service offered by your insurance.
Regards Mr. Villanueva")</f>
        <v>Fast and functional practice.
and above all easy to use
For the moment I am satisfied with the service offered by your insurance.
Regards Mr. Villanueva</v>
      </c>
    </row>
    <row r="306" ht="15.75" customHeight="1">
      <c r="B306" s="2" t="s">
        <v>674</v>
      </c>
      <c r="C306" s="2" t="s">
        <v>675</v>
      </c>
      <c r="D306" s="2" t="s">
        <v>13</v>
      </c>
      <c r="E306" s="2" t="s">
        <v>14</v>
      </c>
      <c r="F306" s="2" t="s">
        <v>15</v>
      </c>
      <c r="G306" s="2" t="s">
        <v>665</v>
      </c>
      <c r="H306" s="2" t="s">
        <v>529</v>
      </c>
      <c r="I306" s="2" t="str">
        <f>IFERROR(__xludf.DUMMYFUNCTION("GOOGLETRANSLATE(C306,""fr"",""en"")"),"Simple and practical, I greatly thank the person I had on the phone who was very courteous, kind and professional, in terms of the price it is really in my expectations, cordially")</f>
        <v>Simple and practical, I greatly thank the person I had on the phone who was very courteous, kind and professional, in terms of the price it is really in my expectations, cordially</v>
      </c>
    </row>
    <row r="307" ht="15.75" customHeight="1">
      <c r="B307" s="2" t="s">
        <v>676</v>
      </c>
      <c r="C307" s="2" t="s">
        <v>677</v>
      </c>
      <c r="D307" s="2" t="s">
        <v>13</v>
      </c>
      <c r="E307" s="2" t="s">
        <v>14</v>
      </c>
      <c r="F307" s="2" t="s">
        <v>15</v>
      </c>
      <c r="G307" s="2" t="s">
        <v>665</v>
      </c>
      <c r="H307" s="2" t="s">
        <v>529</v>
      </c>
      <c r="I307" s="2" t="str">
        <f>IFERROR(__xludf.DUMMYFUNCTION("GOOGLETRANSLATE(C307,""fr"",""en"")"),"The price is good compared or other insurance, I am satisfied I recommend for new drivers like me, but more information on each level is appreciable.")</f>
        <v>The price is good compared or other insurance, I am satisfied I recommend for new drivers like me, but more information on each level is appreciable.</v>
      </c>
    </row>
    <row r="308" ht="15.75" customHeight="1">
      <c r="B308" s="2" t="s">
        <v>678</v>
      </c>
      <c r="C308" s="2" t="s">
        <v>679</v>
      </c>
      <c r="D308" s="2" t="s">
        <v>13</v>
      </c>
      <c r="E308" s="2" t="s">
        <v>14</v>
      </c>
      <c r="F308" s="2" t="s">
        <v>15</v>
      </c>
      <c r="G308" s="2" t="s">
        <v>665</v>
      </c>
      <c r="H308" s="2" t="s">
        <v>529</v>
      </c>
      <c r="I308" s="2" t="str">
        <f>IFERROR(__xludf.DUMMYFUNCTION("GOOGLETRANSLATE(C308,""fr"",""en"")"),"The information is rather clear. I didn't need to phone to make me specify certain elements. Competetive price. As long as the rest follows.")</f>
        <v>The information is rather clear. I didn't need to phone to make me specify certain elements. Competetive price. As long as the rest follows.</v>
      </c>
    </row>
    <row r="309" ht="15.75" customHeight="1">
      <c r="B309" s="2" t="s">
        <v>680</v>
      </c>
      <c r="C309" s="2" t="s">
        <v>681</v>
      </c>
      <c r="D309" s="2" t="s">
        <v>13</v>
      </c>
      <c r="E309" s="2" t="s">
        <v>14</v>
      </c>
      <c r="F309" s="2" t="s">
        <v>15</v>
      </c>
      <c r="G309" s="2" t="s">
        <v>665</v>
      </c>
      <c r="H309" s="2" t="s">
        <v>529</v>
      </c>
      <c r="I309" s="2" t="str">
        <f>IFERROR(__xludf.DUMMYFUNCTION("GOOGLETRANSLATE(C309,""fr"",""en"")"),"Fast without needing to go through an advisor. Rather effective
To see later but the prices are very advantageous compared to the competition?")</f>
        <v>Fast without needing to go through an advisor. Rather effective
To see later but the prices are very advantageous compared to the competition?</v>
      </c>
    </row>
    <row r="310" ht="15.75" customHeight="1">
      <c r="B310" s="2" t="s">
        <v>682</v>
      </c>
      <c r="C310" s="2" t="s">
        <v>683</v>
      </c>
      <c r="D310" s="2" t="s">
        <v>13</v>
      </c>
      <c r="E310" s="2" t="s">
        <v>14</v>
      </c>
      <c r="F310" s="2" t="s">
        <v>15</v>
      </c>
      <c r="G310" s="2" t="s">
        <v>665</v>
      </c>
      <c r="H310" s="2" t="s">
        <v>529</v>
      </c>
      <c r="I310" s="2" t="str">
        <f>IFERROR(__xludf.DUMMYFUNCTION("GOOGLETRANSLATE(C310,""fr"",""en"")"),"I am satisfied with the service offered.
Telephone customer service professionals are always very pleasant. I am delighted to chat with them")</f>
        <v>I am satisfied with the service offered.
Telephone customer service professionals are always very pleasant. I am delighted to chat with them</v>
      </c>
    </row>
    <row r="311" ht="15.75" customHeight="1">
      <c r="B311" s="2" t="s">
        <v>684</v>
      </c>
      <c r="C311" s="2" t="s">
        <v>685</v>
      </c>
      <c r="D311" s="2" t="s">
        <v>13</v>
      </c>
      <c r="E311" s="2" t="s">
        <v>14</v>
      </c>
      <c r="F311" s="2" t="s">
        <v>15</v>
      </c>
      <c r="G311" s="2" t="s">
        <v>665</v>
      </c>
      <c r="H311" s="2" t="s">
        <v>529</v>
      </c>
      <c r="I311" s="2" t="str">
        <f>IFERROR(__xludf.DUMMYFUNCTION("GOOGLETRANSLATE(C311,""fr"",""en"")"),"The insurance olive tree is expensive for insurance planned for people with penalties and unable to secure from other insurers already far too expensive")</f>
        <v>The insurance olive tree is expensive for insurance planned for people with penalties and unable to secure from other insurers already far too expensive</v>
      </c>
    </row>
    <row r="312" ht="15.75" customHeight="1">
      <c r="B312" s="2" t="s">
        <v>686</v>
      </c>
      <c r="C312" s="2" t="s">
        <v>687</v>
      </c>
      <c r="D312" s="2" t="s">
        <v>13</v>
      </c>
      <c r="E312" s="2" t="s">
        <v>14</v>
      </c>
      <c r="F312" s="2" t="s">
        <v>15</v>
      </c>
      <c r="G312" s="2" t="s">
        <v>665</v>
      </c>
      <c r="H312" s="2" t="s">
        <v>529</v>
      </c>
      <c r="I312" s="2" t="str">
        <f>IFERROR(__xludf.DUMMYFUNCTION("GOOGLETRANSLATE(C312,""fr"",""en"")"),"No communication
Folder fees of 72nd to announce to you 1 month after an increase of 900th per year of your insurance when he already had all the documents to make their quote. Teny you without even an email or a letter to flee")</f>
        <v>No communication
Folder fees of 72nd to announce to you 1 month after an increase of 900th per year of your insurance when he already had all the documents to make their quote. Teny you without even an email or a letter to flee</v>
      </c>
    </row>
    <row r="313" ht="15.75" customHeight="1">
      <c r="B313" s="2" t="s">
        <v>688</v>
      </c>
      <c r="C313" s="2" t="s">
        <v>689</v>
      </c>
      <c r="D313" s="2" t="s">
        <v>13</v>
      </c>
      <c r="E313" s="2" t="s">
        <v>14</v>
      </c>
      <c r="F313" s="2" t="s">
        <v>15</v>
      </c>
      <c r="G313" s="2" t="s">
        <v>690</v>
      </c>
      <c r="H313" s="2" t="s">
        <v>529</v>
      </c>
      <c r="I313" s="2" t="str">
        <f>IFERROR(__xludf.DUMMYFUNCTION("GOOGLETRANSLATE(C313,""fr"",""en"")"),"Even if it is the law that requires it, the online procedure is far too complicated and inquisitorial !!!
Interrogation worthy of an interview with a KGB commissioner !!!
")</f>
        <v>Even if it is the law that requires it, the online procedure is far too complicated and inquisitorial !!!
Interrogation worthy of an interview with a KGB commissioner !!!
</v>
      </c>
    </row>
    <row r="314" ht="15.75" customHeight="1">
      <c r="B314" s="2" t="s">
        <v>691</v>
      </c>
      <c r="C314" s="2" t="s">
        <v>692</v>
      </c>
      <c r="D314" s="2" t="s">
        <v>13</v>
      </c>
      <c r="E314" s="2" t="s">
        <v>14</v>
      </c>
      <c r="F314" s="2" t="s">
        <v>15</v>
      </c>
      <c r="G314" s="2" t="s">
        <v>690</v>
      </c>
      <c r="H314" s="2" t="s">
        <v>529</v>
      </c>
      <c r="I314" s="2" t="str">
        <f>IFERROR(__xludf.DUMMYFUNCTION("GOOGLETRANSLATE(C314,""fr"",""en"")"),"Satisfied with the service, very good telephone reception, competitive rates and adapted to our wish for a young driver with a first car")</f>
        <v>Satisfied with the service, very good telephone reception, competitive rates and adapted to our wish for a young driver with a first car</v>
      </c>
    </row>
    <row r="315" ht="15.75" customHeight="1">
      <c r="B315" s="2" t="s">
        <v>693</v>
      </c>
      <c r="C315" s="2" t="s">
        <v>694</v>
      </c>
      <c r="D315" s="2" t="s">
        <v>13</v>
      </c>
      <c r="E315" s="2" t="s">
        <v>14</v>
      </c>
      <c r="F315" s="2" t="s">
        <v>15</v>
      </c>
      <c r="G315" s="2" t="s">
        <v>690</v>
      </c>
      <c r="H315" s="2" t="s">
        <v>529</v>
      </c>
      <c r="I315" s="2" t="str">
        <f>IFERROR(__xludf.DUMMYFUNCTION("GOOGLETRANSLATE(C315,""fr"",""en"")"),"When I subscribed to them I had to pay 53 euros per month, they then increased the prices and from 53 euros I went to 98 euros then from 98 euros I went to 125 euros. Beware")</f>
        <v>When I subscribed to them I had to pay 53 euros per month, they then increased the prices and from 53 euros I went to 98 euros then from 98 euros I went to 125 euros. Beware</v>
      </c>
    </row>
    <row r="316" ht="15.75" customHeight="1">
      <c r="B316" s="2" t="s">
        <v>695</v>
      </c>
      <c r="C316" s="2" t="s">
        <v>696</v>
      </c>
      <c r="D316" s="2" t="s">
        <v>13</v>
      </c>
      <c r="E316" s="2" t="s">
        <v>14</v>
      </c>
      <c r="F316" s="2" t="s">
        <v>15</v>
      </c>
      <c r="G316" s="2" t="s">
        <v>690</v>
      </c>
      <c r="H316" s="2" t="s">
        <v>529</v>
      </c>
      <c r="I316" s="2" t="str">
        <f>IFERROR(__xludf.DUMMYFUNCTION("GOOGLETRANSLATE(C316,""fr"",""en"")"),"Very satisfied for the price and the speed of the subscription of the car insurance contract and for the guarantees subscribed again thank you and congratulations to the whole team")</f>
        <v>Very satisfied for the price and the speed of the subscription of the car insurance contract and for the guarantees subscribed again thank you and congratulations to the whole team</v>
      </c>
    </row>
    <row r="317" ht="15.75" customHeight="1">
      <c r="B317" s="2" t="s">
        <v>697</v>
      </c>
      <c r="C317" s="2" t="s">
        <v>698</v>
      </c>
      <c r="D317" s="2" t="s">
        <v>13</v>
      </c>
      <c r="E317" s="2" t="s">
        <v>14</v>
      </c>
      <c r="F317" s="2" t="s">
        <v>15</v>
      </c>
      <c r="G317" s="2" t="s">
        <v>690</v>
      </c>
      <c r="H317" s="2" t="s">
        <v>529</v>
      </c>
      <c r="I317" s="2" t="str">
        <f>IFERROR(__xludf.DUMMYFUNCTION("GOOGLETRANSLATE(C317,""fr"",""en"")"),"Fast and cheaper, this insurance allows you to ensure the whole family with very comfortable protections.
Nevertheless the franchises are high.")</f>
        <v>Fast and cheaper, this insurance allows you to ensure the whole family with very comfortable protections.
Nevertheless the franchises are high.</v>
      </c>
    </row>
    <row r="318" ht="15.75" customHeight="1">
      <c r="B318" s="2" t="s">
        <v>699</v>
      </c>
      <c r="C318" s="2" t="s">
        <v>700</v>
      </c>
      <c r="D318" s="2" t="s">
        <v>13</v>
      </c>
      <c r="E318" s="2" t="s">
        <v>14</v>
      </c>
      <c r="F318" s="2" t="s">
        <v>15</v>
      </c>
      <c r="G318" s="2" t="s">
        <v>690</v>
      </c>
      <c r="H318" s="2" t="s">
        <v>529</v>
      </c>
      <c r="I318" s="2" t="str">
        <f>IFERROR(__xludf.DUMMYFUNCTION("GOOGLETRANSLATE(C318,""fr"",""en"")"),"Very good assurance, telephone calls are lived! The staff are competent and give very good explanations.")</f>
        <v>Very good assurance, telephone calls are lived! The staff are competent and give very good explanations.</v>
      </c>
    </row>
    <row r="319" ht="15.75" customHeight="1">
      <c r="B319" s="2" t="s">
        <v>701</v>
      </c>
      <c r="C319" s="2" t="s">
        <v>702</v>
      </c>
      <c r="D319" s="2" t="s">
        <v>13</v>
      </c>
      <c r="E319" s="2" t="s">
        <v>14</v>
      </c>
      <c r="F319" s="2" t="s">
        <v>15</v>
      </c>
      <c r="G319" s="2" t="s">
        <v>703</v>
      </c>
      <c r="H319" s="2" t="s">
        <v>529</v>
      </c>
      <c r="I319" s="2" t="str">
        <f>IFERROR(__xludf.DUMMYFUNCTION("GOOGLETRANSLATE(C319,""fr"",""en"")"),"So far I have nothing to complain about the price already then if I have a problem it goes quickly finally the only problem is that it is necessary to the internet and know how to use it a minimum but it remains affordable")</f>
        <v>So far I have nothing to complain about the price already then if I have a problem it goes quickly finally the only problem is that it is necessary to the internet and know how to use it a minimum but it remains affordable</v>
      </c>
    </row>
    <row r="320" ht="15.75" customHeight="1">
      <c r="B320" s="2" t="s">
        <v>704</v>
      </c>
      <c r="C320" s="2" t="s">
        <v>705</v>
      </c>
      <c r="D320" s="2" t="s">
        <v>13</v>
      </c>
      <c r="E320" s="2" t="s">
        <v>14</v>
      </c>
      <c r="F320" s="2" t="s">
        <v>15</v>
      </c>
      <c r="G320" s="2" t="s">
        <v>703</v>
      </c>
      <c r="H320" s="2" t="s">
        <v>529</v>
      </c>
      <c r="I320" s="2" t="str">
        <f>IFERROR(__xludf.DUMMYFUNCTION("GOOGLETRANSLATE(C320,""fr"",""en"")"),"I very satisfied with the service service, the speed to subscribe and the simplicity to access from my personal account. Very friendly and responsive telephone staff.")</f>
        <v>I very satisfied with the service service, the speed to subscribe and the simplicity to access from my personal account. Very friendly and responsive telephone staff.</v>
      </c>
    </row>
    <row r="321" ht="15.75" customHeight="1">
      <c r="B321" s="2" t="s">
        <v>706</v>
      </c>
      <c r="C321" s="2" t="s">
        <v>707</v>
      </c>
      <c r="D321" s="2" t="s">
        <v>13</v>
      </c>
      <c r="E321" s="2" t="s">
        <v>14</v>
      </c>
      <c r="F321" s="2" t="s">
        <v>15</v>
      </c>
      <c r="G321" s="2" t="s">
        <v>703</v>
      </c>
      <c r="H321" s="2" t="s">
        <v>529</v>
      </c>
      <c r="I321" s="2" t="str">
        <f>IFERROR(__xludf.DUMMYFUNCTION("GOOGLETRANSLATE(C321,""fr"",""en"")"),"I am satisfied with the service and the subscription is simple and easy. The site is intelligently built and the prices are attractive. Hoping that the services will follow.")</f>
        <v>I am satisfied with the service and the subscription is simple and easy. The site is intelligently built and the prices are attractive. Hoping that the services will follow.</v>
      </c>
    </row>
    <row r="322" ht="15.75" customHeight="1">
      <c r="B322" s="2" t="s">
        <v>708</v>
      </c>
      <c r="C322" s="2" t="s">
        <v>709</v>
      </c>
      <c r="D322" s="2" t="s">
        <v>13</v>
      </c>
      <c r="E322" s="2" t="s">
        <v>14</v>
      </c>
      <c r="F322" s="2" t="s">
        <v>15</v>
      </c>
      <c r="G322" s="2" t="s">
        <v>703</v>
      </c>
      <c r="H322" s="2" t="s">
        <v>529</v>
      </c>
      <c r="I322" s="2" t="str">
        <f>IFERROR(__xludf.DUMMYFUNCTION("GOOGLETRANSLATE(C322,""fr"",""en"")"),"Simple and practical. Online registration was done quickly. The advisor was attentive to my needs.
I just subscribed and for the moment I am satisfied.")</f>
        <v>Simple and practical. Online registration was done quickly. The advisor was attentive to my needs.
I just subscribed and for the moment I am satisfied.</v>
      </c>
    </row>
    <row r="323" ht="15.75" customHeight="1">
      <c r="B323" s="2" t="s">
        <v>710</v>
      </c>
      <c r="C323" s="2" t="s">
        <v>711</v>
      </c>
      <c r="D323" s="2" t="s">
        <v>13</v>
      </c>
      <c r="E323" s="2" t="s">
        <v>14</v>
      </c>
      <c r="F323" s="2" t="s">
        <v>15</v>
      </c>
      <c r="G323" s="2" t="s">
        <v>703</v>
      </c>
      <c r="H323" s="2" t="s">
        <v>529</v>
      </c>
      <c r="I323" s="2" t="str">
        <f>IFERROR(__xludf.DUMMYFUNCTION("GOOGLETRANSLATE(C323,""fr"",""en"")"),"The price announced during my duly filled quote is very different from the final price.
This is the only thing I have to blame.
Can you explain to me what the 200th so-called ""taxes"" correspond to?
In addition on my bank account, I see a payment in"&amp;" the process of 2nd ??? I do not understand why.
Thanks")</f>
        <v>The price announced during my duly filled quote is very different from the final price.
This is the only thing I have to blame.
Can you explain to me what the 200th so-called "taxes" correspond to?
In addition on my bank account, I see a payment in the process of 2nd ??? I do not understand why.
Thanks</v>
      </c>
    </row>
    <row r="324" ht="15.75" customHeight="1">
      <c r="B324" s="2" t="s">
        <v>712</v>
      </c>
      <c r="C324" s="2" t="s">
        <v>713</v>
      </c>
      <c r="D324" s="2" t="s">
        <v>13</v>
      </c>
      <c r="E324" s="2" t="s">
        <v>14</v>
      </c>
      <c r="F324" s="2" t="s">
        <v>15</v>
      </c>
      <c r="G324" s="2" t="s">
        <v>703</v>
      </c>
      <c r="H324" s="2" t="s">
        <v>529</v>
      </c>
      <c r="I324" s="2" t="str">
        <f>IFERROR(__xludf.DUMMYFUNCTION("GOOGLETRANSLATE(C324,""fr"",""en"")"),"I am very satisfied with the quality report and especially of the interlocutor that I had who was able to fulfill my expectations.
We have my son and I open 2 contracts for our respective cars and I would recommend Volo tier l Olivier assurance to my lov"&amp;"ed ones")</f>
        <v>I am very satisfied with the quality report and especially of the interlocutor that I had who was able to fulfill my expectations.
We have my son and I open 2 contracts for our respective cars and I would recommend Volo tier l Olivier assurance to my loved ones</v>
      </c>
    </row>
    <row r="325" ht="15.75" customHeight="1">
      <c r="B325" s="2" t="s">
        <v>714</v>
      </c>
      <c r="C325" s="2" t="s">
        <v>715</v>
      </c>
      <c r="D325" s="2" t="s">
        <v>13</v>
      </c>
      <c r="E325" s="2" t="s">
        <v>14</v>
      </c>
      <c r="F325" s="2" t="s">
        <v>15</v>
      </c>
      <c r="G325" s="2" t="s">
        <v>703</v>
      </c>
      <c r="H325" s="2" t="s">
        <v>529</v>
      </c>
      <c r="I325" s="2" t="str">
        <f>IFERROR(__xludf.DUMMYFUNCTION("GOOGLETRANSLATE(C325,""fr"",""en"")"),"The service is perfect: quick responses by phone and pleasant staff.
Disappointed in terms of price compared to a simulation made on a comparative site.")</f>
        <v>The service is perfect: quick responses by phone and pleasant staff.
Disappointed in terms of price compared to a simulation made on a comparative site.</v>
      </c>
    </row>
    <row r="326" ht="15.75" customHeight="1">
      <c r="B326" s="2" t="s">
        <v>716</v>
      </c>
      <c r="C326" s="2" t="s">
        <v>717</v>
      </c>
      <c r="D326" s="2" t="s">
        <v>13</v>
      </c>
      <c r="E326" s="2" t="s">
        <v>14</v>
      </c>
      <c r="F326" s="2" t="s">
        <v>15</v>
      </c>
      <c r="G326" s="2" t="s">
        <v>718</v>
      </c>
      <c r="H326" s="2" t="s">
        <v>529</v>
      </c>
      <c r="I326" s="2" t="str">
        <f>IFERROR(__xludf.DUMMYFUNCTION("GOOGLETRANSLATE(C326,""fr"",""en"")"),"Too early to give an opinion. ?? New member. It would therefore be correct to say that my opinion would not be objective.
I admit this during, that I am satisfied with the kindness of your employees that I had on the phone.")</f>
        <v>Too early to give an opinion. ?? New member. It would therefore be correct to say that my opinion would not be objective.
I admit this during, that I am satisfied with the kindness of your employees that I had on the phone.</v>
      </c>
    </row>
    <row r="327" ht="15.75" customHeight="1">
      <c r="B327" s="2" t="s">
        <v>719</v>
      </c>
      <c r="C327" s="2" t="s">
        <v>720</v>
      </c>
      <c r="D327" s="2" t="s">
        <v>13</v>
      </c>
      <c r="E327" s="2" t="s">
        <v>14</v>
      </c>
      <c r="F327" s="2" t="s">
        <v>15</v>
      </c>
      <c r="G327" s="2" t="s">
        <v>721</v>
      </c>
      <c r="H327" s="2" t="s">
        <v>529</v>
      </c>
      <c r="I327" s="2" t="str">
        <f>IFERROR(__xludf.DUMMYFUNCTION("GOOGLETRANSLATE(C327,""fr"",""en"")"),"I find that the prices are slightly a little high, however the services are pleasant and without complications. I just discovered this insurance and I hope to be satisfied.
Cordially")</f>
        <v>I find that the prices are slightly a little high, however the services are pleasant and without complications. I just discovered this insurance and I hope to be satisfied.
Cordially</v>
      </c>
    </row>
    <row r="328" ht="15.75" customHeight="1">
      <c r="B328" s="2" t="s">
        <v>722</v>
      </c>
      <c r="C328" s="2" t="s">
        <v>723</v>
      </c>
      <c r="D328" s="2" t="s">
        <v>13</v>
      </c>
      <c r="E328" s="2" t="s">
        <v>14</v>
      </c>
      <c r="F328" s="2" t="s">
        <v>15</v>
      </c>
      <c r="G328" s="2" t="s">
        <v>721</v>
      </c>
      <c r="H328" s="2" t="s">
        <v>529</v>
      </c>
      <c r="I328" s="2" t="str">
        <f>IFERROR(__xludf.DUMMYFUNCTION("GOOGLETRANSLATE(C328,""fr"",""en"")"),"Simple and efficient, customer service and advisers are at the top and really very friendly. We were very well advised and very well received")</f>
        <v>Simple and efficient, customer service and advisers are at the top and really very friendly. We were very well advised and very well received</v>
      </c>
    </row>
    <row r="329" ht="15.75" customHeight="1">
      <c r="B329" s="2" t="s">
        <v>724</v>
      </c>
      <c r="C329" s="2" t="s">
        <v>725</v>
      </c>
      <c r="D329" s="2" t="s">
        <v>13</v>
      </c>
      <c r="E329" s="2" t="s">
        <v>14</v>
      </c>
      <c r="F329" s="2" t="s">
        <v>15</v>
      </c>
      <c r="G329" s="2" t="s">
        <v>721</v>
      </c>
      <c r="H329" s="2" t="s">
        <v>529</v>
      </c>
      <c r="I329" s="2" t="str">
        <f>IFERROR(__xludf.DUMMYFUNCTION("GOOGLETRANSLATE(C329,""fr"",""en"")"),"First time with you
And frankly your good
The advisers are at the top
The site is easy and very understandable
Hoping that my son will never call on you")</f>
        <v>First time with you
And frankly your good
The advisers are at the top
The site is easy and very understandable
Hoping that my son will never call on you</v>
      </c>
    </row>
    <row r="330" ht="15.75" customHeight="1">
      <c r="B330" s="2" t="s">
        <v>726</v>
      </c>
      <c r="C330" s="2" t="s">
        <v>727</v>
      </c>
      <c r="D330" s="2" t="s">
        <v>13</v>
      </c>
      <c r="E330" s="2" t="s">
        <v>14</v>
      </c>
      <c r="F330" s="2" t="s">
        <v>15</v>
      </c>
      <c r="G330" s="2" t="s">
        <v>721</v>
      </c>
      <c r="H330" s="2" t="s">
        <v>529</v>
      </c>
      <c r="I330" s="2" t="str">
        <f>IFERROR(__xludf.DUMMYFUNCTION("GOOGLETRANSLATE(C330,""fr"",""en"")"),"The price and guarantees are interesting, the entry of information necessary for the redaction of the D4assurance contract is quite clear and intuitive.")</f>
        <v>The price and guarantees are interesting, the entry of information necessary for the redaction of the D4assurance contract is quite clear and intuitive.</v>
      </c>
    </row>
    <row r="331" ht="15.75" customHeight="1">
      <c r="B331" s="2" t="s">
        <v>728</v>
      </c>
      <c r="C331" s="2" t="s">
        <v>729</v>
      </c>
      <c r="D331" s="2" t="s">
        <v>13</v>
      </c>
      <c r="E331" s="2" t="s">
        <v>14</v>
      </c>
      <c r="F331" s="2" t="s">
        <v>15</v>
      </c>
      <c r="G331" s="2" t="s">
        <v>730</v>
      </c>
      <c r="H331" s="2" t="s">
        <v>529</v>
      </c>
      <c r="I331" s="2" t="str">
        <f>IFERROR(__xludf.DUMMYFUNCTION("GOOGLETRANSLATE(C331,""fr"",""en"")"),"Satisfied thank you for the speed and clarity of the responses. Keeping soon on my customer area.")</f>
        <v>Satisfied thank you for the speed and clarity of the responses. Keeping soon on my customer area.</v>
      </c>
    </row>
    <row r="332" ht="15.75" customHeight="1">
      <c r="B332" s="2" t="s">
        <v>731</v>
      </c>
      <c r="C332" s="2" t="s">
        <v>732</v>
      </c>
      <c r="D332" s="2" t="s">
        <v>13</v>
      </c>
      <c r="E332" s="2" t="s">
        <v>14</v>
      </c>
      <c r="F332" s="2" t="s">
        <v>15</v>
      </c>
      <c r="G332" s="2" t="s">
        <v>730</v>
      </c>
      <c r="H332" s="2" t="s">
        <v>529</v>
      </c>
      <c r="I332" s="2" t="str">
        <f>IFERROR(__xludf.DUMMYFUNCTION("GOOGLETRANSLATE(C332,""fr"",""en"")"),"I am not satisfied with the surprise due to a non-responsible and unqualified claim despite an identified third party.
                               ")</f>
        <v>I am not satisfied with the surprise due to a non-responsible and unqualified claim despite an identified third party.
                               </v>
      </c>
    </row>
    <row r="333" ht="15.75" customHeight="1">
      <c r="B333" s="2" t="s">
        <v>733</v>
      </c>
      <c r="C333" s="2" t="s">
        <v>734</v>
      </c>
      <c r="D333" s="2" t="s">
        <v>13</v>
      </c>
      <c r="E333" s="2" t="s">
        <v>14</v>
      </c>
      <c r="F333" s="2" t="s">
        <v>15</v>
      </c>
      <c r="G333" s="2" t="s">
        <v>730</v>
      </c>
      <c r="H333" s="2" t="s">
        <v>529</v>
      </c>
      <c r="I333" s="2" t="str">
        <f>IFERROR(__xludf.DUMMYFUNCTION("GOOGLETRANSLATE(C333,""fr"",""en"")"),"The prices are very attractive, however the service is 0! They sent the termination letter to my former insurer to the bad address (according to the customer officer ""we are having all the time"", so it would not be an isolated error, moreover it happene"&amp;"d to 2 cars that we provide at home. Result, we find ourselves paying 2 annual insurance in the same month (at the Olivier and our former insurer who will have to give us back the least next since they do not have Terminated correctly, and for our 2 cars)"&amp;". Then they ask us to provide all the documents already provided the first time again. Shameful service, run away!")</f>
        <v>The prices are very attractive, however the service is 0! They sent the termination letter to my former insurer to the bad address (according to the customer officer "we are having all the time", so it would not be an isolated error, moreover it happened to 2 cars that we provide at home. Result, we find ourselves paying 2 annual insurance in the same month (at the Olivier and our former insurer who will have to give us back the least next since they do not have Terminated correctly, and for our 2 cars). Then they ask us to provide all the documents already provided the first time again. Shameful service, run away!</v>
      </c>
    </row>
    <row r="334" ht="15.75" customHeight="1">
      <c r="B334" s="2" t="s">
        <v>735</v>
      </c>
      <c r="C334" s="2" t="s">
        <v>736</v>
      </c>
      <c r="D334" s="2" t="s">
        <v>13</v>
      </c>
      <c r="E334" s="2" t="s">
        <v>14</v>
      </c>
      <c r="F334" s="2" t="s">
        <v>15</v>
      </c>
      <c r="G334" s="2" t="s">
        <v>730</v>
      </c>
      <c r="H334" s="2" t="s">
        <v>529</v>
      </c>
      <c r="I334" s="2" t="str">
        <f>IFERROR(__xludf.DUMMYFUNCTION("GOOGLETRANSLATE(C334,""fr"",""en"")"),"Satisfied with customer service and telephone reception to simplify the subscription procedures. The prices seem quite correct having regard to the provided")</f>
        <v>Satisfied with customer service and telephone reception to simplify the subscription procedures. The prices seem quite correct having regard to the provided</v>
      </c>
    </row>
    <row r="335" ht="15.75" customHeight="1">
      <c r="B335" s="2" t="s">
        <v>737</v>
      </c>
      <c r="C335" s="2" t="s">
        <v>738</v>
      </c>
      <c r="D335" s="2" t="s">
        <v>13</v>
      </c>
      <c r="E335" s="2" t="s">
        <v>14</v>
      </c>
      <c r="F335" s="2" t="s">
        <v>15</v>
      </c>
      <c r="G335" s="2" t="s">
        <v>730</v>
      </c>
      <c r="H335" s="2" t="s">
        <v>529</v>
      </c>
      <c r="I335" s="2" t="str">
        <f>IFERROR(__xludf.DUMMYFUNCTION("GOOGLETRANSLATE(C335,""fr"",""en"")"),"Attractive price and speed ++. I recommend for people who do not have time and who want to manage everything by internet without traveling in agency")</f>
        <v>Attractive price and speed ++. I recommend for people who do not have time and who want to manage everything by internet without traveling in agency</v>
      </c>
    </row>
    <row r="336" ht="15.75" customHeight="1">
      <c r="B336" s="2" t="s">
        <v>739</v>
      </c>
      <c r="C336" s="2" t="s">
        <v>740</v>
      </c>
      <c r="D336" s="2" t="s">
        <v>13</v>
      </c>
      <c r="E336" s="2" t="s">
        <v>14</v>
      </c>
      <c r="F336" s="2" t="s">
        <v>15</v>
      </c>
      <c r="G336" s="2" t="s">
        <v>730</v>
      </c>
      <c r="H336" s="2" t="s">
        <v>529</v>
      </c>
      <c r="I336" s="2" t="str">
        <f>IFERROR(__xludf.DUMMYFUNCTION("GOOGLETRANSLATE(C336,""fr"",""en"")"),"Very satisfied therefore faithful
Honest price
Top service.
They always answer us on the phone quickly.
Insurance to recommend
I always make sure here.")</f>
        <v>Very satisfied therefore faithful
Honest price
Top service.
They always answer us on the phone quickly.
Insurance to recommend
I always make sure here.</v>
      </c>
    </row>
    <row r="337" ht="15.75" customHeight="1">
      <c r="B337" s="2" t="s">
        <v>741</v>
      </c>
      <c r="C337" s="2" t="s">
        <v>742</v>
      </c>
      <c r="D337" s="2" t="s">
        <v>13</v>
      </c>
      <c r="E337" s="2" t="s">
        <v>14</v>
      </c>
      <c r="F337" s="2" t="s">
        <v>15</v>
      </c>
      <c r="G337" s="2" t="s">
        <v>730</v>
      </c>
      <c r="H337" s="2" t="s">
        <v>529</v>
      </c>
      <c r="I337" s="2" t="str">
        <f>IFERROR(__xludf.DUMMYFUNCTION("GOOGLETRANSLATE(C337,""fr"",""en"")"),"I am satisfied with the service, the price is super interesting by being a young driver and having a recent car. I would recommend this insurance to all young drivers!")</f>
        <v>I am satisfied with the service, the price is super interesting by being a young driver and having a recent car. I would recommend this insurance to all young drivers!</v>
      </c>
    </row>
    <row r="338" ht="15.75" customHeight="1">
      <c r="B338" s="2" t="s">
        <v>743</v>
      </c>
      <c r="C338" s="2" t="s">
        <v>744</v>
      </c>
      <c r="D338" s="2" t="s">
        <v>13</v>
      </c>
      <c r="E338" s="2" t="s">
        <v>14</v>
      </c>
      <c r="F338" s="2" t="s">
        <v>15</v>
      </c>
      <c r="G338" s="2" t="s">
        <v>730</v>
      </c>
      <c r="H338" s="2" t="s">
        <v>529</v>
      </c>
      <c r="I338" s="2" t="str">
        <f>IFERROR(__xludf.DUMMYFUNCTION("GOOGLETRANSLATE(C338,""fr"",""en"")"),"I just signed the contract, everything seemed to me really clear and simple both on the site and following my call by phone for confirmation of all the information.")</f>
        <v>I just signed the contract, everything seemed to me really clear and simple both on the site and following my call by phone for confirmation of all the information.</v>
      </c>
    </row>
    <row r="339" ht="15.75" customHeight="1">
      <c r="B339" s="2" t="s">
        <v>745</v>
      </c>
      <c r="C339" s="2" t="s">
        <v>746</v>
      </c>
      <c r="D339" s="2" t="s">
        <v>13</v>
      </c>
      <c r="E339" s="2" t="s">
        <v>14</v>
      </c>
      <c r="F339" s="2" t="s">
        <v>15</v>
      </c>
      <c r="G339" s="2" t="s">
        <v>747</v>
      </c>
      <c r="H339" s="2" t="s">
        <v>529</v>
      </c>
      <c r="I339" s="2" t="str">
        <f>IFERROR(__xludf.DUMMYFUNCTION("GOOGLETRANSLATE(C339,""fr"",""en"")"),"Satisfied with my telephone appointment - Clarity of the exchange with the advisor
I was quickly recalled to validate my quote
Online person available and pleasant")</f>
        <v>Satisfied with my telephone appointment - Clarity of the exchange with the advisor
I was quickly recalled to validate my quote
Online person available and pleasant</v>
      </c>
    </row>
    <row r="340" ht="15.75" customHeight="1">
      <c r="B340" s="2" t="s">
        <v>748</v>
      </c>
      <c r="C340" s="2" t="s">
        <v>749</v>
      </c>
      <c r="D340" s="2" t="s">
        <v>13</v>
      </c>
      <c r="E340" s="2" t="s">
        <v>14</v>
      </c>
      <c r="F340" s="2" t="s">
        <v>15</v>
      </c>
      <c r="G340" s="2" t="s">
        <v>747</v>
      </c>
      <c r="H340" s="2" t="s">
        <v>529</v>
      </c>
      <c r="I340" s="2" t="str">
        <f>IFERROR(__xludf.DUMMYFUNCTION("GOOGLETRANSLATE(C340,""fr"",""en"")"),"I am very satisfied with the service and the information received.
The person on the phone was very professional and allows me today to be more serene.")</f>
        <v>I am very satisfied with the service and the information received.
The person on the phone was very professional and allows me today to be more serene.</v>
      </c>
    </row>
    <row r="341" ht="15.75" customHeight="1">
      <c r="B341" s="2" t="s">
        <v>750</v>
      </c>
      <c r="C341" s="2" t="s">
        <v>751</v>
      </c>
      <c r="D341" s="2" t="s">
        <v>13</v>
      </c>
      <c r="E341" s="2" t="s">
        <v>14</v>
      </c>
      <c r="F341" s="2" t="s">
        <v>15</v>
      </c>
      <c r="G341" s="2" t="s">
        <v>747</v>
      </c>
      <c r="H341" s="2" t="s">
        <v>529</v>
      </c>
      <c r="I341" s="2" t="str">
        <f>IFERROR(__xludf.DUMMYFUNCTION("GOOGLETRANSLATE(C341,""fr"",""en"")"),"Satisfied with the services and information given by telephone during the requested information. Very professional and friendly person thank you")</f>
        <v>Satisfied with the services and information given by telephone during the requested information. Very professional and friendly person thank you</v>
      </c>
    </row>
    <row r="342" ht="15.75" customHeight="1">
      <c r="B342" s="2" t="s">
        <v>752</v>
      </c>
      <c r="C342" s="2" t="s">
        <v>753</v>
      </c>
      <c r="D342" s="2" t="s">
        <v>13</v>
      </c>
      <c r="E342" s="2" t="s">
        <v>14</v>
      </c>
      <c r="F342" s="2" t="s">
        <v>15</v>
      </c>
      <c r="G342" s="2" t="s">
        <v>747</v>
      </c>
      <c r="H342" s="2" t="s">
        <v>529</v>
      </c>
      <c r="I342" s="2" t="str">
        <f>IFERROR(__xludf.DUMMYFUNCTION("GOOGLETRANSLATE(C342,""fr"",""en"")"),"Very satisfied with my insurance.
Very attractive price, and serious services. I highly recommend this insurance. Available and listening to its customers.")</f>
        <v>Very satisfied with my insurance.
Very attractive price, and serious services. I highly recommend this insurance. Available and listening to its customers.</v>
      </c>
    </row>
    <row r="343" ht="15.75" customHeight="1">
      <c r="B343" s="2" t="s">
        <v>754</v>
      </c>
      <c r="C343" s="2" t="s">
        <v>755</v>
      </c>
      <c r="D343" s="2" t="s">
        <v>13</v>
      </c>
      <c r="E343" s="2" t="s">
        <v>14</v>
      </c>
      <c r="F343" s="2" t="s">
        <v>15</v>
      </c>
      <c r="G343" s="2" t="s">
        <v>747</v>
      </c>
      <c r="H343" s="2" t="s">
        <v>529</v>
      </c>
      <c r="I343" s="2" t="str">
        <f>IFERROR(__xludf.DUMMYFUNCTION("GOOGLETRANSLATE(C343,""fr"",""en"")"),"Very well, no one (Romanesque) very welcoming and fast in the broadcasting of information.
We note that customer reception and confidence are well respected.")</f>
        <v>Very well, no one (Romanesque) very welcoming and fast in the broadcasting of information.
We note that customer reception and confidence are well respected.</v>
      </c>
    </row>
    <row r="344" ht="15.75" customHeight="1">
      <c r="B344" s="2" t="s">
        <v>756</v>
      </c>
      <c r="C344" s="2" t="s">
        <v>757</v>
      </c>
      <c r="D344" s="2" t="s">
        <v>13</v>
      </c>
      <c r="E344" s="2" t="s">
        <v>14</v>
      </c>
      <c r="F344" s="2" t="s">
        <v>15</v>
      </c>
      <c r="G344" s="2" t="s">
        <v>747</v>
      </c>
      <c r="H344" s="2" t="s">
        <v>529</v>
      </c>
      <c r="I344" s="2" t="str">
        <f>IFERROR(__xludf.DUMMYFUNCTION("GOOGLETRANSLATE(C344,""fr"",""en"")"),"Simple and practical when opening the file.
Advise to listen to us by phone.
Satisfactory and competitive price with customizable contracts.
")</f>
        <v>Simple and practical when opening the file.
Advise to listen to us by phone.
Satisfactory and competitive price with customizable contracts.
</v>
      </c>
    </row>
    <row r="345" ht="15.75" customHeight="1">
      <c r="B345" s="2" t="s">
        <v>758</v>
      </c>
      <c r="C345" s="2" t="s">
        <v>759</v>
      </c>
      <c r="D345" s="2" t="s">
        <v>13</v>
      </c>
      <c r="E345" s="2" t="s">
        <v>14</v>
      </c>
      <c r="F345" s="2" t="s">
        <v>15</v>
      </c>
      <c r="G345" s="2" t="s">
        <v>747</v>
      </c>
      <c r="H345" s="2" t="s">
        <v>529</v>
      </c>
      <c r="I345" s="2" t="str">
        <f>IFERROR(__xludf.DUMMYFUNCTION("GOOGLETRANSLATE(C345,""fr"",""en"")"),"For the moment I am satisfied with the insurance despite that the subscription fees are paid (or other insurances offer it for free) ... but the prices are correct :)")</f>
        <v>For the moment I am satisfied with the insurance despite that the subscription fees are paid (or other insurances offer it for free) ... but the prices are correct :)</v>
      </c>
    </row>
    <row r="346" ht="15.75" customHeight="1">
      <c r="B346" s="2" t="s">
        <v>760</v>
      </c>
      <c r="C346" s="2" t="s">
        <v>761</v>
      </c>
      <c r="D346" s="2" t="s">
        <v>13</v>
      </c>
      <c r="E346" s="2" t="s">
        <v>14</v>
      </c>
      <c r="F346" s="2" t="s">
        <v>15</v>
      </c>
      <c r="G346" s="2" t="s">
        <v>747</v>
      </c>
      <c r="H346" s="2" t="s">
        <v>529</v>
      </c>
      <c r="I346" s="2" t="str">
        <f>IFERROR(__xludf.DUMMYFUNCTION("GOOGLETRANSLATE(C346,""fr"",""en"")"),"I am satisfied with Olivier Assurances' online service. The price suits me and the site is easy to use even for the signing of documents and sending papers.")</f>
        <v>I am satisfied with Olivier Assurances' online service. The price suits me and the site is easy to use even for the signing of documents and sending papers.</v>
      </c>
    </row>
    <row r="347" ht="15.75" customHeight="1">
      <c r="B347" s="2" t="s">
        <v>762</v>
      </c>
      <c r="C347" s="2" t="s">
        <v>763</v>
      </c>
      <c r="D347" s="2" t="s">
        <v>13</v>
      </c>
      <c r="E347" s="2" t="s">
        <v>14</v>
      </c>
      <c r="F347" s="2" t="s">
        <v>15</v>
      </c>
      <c r="G347" s="2" t="s">
        <v>747</v>
      </c>
      <c r="H347" s="2" t="s">
        <v>529</v>
      </c>
      <c r="I347" s="2" t="str">
        <f>IFERROR(__xludf.DUMMYFUNCTION("GOOGLETRANSLATE(C347,""fr"",""en"")"),"I am satisfied with the service for the moment my contract has just been established today by phone I was very well advised professional and accelerating professional")</f>
        <v>I am satisfied with the service for the moment my contract has just been established today by phone I was very well advised professional and accelerating professional</v>
      </c>
    </row>
    <row r="348" ht="15.75" customHeight="1">
      <c r="B348" s="2" t="s">
        <v>764</v>
      </c>
      <c r="C348" s="2" t="s">
        <v>765</v>
      </c>
      <c r="D348" s="2" t="s">
        <v>13</v>
      </c>
      <c r="E348" s="2" t="s">
        <v>14</v>
      </c>
      <c r="F348" s="2" t="s">
        <v>15</v>
      </c>
      <c r="G348" s="2" t="s">
        <v>747</v>
      </c>
      <c r="H348" s="2" t="s">
        <v>529</v>
      </c>
      <c r="I348" s="2" t="str">
        <f>IFERROR(__xludf.DUMMYFUNCTION("GOOGLETRANSLATE(C348,""fr"",""en"")"),"Very well -listened to quick listening of very good quality of service I highly recommend having any problems with you I have already carried out several insurances and always delighted")</f>
        <v>Very well -listened to quick listening of very good quality of service I highly recommend having any problems with you I have already carried out several insurances and always delighted</v>
      </c>
    </row>
    <row r="349" ht="15.75" customHeight="1">
      <c r="B349" s="2" t="s">
        <v>766</v>
      </c>
      <c r="C349" s="2" t="s">
        <v>767</v>
      </c>
      <c r="D349" s="2" t="s">
        <v>13</v>
      </c>
      <c r="E349" s="2" t="s">
        <v>14</v>
      </c>
      <c r="F349" s="2" t="s">
        <v>15</v>
      </c>
      <c r="G349" s="2" t="s">
        <v>747</v>
      </c>
      <c r="H349" s="2" t="s">
        <v>529</v>
      </c>
      <c r="I349" s="2" t="str">
        <f>IFERROR(__xludf.DUMMYFUNCTION("GOOGLETRANSLATE(C349,""fr"",""en"")"),"Very satisfied! I hope that the delivery of the documents will be as simple as the rest!
Just a bit of a shame that I couldn't apply my brother's sponsorship cod ...")</f>
        <v>Very satisfied! I hope that the delivery of the documents will be as simple as the rest!
Just a bit of a shame that I couldn't apply my brother's sponsorship cod ...</v>
      </c>
    </row>
    <row r="350" ht="15.75" customHeight="1">
      <c r="B350" s="2" t="s">
        <v>768</v>
      </c>
      <c r="C350" s="2" t="s">
        <v>769</v>
      </c>
      <c r="D350" s="2" t="s">
        <v>13</v>
      </c>
      <c r="E350" s="2" t="s">
        <v>14</v>
      </c>
      <c r="F350" s="2" t="s">
        <v>15</v>
      </c>
      <c r="G350" s="2" t="s">
        <v>770</v>
      </c>
      <c r="H350" s="2" t="s">
        <v>529</v>
      </c>
      <c r="I350" s="2" t="str">
        <f>IFERROR(__xludf.DUMMYFUNCTION("GOOGLETRANSLATE(C350,""fr"",""en"")"),"I am satisfied with the practical and fast service and the price suits me a lot, at least for the moment, I hope that again to improve their service more and more")</f>
        <v>I am satisfied with the practical and fast service and the price suits me a lot, at least for the moment, I hope that again to improve their service more and more</v>
      </c>
    </row>
    <row r="351" ht="15.75" customHeight="1">
      <c r="B351" s="2" t="s">
        <v>771</v>
      </c>
      <c r="C351" s="2" t="s">
        <v>772</v>
      </c>
      <c r="D351" s="2" t="s">
        <v>13</v>
      </c>
      <c r="E351" s="2" t="s">
        <v>14</v>
      </c>
      <c r="F351" s="2" t="s">
        <v>15</v>
      </c>
      <c r="G351" s="2" t="s">
        <v>770</v>
      </c>
      <c r="H351" s="2" t="s">
        <v>529</v>
      </c>
      <c r="I351" s="2" t="str">
        <f>IFERROR(__xludf.DUMMYFUNCTION("GOOGLETRANSLATE(C351,""fr"",""en"")"),"Simple, efficient, very affordable price. Details of explicit guarantees. I recommend . You can do anything online. I appreciate . Regarding payment, he is not forced to pay all at once.")</f>
        <v>Simple, efficient, very affordable price. Details of explicit guarantees. I recommend . You can do anything online. I appreciate . Regarding payment, he is not forced to pay all at once.</v>
      </c>
    </row>
    <row r="352" ht="15.75" customHeight="1">
      <c r="B352" s="2" t="s">
        <v>773</v>
      </c>
      <c r="C352" s="2" t="s">
        <v>774</v>
      </c>
      <c r="D352" s="2" t="s">
        <v>13</v>
      </c>
      <c r="E352" s="2" t="s">
        <v>14</v>
      </c>
      <c r="F352" s="2" t="s">
        <v>15</v>
      </c>
      <c r="G352" s="2" t="s">
        <v>770</v>
      </c>
      <c r="H352" s="2" t="s">
        <v>529</v>
      </c>
      <c r="I352" s="2" t="str">
        <f>IFERROR(__xludf.DUMMYFUNCTION("GOOGLETRANSLATE(C352,""fr"",""en"")"),"I am very satisfied with the services of the olive tree which followed me perfectly during every year where I was assured at home and that is why I decide to renew my car insurance at home when I Ai bought a car")</f>
        <v>I am very satisfied with the services of the olive tree which followed me perfectly during every year where I was assured at home and that is why I decide to renew my car insurance at home when I Ai bought a car</v>
      </c>
    </row>
    <row r="353" ht="15.75" customHeight="1">
      <c r="B353" s="2" t="s">
        <v>775</v>
      </c>
      <c r="C353" s="2" t="s">
        <v>776</v>
      </c>
      <c r="D353" s="2" t="s">
        <v>13</v>
      </c>
      <c r="E353" s="2" t="s">
        <v>14</v>
      </c>
      <c r="F353" s="2" t="s">
        <v>15</v>
      </c>
      <c r="G353" s="2" t="s">
        <v>770</v>
      </c>
      <c r="H353" s="2" t="s">
        <v>529</v>
      </c>
      <c r="I353" s="2" t="str">
        <f>IFERROR(__xludf.DUMMYFUNCTION("GOOGLETRANSLATE(C353,""fr"",""en"")"),"Very satisfied with the service as well as the prices of the Olivier Assurances.
Customer service has listened and very professional.
The site is very easy to use to create a quote")</f>
        <v>Very satisfied with the service as well as the prices of the Olivier Assurances.
Customer service has listened and very professional.
The site is very easy to use to create a quote</v>
      </c>
    </row>
    <row r="354" ht="15.75" customHeight="1">
      <c r="B354" s="2" t="s">
        <v>777</v>
      </c>
      <c r="C354" s="2" t="s">
        <v>778</v>
      </c>
      <c r="D354" s="2" t="s">
        <v>13</v>
      </c>
      <c r="E354" s="2" t="s">
        <v>14</v>
      </c>
      <c r="F354" s="2" t="s">
        <v>15</v>
      </c>
      <c r="G354" s="2" t="s">
        <v>770</v>
      </c>
      <c r="H354" s="2" t="s">
        <v>529</v>
      </c>
      <c r="I354" s="2" t="str">
        <f>IFERROR(__xludf.DUMMYFUNCTION("GOOGLETRANSLATE(C354,""fr"",""en"")"),"I am satisfied with the efficient and competitive fast insurance olive tree on prices. With several choices of insurance that is suitable for everyone ...")</f>
        <v>I am satisfied with the efficient and competitive fast insurance olive tree on prices. With several choices of insurance that is suitable for everyone ...</v>
      </c>
    </row>
    <row r="355" ht="15.75" customHeight="1">
      <c r="B355" s="2" t="s">
        <v>779</v>
      </c>
      <c r="C355" s="2" t="s">
        <v>780</v>
      </c>
      <c r="D355" s="2" t="s">
        <v>13</v>
      </c>
      <c r="E355" s="2" t="s">
        <v>14</v>
      </c>
      <c r="F355" s="2" t="s">
        <v>15</v>
      </c>
      <c r="G355" s="2" t="s">
        <v>770</v>
      </c>
      <c r="H355" s="2" t="s">
        <v>529</v>
      </c>
      <c r="I355" s="2" t="str">
        <f>IFERROR(__xludf.DUMMYFUNCTION("GOOGLETRANSLATE(C355,""fr"",""en"")"),"I am satisfied with the service, a very responsive customer service that has met my expectations.
I will recommend this insurance with my entourage.")</f>
        <v>I am satisfied with the service, a very responsive customer service that has met my expectations.
I will recommend this insurance with my entourage.</v>
      </c>
    </row>
    <row r="356" ht="15.75" customHeight="1">
      <c r="B356" s="2" t="s">
        <v>781</v>
      </c>
      <c r="C356" s="2" t="s">
        <v>782</v>
      </c>
      <c r="D356" s="2" t="s">
        <v>13</v>
      </c>
      <c r="E356" s="2" t="s">
        <v>14</v>
      </c>
      <c r="F356" s="2" t="s">
        <v>15</v>
      </c>
      <c r="G356" s="2" t="s">
        <v>770</v>
      </c>
      <c r="H356" s="2" t="s">
        <v>529</v>
      </c>
      <c r="I356" s="2" t="str">
        <f>IFERROR(__xludf.DUMMYFUNCTION("GOOGLETRANSLATE(C356,""fr"",""en"")"),"Satisfied with the service, simple and fast procedures.
The price suits me and better than other insurers.
Friendly and attentive advisers.")</f>
        <v>Satisfied with the service, simple and fast procedures.
The price suits me and better than other insurers.
Friendly and attentive advisers.</v>
      </c>
    </row>
    <row r="357" ht="15.75" customHeight="1">
      <c r="B357" s="2" t="s">
        <v>783</v>
      </c>
      <c r="C357" s="2" t="s">
        <v>784</v>
      </c>
      <c r="D357" s="2" t="s">
        <v>13</v>
      </c>
      <c r="E357" s="2" t="s">
        <v>14</v>
      </c>
      <c r="F357" s="2" t="s">
        <v>15</v>
      </c>
      <c r="G357" s="2" t="s">
        <v>770</v>
      </c>
      <c r="H357" s="2" t="s">
        <v>529</v>
      </c>
      <c r="I357" s="2" t="str">
        <f>IFERROR(__xludf.DUMMYFUNCTION("GOOGLETRANSLATE(C357,""fr"",""en"")"),"very good service
Very fast phone response unlike other insurance
Very nice staff
The prices are quite attractive
Never had a glitch we will see the responsiveness at this time the")</f>
        <v>very good service
Very fast phone response unlike other insurance
Very nice staff
The prices are quite attractive
Never had a glitch we will see the responsiveness at this time the</v>
      </c>
    </row>
    <row r="358" ht="15.75" customHeight="1">
      <c r="B358" s="2" t="s">
        <v>785</v>
      </c>
      <c r="C358" s="2" t="s">
        <v>786</v>
      </c>
      <c r="D358" s="2" t="s">
        <v>13</v>
      </c>
      <c r="E358" s="2" t="s">
        <v>14</v>
      </c>
      <c r="F358" s="2" t="s">
        <v>15</v>
      </c>
      <c r="G358" s="2" t="s">
        <v>770</v>
      </c>
      <c r="H358" s="2" t="s">
        <v>529</v>
      </c>
      <c r="I358" s="2" t="str">
        <f>IFERROR(__xludf.DUMMYFUNCTION("GOOGLETRANSLATE(C358,""fr"",""en"")"),"The prices are very satisfactory and the telephone reception is really great, pleasant and efficient.
In addition it is very simple and quick to subscribe.")</f>
        <v>The prices are very satisfactory and the telephone reception is really great, pleasant and efficient.
In addition it is very simple and quick to subscribe.</v>
      </c>
    </row>
    <row r="359" ht="15.75" customHeight="1">
      <c r="B359" s="2" t="s">
        <v>787</v>
      </c>
      <c r="C359" s="2" t="s">
        <v>788</v>
      </c>
      <c r="D359" s="2" t="s">
        <v>13</v>
      </c>
      <c r="E359" s="2" t="s">
        <v>14</v>
      </c>
      <c r="F359" s="2" t="s">
        <v>15</v>
      </c>
      <c r="G359" s="2" t="s">
        <v>789</v>
      </c>
      <c r="H359" s="2" t="s">
        <v>529</v>
      </c>
      <c r="I359" s="2" t="str">
        <f>IFERROR(__xludf.DUMMYFUNCTION("GOOGLETRANSLATE(C359,""fr"",""en"")"),"Satisfied with some incomprehensive details such as my insurance premium which exploded because of a non-responsible disaster, C-D I was broke a parking lot on the public see. Too bad")</f>
        <v>Satisfied with some incomprehensive details such as my insurance premium which exploded because of a non-responsible disaster, C-D I was broke a parking lot on the public see. Too bad</v>
      </c>
    </row>
    <row r="360" ht="15.75" customHeight="1">
      <c r="B360" s="2" t="s">
        <v>790</v>
      </c>
      <c r="C360" s="2" t="s">
        <v>791</v>
      </c>
      <c r="D360" s="2" t="s">
        <v>13</v>
      </c>
      <c r="E360" s="2" t="s">
        <v>14</v>
      </c>
      <c r="F360" s="2" t="s">
        <v>15</v>
      </c>
      <c r="G360" s="2" t="s">
        <v>789</v>
      </c>
      <c r="H360" s="2" t="s">
        <v>529</v>
      </c>
      <c r="I360" s="2" t="str">
        <f>IFERROR(__xludf.DUMMYFUNCTION("GOOGLETRANSLATE(C360,""fr"",""en"")"),"For the moment satisfied for customer service but no opinion on the services put to see the future but satisfied with the responsiveness and the price
")</f>
        <v>For the moment satisfied for customer service but no opinion on the services put to see the future but satisfied with the responsiveness and the price
</v>
      </c>
    </row>
    <row r="361" ht="15.75" customHeight="1">
      <c r="B361" s="2" t="s">
        <v>792</v>
      </c>
      <c r="C361" s="2" t="s">
        <v>793</v>
      </c>
      <c r="D361" s="2" t="s">
        <v>13</v>
      </c>
      <c r="E361" s="2" t="s">
        <v>14</v>
      </c>
      <c r="F361" s="2" t="s">
        <v>15</v>
      </c>
      <c r="G361" s="2" t="s">
        <v>789</v>
      </c>
      <c r="H361" s="2" t="s">
        <v>529</v>
      </c>
      <c r="I361" s="2" t="str">
        <f>IFERROR(__xludf.DUMMYFUNCTION("GOOGLETRANSLATE(C361,""fr"",""en"")"),"A little bit complicated to validate and sign the documents
The quality of the telephone reception was at the top with Maxime
I highly recommend")</f>
        <v>A little bit complicated to validate and sign the documents
The quality of the telephone reception was at the top with Maxime
I highly recommend</v>
      </c>
    </row>
    <row r="362" ht="15.75" customHeight="1">
      <c r="B362" s="2" t="s">
        <v>794</v>
      </c>
      <c r="C362" s="2" t="s">
        <v>795</v>
      </c>
      <c r="D362" s="2" t="s">
        <v>13</v>
      </c>
      <c r="E362" s="2" t="s">
        <v>14</v>
      </c>
      <c r="F362" s="2" t="s">
        <v>15</v>
      </c>
      <c r="G362" s="2" t="s">
        <v>789</v>
      </c>
      <c r="H362" s="2" t="s">
        <v>529</v>
      </c>
      <c r="I362" s="2" t="str">
        <f>IFERROR(__xludf.DUMMYFUNCTION("GOOGLETRANSLATE(C362,""fr"",""en"")"),"I am satisfied with the contact with the advisor, the price seems correct. I was simply surprised at the deductible to pay in the event of a loan from my car.")</f>
        <v>I am satisfied with the contact with the advisor, the price seems correct. I was simply surprised at the deductible to pay in the event of a loan from my car.</v>
      </c>
    </row>
    <row r="363" ht="15.75" customHeight="1">
      <c r="B363" s="2" t="s">
        <v>796</v>
      </c>
      <c r="C363" s="2" t="s">
        <v>797</v>
      </c>
      <c r="D363" s="2" t="s">
        <v>13</v>
      </c>
      <c r="E363" s="2" t="s">
        <v>14</v>
      </c>
      <c r="F363" s="2" t="s">
        <v>15</v>
      </c>
      <c r="G363" s="2" t="s">
        <v>789</v>
      </c>
      <c r="H363" s="2" t="s">
        <v>529</v>
      </c>
      <c r="I363" s="2" t="str">
        <f>IFERROR(__xludf.DUMMYFUNCTION("GOOGLETRANSLATE(C363,""fr"",""en"")"),"Simple and practical, the price is a bit expensive but it is the most attractive compared to other competitors. The advantages fully meets my needs.")</f>
        <v>Simple and practical, the price is a bit expensive but it is the most attractive compared to other competitors. The advantages fully meets my needs.</v>
      </c>
    </row>
    <row r="364" ht="15.75" customHeight="1">
      <c r="B364" s="2" t="s">
        <v>798</v>
      </c>
      <c r="C364" s="2" t="s">
        <v>799</v>
      </c>
      <c r="D364" s="2" t="s">
        <v>13</v>
      </c>
      <c r="E364" s="2" t="s">
        <v>14</v>
      </c>
      <c r="F364" s="2" t="s">
        <v>15</v>
      </c>
      <c r="G364" s="2" t="s">
        <v>800</v>
      </c>
      <c r="H364" s="2" t="s">
        <v>529</v>
      </c>
      <c r="I364" s="2" t="str">
        <f>IFERROR(__xludf.DUMMYFUNCTION("GOOGLETRANSLATE(C364,""fr"",""en"")"),"Perfect customer advisers! Listening, explain the different peculiarities of the contract very well, I am very satisfied with a first insurance.")</f>
        <v>Perfect customer advisers! Listening, explain the different peculiarities of the contract very well, I am very satisfied with a first insurance.</v>
      </c>
    </row>
    <row r="365" ht="15.75" customHeight="1">
      <c r="B365" s="2" t="s">
        <v>801</v>
      </c>
      <c r="C365" s="2" t="s">
        <v>802</v>
      </c>
      <c r="D365" s="2" t="s">
        <v>13</v>
      </c>
      <c r="E365" s="2" t="s">
        <v>14</v>
      </c>
      <c r="F365" s="2" t="s">
        <v>15</v>
      </c>
      <c r="G365" s="2" t="s">
        <v>800</v>
      </c>
      <c r="H365" s="2" t="s">
        <v>529</v>
      </c>
      <c r="I365" s="2" t="str">
        <f>IFERROR(__xludf.DUMMYFUNCTION("GOOGLETRANSLATE(C365,""fr"",""en"")"),"I am satisfied with the service and insurance of the quality of the website and the speed of implementation of the contra")</f>
        <v>I am satisfied with the service and insurance of the quality of the website and the speed of implementation of the contra</v>
      </c>
    </row>
    <row r="366" ht="15.75" customHeight="1">
      <c r="B366" s="2" t="s">
        <v>803</v>
      </c>
      <c r="C366" s="2" t="s">
        <v>804</v>
      </c>
      <c r="D366" s="2" t="s">
        <v>13</v>
      </c>
      <c r="E366" s="2" t="s">
        <v>14</v>
      </c>
      <c r="F366" s="2" t="s">
        <v>15</v>
      </c>
      <c r="G366" s="2" t="s">
        <v>800</v>
      </c>
      <c r="H366" s="2" t="s">
        <v>529</v>
      </c>
      <c r="I366" s="2" t="str">
        <f>IFERROR(__xludf.DUMMYFUNCTION("GOOGLETRANSLATE(C366,""fr"",""en"")"),"Very satisfied and very responsive
I recommend Olivier because it is simple quick I have all my insurance and never worries I recommend for everyone")</f>
        <v>Very satisfied and very responsive
I recommend Olivier because it is simple quick I have all my insurance and never worries I recommend for everyone</v>
      </c>
    </row>
    <row r="367" ht="15.75" customHeight="1">
      <c r="B367" s="2" t="s">
        <v>805</v>
      </c>
      <c r="C367" s="2" t="s">
        <v>806</v>
      </c>
      <c r="D367" s="2" t="s">
        <v>13</v>
      </c>
      <c r="E367" s="2" t="s">
        <v>14</v>
      </c>
      <c r="F367" s="2" t="s">
        <v>15</v>
      </c>
      <c r="G367" s="2" t="s">
        <v>807</v>
      </c>
      <c r="H367" s="2" t="s">
        <v>529</v>
      </c>
      <c r="I367" s="2" t="str">
        <f>IFERROR(__xludf.DUMMYFUNCTION("GOOGLETRANSLATE(C367,""fr"",""en"")"),"The prices are good and reasonable, we were able to ensure our car with our daughter on it. The information is clear and I am satisfied with the service, a small downside for the online service, I repeated my registration several times and I could not val"&amp;"idate, it took the intervention of a advice to do so. But good everything well finished")</f>
        <v>The prices are good and reasonable, we were able to ensure our car with our daughter on it. The information is clear and I am satisfied with the service, a small downside for the online service, I repeated my registration several times and I could not validate, it took the intervention of a advice to do so. But good everything well finished</v>
      </c>
    </row>
    <row r="368" ht="15.75" customHeight="1">
      <c r="B368" s="2" t="s">
        <v>808</v>
      </c>
      <c r="C368" s="2" t="s">
        <v>809</v>
      </c>
      <c r="D368" s="2" t="s">
        <v>13</v>
      </c>
      <c r="E368" s="2" t="s">
        <v>14</v>
      </c>
      <c r="F368" s="2" t="s">
        <v>15</v>
      </c>
      <c r="G368" s="2" t="s">
        <v>807</v>
      </c>
      <c r="H368" s="2" t="s">
        <v>529</v>
      </c>
      <c r="I368" s="2" t="str">
        <f>IFERROR(__xludf.DUMMYFUNCTION("GOOGLETRANSLATE(C368,""fr"",""en"")"),"I am satisfied with the service The price suits me it's simple and practical it is simple and practical answer it is good insurance I find you thank you")</f>
        <v>I am satisfied with the service The price suits me it's simple and practical it is simple and practical answer it is good insurance I find you thank you</v>
      </c>
    </row>
    <row r="369" ht="15.75" customHeight="1">
      <c r="B369" s="2" t="s">
        <v>810</v>
      </c>
      <c r="C369" s="2" t="s">
        <v>811</v>
      </c>
      <c r="D369" s="2" t="s">
        <v>13</v>
      </c>
      <c r="E369" s="2" t="s">
        <v>14</v>
      </c>
      <c r="F369" s="2" t="s">
        <v>15</v>
      </c>
      <c r="G369" s="2" t="s">
        <v>807</v>
      </c>
      <c r="H369" s="2" t="s">
        <v>529</v>
      </c>
      <c r="I369" s="2" t="str">
        <f>IFERROR(__xludf.DUMMYFUNCTION("GOOGLETRANSLATE(C369,""fr"",""en"")"),"I am satisfied to have insured my vehicle at the Olivier Insurance
The price is competitive
The implementation is simple thanks to the online website")</f>
        <v>I am satisfied to have insured my vehicle at the Olivier Insurance
The price is competitive
The implementation is simple thanks to the online website</v>
      </c>
    </row>
    <row r="370" ht="15.75" customHeight="1">
      <c r="B370" s="2" t="s">
        <v>812</v>
      </c>
      <c r="C370" s="2" t="s">
        <v>813</v>
      </c>
      <c r="D370" s="2" t="s">
        <v>13</v>
      </c>
      <c r="E370" s="2" t="s">
        <v>14</v>
      </c>
      <c r="F370" s="2" t="s">
        <v>15</v>
      </c>
      <c r="G370" s="2" t="s">
        <v>807</v>
      </c>
      <c r="H370" s="2" t="s">
        <v>529</v>
      </c>
      <c r="I370" s="2" t="str">
        <f>IFERROR(__xludf.DUMMYFUNCTION("GOOGLETRANSLATE(C370,""fr"",""en"")"),"The price is really not expensive the only concern is the franchise I would have liked to lower it a little more so to see this by Telephonic Call")</f>
        <v>The price is really not expensive the only concern is the franchise I would have liked to lower it a little more so to see this by Telephonic Call</v>
      </c>
    </row>
    <row r="371" ht="15.75" customHeight="1">
      <c r="B371" s="2" t="s">
        <v>814</v>
      </c>
      <c r="C371" s="2" t="s">
        <v>815</v>
      </c>
      <c r="D371" s="2" t="s">
        <v>13</v>
      </c>
      <c r="E371" s="2" t="s">
        <v>14</v>
      </c>
      <c r="F371" s="2" t="s">
        <v>15</v>
      </c>
      <c r="G371" s="2" t="s">
        <v>807</v>
      </c>
      <c r="H371" s="2" t="s">
        <v>529</v>
      </c>
      <c r="I371" s="2" t="str">
        <f>IFERROR(__xludf.DUMMYFUNCTION("GOOGLETRANSLATE(C371,""fr"",""en"")"),"For the moment everything is rolling I am waiting to finalize and see more to guarantee an efficiency of the service. But it is rather fast and intuitive and good value for money.")</f>
        <v>For the moment everything is rolling I am waiting to finalize and see more to guarantee an efficiency of the service. But it is rather fast and intuitive and good value for money.</v>
      </c>
    </row>
    <row r="372" ht="15.75" customHeight="1">
      <c r="B372" s="2" t="s">
        <v>816</v>
      </c>
      <c r="C372" s="2" t="s">
        <v>817</v>
      </c>
      <c r="D372" s="2" t="s">
        <v>13</v>
      </c>
      <c r="E372" s="2" t="s">
        <v>14</v>
      </c>
      <c r="F372" s="2" t="s">
        <v>15</v>
      </c>
      <c r="G372" s="2" t="s">
        <v>818</v>
      </c>
      <c r="H372" s="2" t="s">
        <v>529</v>
      </c>
      <c r="I372" s="2" t="str">
        <f>IFERROR(__xludf.DUMMYFUNCTION("GOOGLETRANSLATE(C372,""fr"",""en"")"),"The electronic signature of the mandate does not work unlike that of the contract otherwise am satisfied I await the green card by mail
Have a good evening")</f>
        <v>The electronic signature of the mandate does not work unlike that of the contract otherwise am satisfied I await the green card by mail
Have a good evening</v>
      </c>
    </row>
    <row r="373" ht="15.75" customHeight="1">
      <c r="B373" s="2" t="s">
        <v>819</v>
      </c>
      <c r="C373" s="2" t="s">
        <v>820</v>
      </c>
      <c r="D373" s="2" t="s">
        <v>13</v>
      </c>
      <c r="E373" s="2" t="s">
        <v>14</v>
      </c>
      <c r="F373" s="2" t="s">
        <v>15</v>
      </c>
      <c r="G373" s="2" t="s">
        <v>818</v>
      </c>
      <c r="H373" s="2" t="s">
        <v>529</v>
      </c>
      <c r="I373" s="2" t="str">
        <f>IFERROR(__xludf.DUMMYFUNCTION("GOOGLETRANSLATE(C373,""fr"",""en"")"),"I am satisfied with seriousness and professionalism during my phone call and the prices offered on the various services. Customer service has answered all of my questions.")</f>
        <v>I am satisfied with seriousness and professionalism during my phone call and the prices offered on the various services. Customer service has answered all of my questions.</v>
      </c>
    </row>
    <row r="374" ht="15.75" customHeight="1">
      <c r="B374" s="2" t="s">
        <v>821</v>
      </c>
      <c r="C374" s="2" t="s">
        <v>822</v>
      </c>
      <c r="D374" s="2" t="s">
        <v>13</v>
      </c>
      <c r="E374" s="2" t="s">
        <v>14</v>
      </c>
      <c r="F374" s="2" t="s">
        <v>15</v>
      </c>
      <c r="G374" s="2" t="s">
        <v>818</v>
      </c>
      <c r="H374" s="2" t="s">
        <v>529</v>
      </c>
      <c r="I374" s="2" t="str">
        <f>IFERROR(__xludf.DUMMYFUNCTION("GOOGLETRANSLATE(C374,""fr"",""en"")"),"I am satisfied with the service as well as the proposed price.
Insurance available and easy to contact.
We are in contact with quality staff and always pleasant")</f>
        <v>I am satisfied with the service as well as the proposed price.
Insurance available and easy to contact.
We are in contact with quality staff and always pleasant</v>
      </c>
    </row>
    <row r="375" ht="15.75" customHeight="1">
      <c r="B375" s="2" t="s">
        <v>823</v>
      </c>
      <c r="C375" s="2" t="s">
        <v>824</v>
      </c>
      <c r="D375" s="2" t="s">
        <v>13</v>
      </c>
      <c r="E375" s="2" t="s">
        <v>14</v>
      </c>
      <c r="F375" s="2" t="s">
        <v>15</v>
      </c>
      <c r="G375" s="2" t="s">
        <v>818</v>
      </c>
      <c r="H375" s="2" t="s">
        <v>529</v>
      </c>
      <c r="I375" s="2" t="str">
        <f>IFERROR(__xludf.DUMMYFUNCTION("GOOGLETRANSLATE(C375,""fr"",""en"")"),"We are satisfied with the service, we will send you the copies of the permits and the gray card as soon as we have received it
Cordially")</f>
        <v>We are satisfied with the service, we will send you the copies of the permits and the gray card as soon as we have received it
Cordially</v>
      </c>
    </row>
    <row r="376" ht="15.75" customHeight="1">
      <c r="B376" s="2" t="s">
        <v>825</v>
      </c>
      <c r="C376" s="2" t="s">
        <v>826</v>
      </c>
      <c r="D376" s="2" t="s">
        <v>13</v>
      </c>
      <c r="E376" s="2" t="s">
        <v>14</v>
      </c>
      <c r="F376" s="2" t="s">
        <v>15</v>
      </c>
      <c r="G376" s="2" t="s">
        <v>818</v>
      </c>
      <c r="H376" s="2" t="s">
        <v>529</v>
      </c>
      <c r="I376" s="2" t="str">
        <f>IFERROR(__xludf.DUMMYFUNCTION("GOOGLETRANSLATE(C376,""fr"",""en"")"),"I subscribed under the recommendation of a friend satisfied with your service! I will see how the first 2 years will go to you! But the prices are quite attractive as I am a unfortunate driver.")</f>
        <v>I subscribed under the recommendation of a friend satisfied with your service! I will see how the first 2 years will go to you! But the prices are quite attractive as I am a unfortunate driver.</v>
      </c>
    </row>
    <row r="377" ht="15.75" customHeight="1">
      <c r="B377" s="2" t="s">
        <v>827</v>
      </c>
      <c r="C377" s="2" t="s">
        <v>828</v>
      </c>
      <c r="D377" s="2" t="s">
        <v>13</v>
      </c>
      <c r="E377" s="2" t="s">
        <v>14</v>
      </c>
      <c r="F377" s="2" t="s">
        <v>15</v>
      </c>
      <c r="G377" s="2" t="s">
        <v>818</v>
      </c>
      <c r="H377" s="2" t="s">
        <v>529</v>
      </c>
      <c r="I377" s="2" t="str">
        <f>IFERROR(__xludf.DUMMYFUNCTION("GOOGLETRANSLATE(C377,""fr"",""en"")"),"Simple and practical at the top
Super interesting and attractive price
Nothing to complain about it
I am completely satisfied with my car insurance at home")</f>
        <v>Simple and practical at the top
Super interesting and attractive price
Nothing to complain about it
I am completely satisfied with my car insurance at home</v>
      </c>
    </row>
    <row r="378" ht="15.75" customHeight="1">
      <c r="B378" s="2" t="s">
        <v>829</v>
      </c>
      <c r="C378" s="2" t="s">
        <v>830</v>
      </c>
      <c r="D378" s="2" t="s">
        <v>13</v>
      </c>
      <c r="E378" s="2" t="s">
        <v>14</v>
      </c>
      <c r="F378" s="2" t="s">
        <v>15</v>
      </c>
      <c r="G378" s="2" t="s">
        <v>818</v>
      </c>
      <c r="H378" s="2" t="s">
        <v>529</v>
      </c>
      <c r="I378" s="2" t="str">
        <f>IFERROR(__xludf.DUMMYFUNCTION("GOOGLETRANSLATE(C378,""fr"",""en"")"),"Listening advisers and very effective clear explanations
Speed ​​in the execution of customer requests and expectations
I recommend this insurance")</f>
        <v>Listening advisers and very effective clear explanations
Speed ​​in the execution of customer requests and expectations
I recommend this insurance</v>
      </c>
    </row>
    <row r="379" ht="15.75" customHeight="1">
      <c r="B379" s="2" t="s">
        <v>831</v>
      </c>
      <c r="C379" s="2" t="s">
        <v>832</v>
      </c>
      <c r="D379" s="2" t="s">
        <v>13</v>
      </c>
      <c r="E379" s="2" t="s">
        <v>14</v>
      </c>
      <c r="F379" s="2" t="s">
        <v>15</v>
      </c>
      <c r="G379" s="2" t="s">
        <v>818</v>
      </c>
      <c r="H379" s="2" t="s">
        <v>529</v>
      </c>
      <c r="I379" s="2" t="str">
        <f>IFERROR(__xludf.DUMMYFUNCTION("GOOGLETRANSLATE(C379,""fr"",""en"")"),"very good insurance and service level insurance
5 years that I am at home and no problem
very fast service we are still on the phone that we receive provisional insurance by email at the same time
I recommend this insurance")</f>
        <v>very good insurance and service level insurance
5 years that I am at home and no problem
very fast service we are still on the phone that we receive provisional insurance by email at the same time
I recommend this insurance</v>
      </c>
    </row>
    <row r="380" ht="15.75" customHeight="1">
      <c r="B380" s="2" t="s">
        <v>833</v>
      </c>
      <c r="C380" s="2" t="s">
        <v>834</v>
      </c>
      <c r="D380" s="2" t="s">
        <v>13</v>
      </c>
      <c r="E380" s="2" t="s">
        <v>14</v>
      </c>
      <c r="F380" s="2" t="s">
        <v>15</v>
      </c>
      <c r="G380" s="2" t="s">
        <v>818</v>
      </c>
      <c r="H380" s="2" t="s">
        <v>529</v>
      </c>
      <c r="I380" s="2" t="str">
        <f>IFERROR(__xludf.DUMMYFUNCTION("GOOGLETRANSLATE(C380,""fr"",""en"")"),"Very good takeover of my 2 requests.
Very effective customer &amp; commercial advisor.
I really recommend the olive assurance both for their prices, but also their conviviality &amp; professionalism.")</f>
        <v>Very good takeover of my 2 requests.
Very effective customer &amp; commercial advisor.
I really recommend the olive assurance both for their prices, but also their conviviality &amp; professionalism.</v>
      </c>
    </row>
    <row r="381" ht="15.75" customHeight="1">
      <c r="B381" s="2" t="s">
        <v>835</v>
      </c>
      <c r="C381" s="2" t="s">
        <v>836</v>
      </c>
      <c r="D381" s="2" t="s">
        <v>13</v>
      </c>
      <c r="E381" s="2" t="s">
        <v>14</v>
      </c>
      <c r="F381" s="2" t="s">
        <v>15</v>
      </c>
      <c r="G381" s="2" t="s">
        <v>837</v>
      </c>
      <c r="H381" s="2" t="s">
        <v>529</v>
      </c>
      <c r="I381" s="2" t="str">
        <f>IFERROR(__xludf.DUMMYFUNCTION("GOOGLETRANSLATE(C381,""fr"",""en"")"),"I am satisfied with the offer and the service offer and the ease of the procedures thank you for welcoming me to the breasts of your insurance very soon")</f>
        <v>I am satisfied with the offer and the service offer and the ease of the procedures thank you for welcoming me to the breasts of your insurance very soon</v>
      </c>
    </row>
    <row r="382" ht="15.75" customHeight="1">
      <c r="B382" s="2" t="s">
        <v>838</v>
      </c>
      <c r="C382" s="2" t="s">
        <v>839</v>
      </c>
      <c r="D382" s="2" t="s">
        <v>13</v>
      </c>
      <c r="E382" s="2" t="s">
        <v>14</v>
      </c>
      <c r="F382" s="2" t="s">
        <v>15</v>
      </c>
      <c r="G382" s="2" t="s">
        <v>837</v>
      </c>
      <c r="H382" s="2" t="s">
        <v>529</v>
      </c>
      <c r="I382" s="2" t="str">
        <f>IFERROR(__xludf.DUMMYFUNCTION("GOOGLETRANSLATE(C382,""fr"",""en"")"),"Very good service, attentive, the interlocutors know how to inform you and answer your questions. The prices are very correct for young permits.")</f>
        <v>Very good service, attentive, the interlocutors know how to inform you and answer your questions. The prices are very correct for young permits.</v>
      </c>
    </row>
    <row r="383" ht="15.75" customHeight="1">
      <c r="B383" s="2" t="s">
        <v>840</v>
      </c>
      <c r="C383" s="2" t="s">
        <v>841</v>
      </c>
      <c r="D383" s="2" t="s">
        <v>13</v>
      </c>
      <c r="E383" s="2" t="s">
        <v>14</v>
      </c>
      <c r="F383" s="2" t="s">
        <v>15</v>
      </c>
      <c r="G383" s="2" t="s">
        <v>837</v>
      </c>
      <c r="H383" s="2" t="s">
        <v>529</v>
      </c>
      <c r="I383" s="2" t="str">
        <f>IFERROR(__xludf.DUMMYFUNCTION("GOOGLETRANSLATE(C383,""fr"",""en"")"),"Very good service and very friendly and respectful vis -à -vis customer explains very well and listening to the parapore customer a which needs without forcing us more expensive")</f>
        <v>Very good service and very friendly and respectful vis -à -vis customer explains very well and listening to the parapore customer a which needs without forcing us more expensive</v>
      </c>
    </row>
    <row r="384" ht="15.75" customHeight="1">
      <c r="B384" s="2" t="s">
        <v>842</v>
      </c>
      <c r="C384" s="2" t="s">
        <v>843</v>
      </c>
      <c r="D384" s="2" t="s">
        <v>13</v>
      </c>
      <c r="E384" s="2" t="s">
        <v>14</v>
      </c>
      <c r="F384" s="2" t="s">
        <v>15</v>
      </c>
      <c r="G384" s="2" t="s">
        <v>837</v>
      </c>
      <c r="H384" s="2" t="s">
        <v>529</v>
      </c>
      <c r="I384" s="2" t="str">
        <f>IFERROR(__xludf.DUMMYFUNCTION("GOOGLETRANSLATE(C384,""fr"",""en"")"),"Quick quote online. Very good telephone reception to validate the quote.
I have not yet needed to use my insurance, to see at this time for the rest.")</f>
        <v>Quick quote online. Very good telephone reception to validate the quote.
I have not yet needed to use my insurance, to see at this time for the rest.</v>
      </c>
    </row>
    <row r="385" ht="15.75" customHeight="1">
      <c r="B385" s="2" t="s">
        <v>844</v>
      </c>
      <c r="C385" s="2" t="s">
        <v>845</v>
      </c>
      <c r="D385" s="2" t="s">
        <v>13</v>
      </c>
      <c r="E385" s="2" t="s">
        <v>14</v>
      </c>
      <c r="F385" s="2" t="s">
        <v>15</v>
      </c>
      <c r="G385" s="2" t="s">
        <v>837</v>
      </c>
      <c r="H385" s="2" t="s">
        <v>529</v>
      </c>
      <c r="I385" s="2" t="str">
        <f>IFERROR(__xludf.DUMMYFUNCTION("GOOGLETRANSLATE(C385,""fr"",""en"")"),"The price is very correct,
Level, customer satisfaction I cannot rule yet because too recent but the site is very well done, it is clear and intuitive")</f>
        <v>The price is very correct,
Level, customer satisfaction I cannot rule yet because too recent but the site is very well done, it is clear and intuitive</v>
      </c>
    </row>
    <row r="386" ht="15.75" customHeight="1">
      <c r="B386" s="2" t="s">
        <v>846</v>
      </c>
      <c r="C386" s="2" t="s">
        <v>847</v>
      </c>
      <c r="D386" s="2" t="s">
        <v>13</v>
      </c>
      <c r="E386" s="2" t="s">
        <v>14</v>
      </c>
      <c r="F386" s="2" t="s">
        <v>15</v>
      </c>
      <c r="G386" s="2" t="s">
        <v>837</v>
      </c>
      <c r="H386" s="2" t="s">
        <v>529</v>
      </c>
      <c r="I386" s="2" t="str">
        <f>IFERROR(__xludf.DUMMYFUNCTION("GOOGLETRANSLATE(C386,""fr"",""en"")"),"very good very clear service and very attentive advisor I recommend
I will remind you for my apartment
thank you to you and to all the team")</f>
        <v>very good very clear service and very attentive advisor I recommend
I will remind you for my apartment
thank you to you and to all the team</v>
      </c>
    </row>
    <row r="387" ht="15.75" customHeight="1">
      <c r="B387" s="2" t="s">
        <v>848</v>
      </c>
      <c r="C387" s="2" t="s">
        <v>849</v>
      </c>
      <c r="D387" s="2" t="s">
        <v>13</v>
      </c>
      <c r="E387" s="2" t="s">
        <v>14</v>
      </c>
      <c r="F387" s="2" t="s">
        <v>15</v>
      </c>
      <c r="G387" s="2" t="s">
        <v>837</v>
      </c>
      <c r="H387" s="2" t="s">
        <v>529</v>
      </c>
      <c r="I387" s="2" t="str">
        <f>IFERROR(__xludf.DUMMYFUNCTION("GOOGLETRANSLATE(C387,""fr"",""en"")"),"After several research, I am happy to have found insurance, with correct and complete prices on the coverage.
Registration and the site are of an ease of use at all events")</f>
        <v>After several research, I am happy to have found insurance, with correct and complete prices on the coverage.
Registration and the site are of an ease of use at all events</v>
      </c>
    </row>
    <row r="388" ht="15.75" customHeight="1">
      <c r="B388" s="2" t="s">
        <v>850</v>
      </c>
      <c r="C388" s="2" t="s">
        <v>851</v>
      </c>
      <c r="D388" s="2" t="s">
        <v>13</v>
      </c>
      <c r="E388" s="2" t="s">
        <v>14</v>
      </c>
      <c r="F388" s="2" t="s">
        <v>15</v>
      </c>
      <c r="G388" s="2" t="s">
        <v>852</v>
      </c>
      <c r="H388" s="2" t="s">
        <v>529</v>
      </c>
      <c r="I388" s="2" t="str">
        <f>IFERROR(__xludf.DUMMYFUNCTION("GOOGLETRANSLATE(C388,""fr"",""en"")"),"I hoped a little better prices, so the difference between the annual subscription and a monthly payment is very high.
To see after the 1st year in terms of guarantees")</f>
        <v>I hoped a little better prices, so the difference between the annual subscription and a monthly payment is very high.
To see after the 1st year in terms of guarantees</v>
      </c>
    </row>
    <row r="389" ht="15.75" customHeight="1">
      <c r="B389" s="2" t="s">
        <v>853</v>
      </c>
      <c r="C389" s="2" t="s">
        <v>854</v>
      </c>
      <c r="D389" s="2" t="s">
        <v>13</v>
      </c>
      <c r="E389" s="2" t="s">
        <v>14</v>
      </c>
      <c r="F389" s="2" t="s">
        <v>15</v>
      </c>
      <c r="G389" s="2" t="s">
        <v>852</v>
      </c>
      <c r="H389" s="2" t="s">
        <v>529</v>
      </c>
      <c r="I389" s="2" t="str">
        <f>IFERROR(__xludf.DUMMYFUNCTION("GOOGLETRANSLATE(C389,""fr"",""en"")"),"Very good price and fast and for having found it by internet thank you again for the rates fairly well placed in relation to competition cordially Martineau")</f>
        <v>Very good price and fast and for having found it by internet thank you again for the rates fairly well placed in relation to competition cordially Martineau</v>
      </c>
    </row>
    <row r="390" ht="15.75" customHeight="1">
      <c r="B390" s="2" t="s">
        <v>855</v>
      </c>
      <c r="C390" s="2" t="s">
        <v>856</v>
      </c>
      <c r="D390" s="2" t="s">
        <v>13</v>
      </c>
      <c r="E390" s="2" t="s">
        <v>14</v>
      </c>
      <c r="F390" s="2" t="s">
        <v>15</v>
      </c>
      <c r="G390" s="2" t="s">
        <v>852</v>
      </c>
      <c r="H390" s="2" t="s">
        <v>529</v>
      </c>
      <c r="I390" s="2" t="str">
        <f>IFERROR(__xludf.DUMMYFUNCTION("GOOGLETRANSLATE(C390,""fr"",""en"")"),"Good responsiveness, prices are attractive. The site looks simpler and well designed so it is simpler for online procedures. Thanks very much !")</f>
        <v>Good responsiveness, prices are attractive. The site looks simpler and well designed so it is simpler for online procedures. Thanks very much !</v>
      </c>
    </row>
    <row r="391" ht="15.75" customHeight="1">
      <c r="B391" s="2" t="s">
        <v>857</v>
      </c>
      <c r="C391" s="2" t="s">
        <v>858</v>
      </c>
      <c r="D391" s="2" t="s">
        <v>13</v>
      </c>
      <c r="E391" s="2" t="s">
        <v>14</v>
      </c>
      <c r="F391" s="2" t="s">
        <v>15</v>
      </c>
      <c r="G391" s="2" t="s">
        <v>852</v>
      </c>
      <c r="H391" s="2" t="s">
        <v>529</v>
      </c>
      <c r="I391" s="2" t="str">
        <f>IFERROR(__xludf.DUMMYFUNCTION("GOOGLETRANSLATE(C391,""fr"",""en"")"),"I am satisfied with the price quality service which is very affordable.
Customer service is listening and courteous. Honestly this insurement to the meadows of those around me.")</f>
        <v>I am satisfied with the price quality service which is very affordable.
Customer service is listening and courteous. Honestly this insurement to the meadows of those around me.</v>
      </c>
    </row>
    <row r="392" ht="15.75" customHeight="1">
      <c r="B392" s="2" t="s">
        <v>859</v>
      </c>
      <c r="C392" s="2" t="s">
        <v>860</v>
      </c>
      <c r="D392" s="2" t="s">
        <v>13</v>
      </c>
      <c r="E392" s="2" t="s">
        <v>14</v>
      </c>
      <c r="F392" s="2" t="s">
        <v>15</v>
      </c>
      <c r="G392" s="2" t="s">
        <v>852</v>
      </c>
      <c r="H392" s="2" t="s">
        <v>529</v>
      </c>
      <c r="I392" s="2" t="str">
        <f>IFERROR(__xludf.DUMMYFUNCTION("GOOGLETRANSLATE(C392,""fr"",""en"")"),"I am satisfied with the service
Prices suit me
simple and practical agents very attentive and very responsive of the good job continue like that")</f>
        <v>I am satisfied with the service
Prices suit me
simple and practical agents very attentive and very responsive of the good job continue like that</v>
      </c>
    </row>
    <row r="393" ht="15.75" customHeight="1">
      <c r="B393" s="2" t="s">
        <v>861</v>
      </c>
      <c r="C393" s="2" t="s">
        <v>862</v>
      </c>
      <c r="D393" s="2" t="s">
        <v>13</v>
      </c>
      <c r="E393" s="2" t="s">
        <v>14</v>
      </c>
      <c r="F393" s="2" t="s">
        <v>15</v>
      </c>
      <c r="G393" s="2" t="s">
        <v>852</v>
      </c>
      <c r="H393" s="2" t="s">
        <v>529</v>
      </c>
      <c r="I393" s="2" t="str">
        <f>IFERROR(__xludf.DUMMYFUNCTION("GOOGLETRANSLATE(C393,""fr"",""en"")"),"I am satisfied by the services offered.
The prices are competitive.
The telephone reception is of quality, pleasant and ready to go to the end of the file.")</f>
        <v>I am satisfied by the services offered.
The prices are competitive.
The telephone reception is of quality, pleasant and ready to go to the end of the file.</v>
      </c>
    </row>
    <row r="394" ht="15.75" customHeight="1">
      <c r="B394" s="2" t="s">
        <v>863</v>
      </c>
      <c r="C394" s="2" t="s">
        <v>864</v>
      </c>
      <c r="D394" s="2" t="s">
        <v>13</v>
      </c>
      <c r="E394" s="2" t="s">
        <v>14</v>
      </c>
      <c r="F394" s="2" t="s">
        <v>15</v>
      </c>
      <c r="G394" s="2" t="s">
        <v>852</v>
      </c>
      <c r="H394" s="2" t="s">
        <v>529</v>
      </c>
      <c r="I394" s="2" t="str">
        <f>IFERROR(__xludf.DUMMYFUNCTION("GOOGLETRANSLATE(C394,""fr"",""en"")"),"Sastified the price
Simplicity
To see the rest of no opinion at the beginning of a contract The experience is more speaking and no experience with this company see more")</f>
        <v>Sastified the price
Simplicity
To see the rest of no opinion at the beginning of a contract The experience is more speaking and no experience with this company see more</v>
      </c>
    </row>
    <row r="395" ht="15.75" customHeight="1">
      <c r="B395" s="2" t="s">
        <v>865</v>
      </c>
      <c r="C395" s="2" t="s">
        <v>866</v>
      </c>
      <c r="D395" s="2" t="s">
        <v>13</v>
      </c>
      <c r="E395" s="2" t="s">
        <v>14</v>
      </c>
      <c r="F395" s="2" t="s">
        <v>15</v>
      </c>
      <c r="G395" s="2" t="s">
        <v>852</v>
      </c>
      <c r="H395" s="2" t="s">
        <v>529</v>
      </c>
      <c r="I395" s="2" t="str">
        <f>IFERROR(__xludf.DUMMYFUNCTION("GOOGLETRANSLATE(C395,""fr"",""en"")"),"For subscription nothing to say, it's extremely simple and very fast.
Hoping that in the event of a claim it will be as fast and simple.
Filming good price price.")</f>
        <v>For subscription nothing to say, it's extremely simple and very fast.
Hoping that in the event of a claim it will be as fast and simple.
Filming good price price.</v>
      </c>
    </row>
    <row r="396" ht="15.75" customHeight="1">
      <c r="B396" s="2" t="s">
        <v>867</v>
      </c>
      <c r="C396" s="2" t="s">
        <v>868</v>
      </c>
      <c r="D396" s="2" t="s">
        <v>13</v>
      </c>
      <c r="E396" s="2" t="s">
        <v>14</v>
      </c>
      <c r="F396" s="2" t="s">
        <v>15</v>
      </c>
      <c r="G396" s="2" t="s">
        <v>852</v>
      </c>
      <c r="H396" s="2" t="s">
        <v>529</v>
      </c>
      <c r="I396" s="2" t="str">
        <f>IFERROR(__xludf.DUMMYFUNCTION("GOOGLETRANSLATE(C396,""fr"",""en"")"),"I call insurance for price information for two cars
The charming gentleman tells me 1 registration yes for the second SA will not be possible ?? (Okay)
I ask him if it is possible to ensure my 4x4 and my trailer for horses.
He replied that for the trai"&amp;"ler it's no (good Okay in the limit) but then he does not want to ensure my 4x4 because I am likely to tow with ...
In short if you need nothing you are in the right place. ??
")</f>
        <v>I call insurance for price information for two cars
The charming gentleman tells me 1 registration yes for the second SA will not be possible ?? (Okay)
I ask him if it is possible to ensure my 4x4 and my trailer for horses.
He replied that for the trailer it's no (good Okay in the limit) but then he does not want to ensure my 4x4 because I am likely to tow with ...
In short if you need nothing you are in the right place. ??
</v>
      </c>
    </row>
    <row r="397" ht="15.75" customHeight="1">
      <c r="B397" s="2" t="s">
        <v>869</v>
      </c>
      <c r="C397" s="2" t="s">
        <v>870</v>
      </c>
      <c r="D397" s="2" t="s">
        <v>13</v>
      </c>
      <c r="E397" s="2" t="s">
        <v>14</v>
      </c>
      <c r="F397" s="2" t="s">
        <v>15</v>
      </c>
      <c r="G397" s="2" t="s">
        <v>871</v>
      </c>
      <c r="H397" s="2" t="s">
        <v>529</v>
      </c>
      <c r="I397" s="2" t="str">
        <f>IFERROR(__xludf.DUMMYFUNCTION("GOOGLETRANSLATE(C397,""fr"",""en"")"),"I am very satisfied with the prices, to see in time, because in general when all is well we risk anything, it is always during an accident that its this spoils, so for the moment I have never had an accident Since I have been my license since 1992 and yet"&amp;" I have been traveling thousands of km by car or truck truck from my company, but no one is safe from a pepin.")</f>
        <v>I am very satisfied with the prices, to see in time, because in general when all is well we risk anything, it is always during an accident that its this spoils, so for the moment I have never had an accident Since I have been my license since 1992 and yet I have been traveling thousands of km by car or truck truck from my company, but no one is safe from a pepin.</v>
      </c>
    </row>
    <row r="398" ht="15.75" customHeight="1">
      <c r="B398" s="2" t="s">
        <v>872</v>
      </c>
      <c r="C398" s="2" t="s">
        <v>873</v>
      </c>
      <c r="D398" s="2" t="s">
        <v>13</v>
      </c>
      <c r="E398" s="2" t="s">
        <v>14</v>
      </c>
      <c r="F398" s="2" t="s">
        <v>15</v>
      </c>
      <c r="G398" s="2" t="s">
        <v>871</v>
      </c>
      <c r="H398" s="2" t="s">
        <v>529</v>
      </c>
      <c r="I398" s="2" t="str">
        <f>IFERROR(__xludf.DUMMYFUNCTION("GOOGLETRANSLATE(C398,""fr"",""en"")"),"I am very satisfied with the service.
I had a very fast answer.
A good care.
Warm welcome &amp; the advisor was very smiling.")</f>
        <v>I am very satisfied with the service.
I had a very fast answer.
A good care.
Warm welcome &amp; the advisor was very smiling.</v>
      </c>
    </row>
    <row r="399" ht="15.75" customHeight="1">
      <c r="B399" s="2" t="s">
        <v>874</v>
      </c>
      <c r="C399" s="2" t="s">
        <v>875</v>
      </c>
      <c r="D399" s="2" t="s">
        <v>13</v>
      </c>
      <c r="E399" s="2" t="s">
        <v>14</v>
      </c>
      <c r="F399" s="2" t="s">
        <v>15</v>
      </c>
      <c r="G399" s="2" t="s">
        <v>871</v>
      </c>
      <c r="H399" s="2" t="s">
        <v>529</v>
      </c>
      <c r="I399" s="2" t="str">
        <f>IFERROR(__xludf.DUMMYFUNCTION("GOOGLETRANSLATE(C399,""fr"",""en"")"),"I am satisfied with prices, I expect to see the quality of the service provide, but I have no worries. Thank you in advance to the Olivier Insurance.")</f>
        <v>I am satisfied with prices, I expect to see the quality of the service provide, but I have no worries. Thank you in advance to the Olivier Insurance.</v>
      </c>
    </row>
    <row r="400" ht="15.75" customHeight="1">
      <c r="B400" s="2" t="s">
        <v>876</v>
      </c>
      <c r="C400" s="2" t="s">
        <v>877</v>
      </c>
      <c r="D400" s="2" t="s">
        <v>13</v>
      </c>
      <c r="E400" s="2" t="s">
        <v>14</v>
      </c>
      <c r="F400" s="2" t="s">
        <v>15</v>
      </c>
      <c r="G400" s="2" t="s">
        <v>871</v>
      </c>
      <c r="H400" s="2" t="s">
        <v>529</v>
      </c>
      <c r="I400" s="2" t="str">
        <f>IFERROR(__xludf.DUMMYFUNCTION("GOOGLETRANSLATE(C400,""fr"",""en"")"),"Very satisfied with the service and my phone call with a counselor. Problem to validate my online contract solved immediately by phone.")</f>
        <v>Very satisfied with the service and my phone call with a counselor. Problem to validate my online contract solved immediately by phone.</v>
      </c>
    </row>
    <row r="401" ht="15.75" customHeight="1">
      <c r="B401" s="2" t="s">
        <v>878</v>
      </c>
      <c r="C401" s="2" t="s">
        <v>879</v>
      </c>
      <c r="D401" s="2" t="s">
        <v>13</v>
      </c>
      <c r="E401" s="2" t="s">
        <v>14</v>
      </c>
      <c r="F401" s="2" t="s">
        <v>15</v>
      </c>
      <c r="G401" s="2" t="s">
        <v>880</v>
      </c>
      <c r="H401" s="2" t="s">
        <v>529</v>
      </c>
      <c r="I401" s="2" t="str">
        <f>IFERROR(__xludf.DUMMYFUNCTION("GOOGLETRANSLATE(C401,""fr"",""en"")"),"Best price I found, however, the first monthly payment a little, that's why I don't put five stars. Apart from that nothing to say")</f>
        <v>Best price I found, however, the first monthly payment a little, that's why I don't put five stars. Apart from that nothing to say</v>
      </c>
    </row>
    <row r="402" ht="15.75" customHeight="1">
      <c r="B402" s="2" t="s">
        <v>881</v>
      </c>
      <c r="C402" s="2" t="s">
        <v>882</v>
      </c>
      <c r="D402" s="2" t="s">
        <v>13</v>
      </c>
      <c r="E402" s="2" t="s">
        <v>14</v>
      </c>
      <c r="F402" s="2" t="s">
        <v>15</v>
      </c>
      <c r="G402" s="2" t="s">
        <v>880</v>
      </c>
      <c r="H402" s="2" t="s">
        <v>529</v>
      </c>
      <c r="I402" s="2" t="str">
        <f>IFERROR(__xludf.DUMMYFUNCTION("GOOGLETRANSLATE(C402,""fr"",""en"")"),"I am satisfied with all the contacts I have had with the different protagonists. The prices challenge all competition. Everything is understandable. Perfect.
")</f>
        <v>I am satisfied with all the contacts I have had with the different protagonists. The prices challenge all competition. Everything is understandable. Perfect.
</v>
      </c>
    </row>
    <row r="403" ht="15.75" customHeight="1">
      <c r="B403" s="2" t="s">
        <v>883</v>
      </c>
      <c r="C403" s="2" t="s">
        <v>884</v>
      </c>
      <c r="D403" s="2" t="s">
        <v>13</v>
      </c>
      <c r="E403" s="2" t="s">
        <v>14</v>
      </c>
      <c r="F403" s="2" t="s">
        <v>15</v>
      </c>
      <c r="G403" s="2" t="s">
        <v>880</v>
      </c>
      <c r="H403" s="2" t="s">
        <v>529</v>
      </c>
      <c r="I403" s="2" t="str">
        <f>IFERROR(__xludf.DUMMYFUNCTION("GOOGLETRANSLATE(C403,""fr"",""en"")"),"I am satisfied with the service of the Olivier Insurance, very fast easy and attentive, good continuation to advise this insurance the olive tree cordially")</f>
        <v>I am satisfied with the service of the Olivier Insurance, very fast easy and attentive, good continuation to advise this insurance the olive tree cordially</v>
      </c>
    </row>
    <row r="404" ht="15.75" customHeight="1">
      <c r="B404" s="2" t="s">
        <v>885</v>
      </c>
      <c r="C404" s="2" t="s">
        <v>886</v>
      </c>
      <c r="D404" s="2" t="s">
        <v>13</v>
      </c>
      <c r="E404" s="2" t="s">
        <v>14</v>
      </c>
      <c r="F404" s="2" t="s">
        <v>15</v>
      </c>
      <c r="G404" s="2" t="s">
        <v>880</v>
      </c>
      <c r="H404" s="2" t="s">
        <v>529</v>
      </c>
      <c r="I404" s="2" t="str">
        <f>IFERROR(__xludf.DUMMYFUNCTION("GOOGLETRANSLATE(C404,""fr"",""en"")"),"I am satisfied with the service, for 2 calls for customer service I had 2 good interlocutor listening to the customer, to see later. Top price really compared to the other insurer ????")</f>
        <v>I am satisfied with the service, for 2 calls for customer service I had 2 good interlocutor listening to the customer, to see later. Top price really compared to the other insurer ????</v>
      </c>
    </row>
    <row r="405" ht="15.75" customHeight="1">
      <c r="B405" s="2" t="s">
        <v>887</v>
      </c>
      <c r="C405" s="2" t="s">
        <v>888</v>
      </c>
      <c r="D405" s="2" t="s">
        <v>13</v>
      </c>
      <c r="E405" s="2" t="s">
        <v>14</v>
      </c>
      <c r="F405" s="2" t="s">
        <v>15</v>
      </c>
      <c r="G405" s="2" t="s">
        <v>880</v>
      </c>
      <c r="H405" s="2" t="s">
        <v>529</v>
      </c>
      <c r="I405" s="2" t="str">
        <f>IFERROR(__xludf.DUMMYFUNCTION("GOOGLETRANSLATE(C405,""fr"",""en"")"),"Correct prices, guarantees ok, small with the franchises a little bit high, but I think we are all already used to this practical insurers")</f>
        <v>Correct prices, guarantees ok, small with the franchises a little bit high, but I think we are all already used to this practical insurers</v>
      </c>
    </row>
    <row r="406" ht="15.75" customHeight="1">
      <c r="B406" s="2" t="s">
        <v>889</v>
      </c>
      <c r="C406" s="2" t="s">
        <v>890</v>
      </c>
      <c r="D406" s="2" t="s">
        <v>13</v>
      </c>
      <c r="E406" s="2" t="s">
        <v>14</v>
      </c>
      <c r="F406" s="2" t="s">
        <v>15</v>
      </c>
      <c r="G406" s="2" t="s">
        <v>880</v>
      </c>
      <c r="H406" s="2" t="s">
        <v>529</v>
      </c>
      <c r="I406" s="2" t="str">
        <f>IFERROR(__xludf.DUMMYFUNCTION("GOOGLETRANSLATE(C406,""fr"",""en"")"),"For the moment, I am satisfied with the service / price. I hope that I would not have a surprise and that I could recommend the olive tree with me.")</f>
        <v>For the moment, I am satisfied with the service / price. I hope that I would not have a surprise and that I could recommend the olive tree with me.</v>
      </c>
    </row>
    <row r="407" ht="15.75" customHeight="1">
      <c r="B407" s="2" t="s">
        <v>891</v>
      </c>
      <c r="C407" s="2" t="s">
        <v>892</v>
      </c>
      <c r="D407" s="2" t="s">
        <v>13</v>
      </c>
      <c r="E407" s="2" t="s">
        <v>14</v>
      </c>
      <c r="F407" s="2" t="s">
        <v>15</v>
      </c>
      <c r="G407" s="2" t="s">
        <v>880</v>
      </c>
      <c r="H407" s="2" t="s">
        <v>529</v>
      </c>
      <c r="I407" s="2" t="str">
        <f>IFERROR(__xludf.DUMMYFUNCTION("GOOGLETRANSLATE(C407,""fr"",""en"")"),"The final contribution is higher than the quote ... but remains competitive. The franchise is high ... but there too remains competitive with the price. We will see in the event of a claim what it is worth ...")</f>
        <v>The final contribution is higher than the quote ... but remains competitive. The franchise is high ... but there too remains competitive with the price. We will see in the event of a claim what it is worth ...</v>
      </c>
    </row>
    <row r="408" ht="15.75" customHeight="1">
      <c r="B408" s="2" t="s">
        <v>893</v>
      </c>
      <c r="C408" s="2" t="s">
        <v>894</v>
      </c>
      <c r="D408" s="2" t="s">
        <v>13</v>
      </c>
      <c r="E408" s="2" t="s">
        <v>14</v>
      </c>
      <c r="F408" s="2" t="s">
        <v>15</v>
      </c>
      <c r="G408" s="2" t="s">
        <v>895</v>
      </c>
      <c r="H408" s="2" t="s">
        <v>529</v>
      </c>
      <c r="I408" s="2" t="str">
        <f>IFERROR(__xludf.DUMMYFUNCTION("GOOGLETRANSLATE(C408,""fr"",""en"")"),"Very simple subscription, presentation of the clear and airy site, price policy without competition, it is perfect. To see the quality of service after")</f>
        <v>Very simple subscription, presentation of the clear and airy site, price policy without competition, it is perfect. To see the quality of service after</v>
      </c>
    </row>
    <row r="409" ht="15.75" customHeight="1">
      <c r="B409" s="2" t="s">
        <v>896</v>
      </c>
      <c r="C409" s="2" t="s">
        <v>897</v>
      </c>
      <c r="D409" s="2" t="s">
        <v>13</v>
      </c>
      <c r="E409" s="2" t="s">
        <v>14</v>
      </c>
      <c r="F409" s="2" t="s">
        <v>15</v>
      </c>
      <c r="G409" s="2" t="s">
        <v>895</v>
      </c>
      <c r="H409" s="2" t="s">
        <v>529</v>
      </c>
      <c r="I409" s="2" t="str">
        <f>IFERROR(__xludf.DUMMYFUNCTION("GOOGLETRANSLATE(C409,""fr"",""en"")"),"Delighted to have discovered your insurance. The explanations are very simple, very fast file to create and site very accessible. The prices suit me perfectly.")</f>
        <v>Delighted to have discovered your insurance. The explanations are very simple, very fast file to create and site very accessible. The prices suit me perfectly.</v>
      </c>
    </row>
    <row r="410" ht="15.75" customHeight="1">
      <c r="B410" s="2" t="s">
        <v>898</v>
      </c>
      <c r="C410" s="2" t="s">
        <v>899</v>
      </c>
      <c r="D410" s="2" t="s">
        <v>13</v>
      </c>
      <c r="E410" s="2" t="s">
        <v>14</v>
      </c>
      <c r="F410" s="2" t="s">
        <v>15</v>
      </c>
      <c r="G410" s="2" t="s">
        <v>900</v>
      </c>
      <c r="H410" s="2" t="s">
        <v>529</v>
      </c>
      <c r="I410" s="2" t="str">
        <f>IFERROR(__xludf.DUMMYFUNCTION("GOOGLETRANSLATE(C410,""fr"",""en"")"),"The prices suit me, research and easy access form, fast contact I hope that the continuation will be up to par and that the contact if necessary will be simple, cordially.")</f>
        <v>The prices suit me, research and easy access form, fast contact I hope that the continuation will be up to par and that the contact if necessary will be simple, cordially.</v>
      </c>
    </row>
    <row r="411" ht="15.75" customHeight="1">
      <c r="B411" s="2" t="s">
        <v>901</v>
      </c>
      <c r="C411" s="2" t="s">
        <v>902</v>
      </c>
      <c r="D411" s="2" t="s">
        <v>13</v>
      </c>
      <c r="E411" s="2" t="s">
        <v>14</v>
      </c>
      <c r="F411" s="2" t="s">
        <v>15</v>
      </c>
      <c r="G411" s="2" t="s">
        <v>900</v>
      </c>
      <c r="H411" s="2" t="s">
        <v>529</v>
      </c>
      <c r="I411" s="2" t="str">
        <f>IFERROR(__xludf.DUMMYFUNCTION("GOOGLETRANSLATE(C411,""fr"",""en"")"),"I just worried. I am waiting to see the level of service. The ideal would be that I never have to call on your services")</f>
        <v>I just worried. I am waiting to see the level of service. The ideal would be that I never have to call on your services</v>
      </c>
    </row>
    <row r="412" ht="15.75" customHeight="1">
      <c r="B412" s="2" t="s">
        <v>903</v>
      </c>
      <c r="C412" s="2" t="s">
        <v>904</v>
      </c>
      <c r="D412" s="2" t="s">
        <v>13</v>
      </c>
      <c r="E412" s="2" t="s">
        <v>14</v>
      </c>
      <c r="F412" s="2" t="s">
        <v>15</v>
      </c>
      <c r="G412" s="2" t="s">
        <v>900</v>
      </c>
      <c r="H412" s="2" t="s">
        <v>529</v>
      </c>
      <c r="I412" s="2" t="str">
        <f>IFERROR(__xludf.DUMMYFUNCTION("GOOGLETRANSLATE(C412,""fr"",""en"")"),"Price fairly high to see the service afterwards.
Being a young driver your site was clear for me to choose, the site is functional.
Thanks
")</f>
        <v>Price fairly high to see the service afterwards.
Being a young driver your site was clear for me to choose, the site is functional.
Thanks
</v>
      </c>
    </row>
    <row r="413" ht="15.75" customHeight="1">
      <c r="B413" s="2" t="s">
        <v>905</v>
      </c>
      <c r="C413" s="2" t="s">
        <v>906</v>
      </c>
      <c r="D413" s="2" t="s">
        <v>13</v>
      </c>
      <c r="E413" s="2" t="s">
        <v>14</v>
      </c>
      <c r="F413" s="2" t="s">
        <v>15</v>
      </c>
      <c r="G413" s="2" t="s">
        <v>900</v>
      </c>
      <c r="H413" s="2" t="s">
        <v>529</v>
      </c>
      <c r="I413" s="2" t="str">
        <f>IFERROR(__xludf.DUMMYFUNCTION("GOOGLETRANSLATE(C413,""fr"",""en"")"),"Perfect service and very attentive advisor and explains the contracts well, I would recommend services to my loved ones because I am really satisfied with the service")</f>
        <v>Perfect service and very attentive advisor and explains the contracts well, I would recommend services to my loved ones because I am really satisfied with the service</v>
      </c>
    </row>
    <row r="414" ht="15.75" customHeight="1">
      <c r="B414" s="2" t="s">
        <v>907</v>
      </c>
      <c r="C414" s="2" t="s">
        <v>908</v>
      </c>
      <c r="D414" s="2" t="s">
        <v>13</v>
      </c>
      <c r="E414" s="2" t="s">
        <v>14</v>
      </c>
      <c r="F414" s="2" t="s">
        <v>15</v>
      </c>
      <c r="G414" s="2" t="s">
        <v>900</v>
      </c>
      <c r="H414" s="2" t="s">
        <v>529</v>
      </c>
      <c r="I414" s="2" t="str">
        <f>IFERROR(__xludf.DUMMYFUNCTION("GOOGLETRANSLATE(C414,""fr"",""en"")"),"Expected internet quote system impossible to finalize alone.
payment by bank card taken by an advisor, completely wobbly and not secure")</f>
        <v>Expected internet quote system impossible to finalize alone.
payment by bank card taken by an advisor, completely wobbly and not secure</v>
      </c>
    </row>
    <row r="415" ht="15.75" customHeight="1">
      <c r="B415" s="2" t="s">
        <v>909</v>
      </c>
      <c r="C415" s="2" t="s">
        <v>910</v>
      </c>
      <c r="D415" s="2" t="s">
        <v>13</v>
      </c>
      <c r="E415" s="2" t="s">
        <v>14</v>
      </c>
      <c r="F415" s="2" t="s">
        <v>15</v>
      </c>
      <c r="G415" s="2" t="s">
        <v>911</v>
      </c>
      <c r="H415" s="2" t="s">
        <v>529</v>
      </c>
      <c r="I415" s="2" t="str">
        <f>IFERROR(__xludf.DUMMYFUNCTION("GOOGLETRANSLATE(C415,""fr"",""en"")"),"In terms of price and advantages it's not so bad, moreover that I have never been insured before and the vehicle I have is not either of a small power, I find it rather interesting!")</f>
        <v>In terms of price and advantages it's not so bad, moreover that I have never been insured before and the vehicle I have is not either of a small power, I find it rather interesting!</v>
      </c>
    </row>
    <row r="416" ht="15.75" customHeight="1">
      <c r="B416" s="2" t="s">
        <v>912</v>
      </c>
      <c r="C416" s="2" t="s">
        <v>913</v>
      </c>
      <c r="D416" s="2" t="s">
        <v>13</v>
      </c>
      <c r="E416" s="2" t="s">
        <v>14</v>
      </c>
      <c r="F416" s="2" t="s">
        <v>15</v>
      </c>
      <c r="G416" s="2" t="s">
        <v>911</v>
      </c>
      <c r="H416" s="2" t="s">
        <v>529</v>
      </c>
      <c r="I416" s="2" t="str">
        <f>IFERROR(__xludf.DUMMYFUNCTION("GOOGLETRANSLATE(C416,""fr"",""en"")"),"Fast and efficient service
Interesting prices with franchise adjustment
Clear online contract management and quote
I highly recommend this insurance to my friends
")</f>
        <v>Fast and efficient service
Interesting prices with franchise adjustment
Clear online contract management and quote
I highly recommend this insurance to my friends
</v>
      </c>
    </row>
    <row r="417" ht="15.75" customHeight="1">
      <c r="B417" s="2" t="s">
        <v>914</v>
      </c>
      <c r="C417" s="2" t="s">
        <v>915</v>
      </c>
      <c r="D417" s="2" t="s">
        <v>13</v>
      </c>
      <c r="E417" s="2" t="s">
        <v>14</v>
      </c>
      <c r="F417" s="2" t="s">
        <v>15</v>
      </c>
      <c r="G417" s="2" t="s">
        <v>911</v>
      </c>
      <c r="H417" s="2" t="s">
        <v>529</v>
      </c>
      <c r="I417" s="2" t="str">
        <f>IFERROR(__xludf.DUMMYFUNCTION("GOOGLETRANSLATE(C417,""fr"",""en"")"),"I had a very good contact when subscribing to my phone contract: the pleasant and competent state person, he took the time to make several tariff simulations.")</f>
        <v>I had a very good contact when subscribing to my phone contract: the pleasant and competent state person, he took the time to make several tariff simulations.</v>
      </c>
    </row>
    <row r="418" ht="15.75" customHeight="1">
      <c r="B418" s="2" t="s">
        <v>916</v>
      </c>
      <c r="C418" s="2" t="s">
        <v>917</v>
      </c>
      <c r="D418" s="2" t="s">
        <v>13</v>
      </c>
      <c r="E418" s="2" t="s">
        <v>14</v>
      </c>
      <c r="F418" s="2" t="s">
        <v>15</v>
      </c>
      <c r="G418" s="2" t="s">
        <v>911</v>
      </c>
      <c r="H418" s="2" t="s">
        <v>529</v>
      </c>
      <c r="I418" s="2" t="str">
        <f>IFERROR(__xludf.DUMMYFUNCTION("GOOGLETRANSLATE(C418,""fr"",""en"")"),"I am satisfied price levels compared to my old insurance. And they have the area of ​​being very tight to see not the continuation for the moment nothing say")</f>
        <v>I am satisfied price levels compared to my old insurance. And they have the area of ​​being very tight to see not the continuation for the moment nothing say</v>
      </c>
    </row>
    <row r="419" ht="15.75" customHeight="1">
      <c r="B419" s="2" t="s">
        <v>918</v>
      </c>
      <c r="C419" s="2" t="s">
        <v>919</v>
      </c>
      <c r="D419" s="2" t="s">
        <v>13</v>
      </c>
      <c r="E419" s="2" t="s">
        <v>14</v>
      </c>
      <c r="F419" s="2" t="s">
        <v>15</v>
      </c>
      <c r="G419" s="2" t="s">
        <v>911</v>
      </c>
      <c r="H419" s="2" t="s">
        <v>529</v>
      </c>
      <c r="I419" s="2" t="str">
        <f>IFERROR(__xludf.DUMMYFUNCTION("GOOGLETRANSLATE(C419,""fr"",""en"")"),"Very satisfied with the price and the formula offer for a vehicle like mine and facilitates the use of the site to complete and sign the contract thank you")</f>
        <v>Very satisfied with the price and the formula offer for a vehicle like mine and facilitates the use of the site to complete and sign the contract thank you</v>
      </c>
    </row>
    <row r="420" ht="15.75" customHeight="1">
      <c r="B420" s="2" t="s">
        <v>920</v>
      </c>
      <c r="C420" s="2" t="s">
        <v>921</v>
      </c>
      <c r="D420" s="2" t="s">
        <v>13</v>
      </c>
      <c r="E420" s="2" t="s">
        <v>14</v>
      </c>
      <c r="F420" s="2" t="s">
        <v>15</v>
      </c>
      <c r="G420" s="2" t="s">
        <v>529</v>
      </c>
      <c r="H420" s="2" t="s">
        <v>529</v>
      </c>
      <c r="I420" s="2" t="str">
        <f>IFERROR(__xludf.DUMMYFUNCTION("GOOGLETRANSLATE(C420,""fr"",""en"")"),"Satisfied with the lowest rates on the market.
The prices differ according to the different simulations.
Not tested customer service. Hope everything is ok")</f>
        <v>Satisfied with the lowest rates on the market.
The prices differ according to the different simulations.
Not tested customer service. Hope everything is ok</v>
      </c>
    </row>
    <row r="421" ht="15.75" customHeight="1">
      <c r="B421" s="2" t="s">
        <v>922</v>
      </c>
      <c r="C421" s="2" t="s">
        <v>923</v>
      </c>
      <c r="D421" s="2" t="s">
        <v>13</v>
      </c>
      <c r="E421" s="2" t="s">
        <v>14</v>
      </c>
      <c r="F421" s="2" t="s">
        <v>15</v>
      </c>
      <c r="G421" s="2" t="s">
        <v>529</v>
      </c>
      <c r="H421" s="2" t="s">
        <v>529</v>
      </c>
      <c r="I421" s="2" t="str">
        <f>IFERROR(__xludf.DUMMYFUNCTION("GOOGLETRANSLATE(C421,""fr"",""en"")"),"Satisfied with the telephone call, clear and precise.
The prices are very approached and very interesting for young drivers
The information is precise and concrete")</f>
        <v>Satisfied with the telephone call, clear and precise.
The prices are very approached and very interesting for young drivers
The information is precise and concrete</v>
      </c>
    </row>
    <row r="422" ht="15.75" customHeight="1">
      <c r="B422" s="2" t="s">
        <v>924</v>
      </c>
      <c r="C422" s="2" t="s">
        <v>925</v>
      </c>
      <c r="D422" s="2" t="s">
        <v>13</v>
      </c>
      <c r="E422" s="2" t="s">
        <v>14</v>
      </c>
      <c r="F422" s="2" t="s">
        <v>15</v>
      </c>
      <c r="G422" s="2" t="s">
        <v>529</v>
      </c>
      <c r="H422" s="2" t="s">
        <v>529</v>
      </c>
      <c r="I422" s="2" t="str">
        <f>IFERROR(__xludf.DUMMYFUNCTION("GOOGLETRANSLATE(C422,""fr"",""en"")"),"I am satisfied with the service and find that the prices are attractive.
I hope my possible future requests will be well treated.
I only had good feedbacks about you, so I am confident.")</f>
        <v>I am satisfied with the service and find that the prices are attractive.
I hope my possible future requests will be well treated.
I only had good feedbacks about you, so I am confident.</v>
      </c>
    </row>
    <row r="423" ht="15.75" customHeight="1">
      <c r="B423" s="2" t="s">
        <v>926</v>
      </c>
      <c r="C423" s="2" t="s">
        <v>927</v>
      </c>
      <c r="D423" s="2" t="s">
        <v>13</v>
      </c>
      <c r="E423" s="2" t="s">
        <v>14</v>
      </c>
      <c r="F423" s="2" t="s">
        <v>15</v>
      </c>
      <c r="G423" s="2" t="s">
        <v>529</v>
      </c>
      <c r="H423" s="2" t="s">
        <v>529</v>
      </c>
      <c r="I423" s="2" t="str">
        <f>IFERROR(__xludf.DUMMYFUNCTION("GOOGLETRANSLATE(C423,""fr"",""en"")"),"The prices suit me perfectly and the proposed formula was completely suitable.
Olivier Insurance was able to meet our request and our expectations")</f>
        <v>The prices suit me perfectly and the proposed formula was completely suitable.
Olivier Insurance was able to meet our request and our expectations</v>
      </c>
    </row>
    <row r="424" ht="15.75" customHeight="1">
      <c r="B424" s="2" t="s">
        <v>928</v>
      </c>
      <c r="C424" s="2" t="s">
        <v>929</v>
      </c>
      <c r="D424" s="2" t="s">
        <v>13</v>
      </c>
      <c r="E424" s="2" t="s">
        <v>14</v>
      </c>
      <c r="F424" s="2" t="s">
        <v>15</v>
      </c>
      <c r="G424" s="2" t="s">
        <v>529</v>
      </c>
      <c r="H424" s="2" t="s">
        <v>529</v>
      </c>
      <c r="I424" s="2" t="str">
        <f>IFERROR(__xludf.DUMMYFUNCTION("GOOGLETRANSLATE(C424,""fr"",""en"")"),"I found the offer interesting, the practical approach. Customer service is cordial, clear and competent. Reactivity at administrative documents is appreciable.")</f>
        <v>I found the offer interesting, the practical approach. Customer service is cordial, clear and competent. Reactivity at administrative documents is appreciable.</v>
      </c>
    </row>
    <row r="425" ht="15.75" customHeight="1">
      <c r="B425" s="2" t="s">
        <v>930</v>
      </c>
      <c r="C425" s="2" t="s">
        <v>931</v>
      </c>
      <c r="D425" s="2" t="s">
        <v>13</v>
      </c>
      <c r="E425" s="2" t="s">
        <v>14</v>
      </c>
      <c r="F425" s="2" t="s">
        <v>15</v>
      </c>
      <c r="G425" s="2" t="s">
        <v>529</v>
      </c>
      <c r="H425" s="2" t="s">
        <v>529</v>
      </c>
      <c r="I425" s="2" t="str">
        <f>IFERROR(__xludf.DUMMYFUNCTION("GOOGLETRANSLATE(C425,""fr"",""en"")"),"I liked facilitating to obtain the quote and amabit of the person online; everything was very clear I found the answers to my questions easily
")</f>
        <v>I liked facilitating to obtain the quote and amabit of the person online; everything was very clear I found the answers to my questions easily
</v>
      </c>
    </row>
    <row r="426" ht="15.75" customHeight="1">
      <c r="B426" s="2" t="s">
        <v>932</v>
      </c>
      <c r="C426" s="2" t="s">
        <v>933</v>
      </c>
      <c r="D426" s="2" t="s">
        <v>13</v>
      </c>
      <c r="E426" s="2" t="s">
        <v>14</v>
      </c>
      <c r="F426" s="2" t="s">
        <v>15</v>
      </c>
      <c r="G426" s="2" t="s">
        <v>529</v>
      </c>
      <c r="H426" s="2" t="s">
        <v>529</v>
      </c>
      <c r="I426" s="2" t="str">
        <f>IFERROR(__xludf.DUMMYFUNCTION("GOOGLETRANSLATE(C426,""fr"",""en"")"),"It's much too expensive for me.
I have a salary of 800 euros, and I had to pay 805 euros suddenly for insurance or I will have zero accident, it's far too expensive")</f>
        <v>It's much too expensive for me.
I have a salary of 800 euros, and I had to pay 805 euros suddenly for insurance or I will have zero accident, it's far too expensive</v>
      </c>
    </row>
    <row r="427" ht="15.75" customHeight="1">
      <c r="B427" s="2" t="s">
        <v>934</v>
      </c>
      <c r="C427" s="2" t="s">
        <v>935</v>
      </c>
      <c r="D427" s="2" t="s">
        <v>13</v>
      </c>
      <c r="E427" s="2" t="s">
        <v>14</v>
      </c>
      <c r="F427" s="2" t="s">
        <v>15</v>
      </c>
      <c r="G427" s="2" t="s">
        <v>529</v>
      </c>
      <c r="H427" s="2" t="s">
        <v>529</v>
      </c>
      <c r="I427" s="2" t="str">
        <f>IFERROR(__xludf.DUMMYFUNCTION("GOOGLETRANSLATE(C427,""fr"",""en"")"),"Nothing to say I finally find insurance for my car bought in November with the gray card blocked in the sub-prefecture
Thanks
Have a good day.")</f>
        <v>Nothing to say I finally find insurance for my car bought in November with the gray card blocked in the sub-prefecture
Thanks
Have a good day.</v>
      </c>
    </row>
    <row r="428" ht="15.75" customHeight="1">
      <c r="B428" s="2" t="s">
        <v>936</v>
      </c>
      <c r="C428" s="2" t="s">
        <v>937</v>
      </c>
      <c r="D428" s="2" t="s">
        <v>13</v>
      </c>
      <c r="E428" s="2" t="s">
        <v>14</v>
      </c>
      <c r="F428" s="2" t="s">
        <v>15</v>
      </c>
      <c r="G428" s="2" t="s">
        <v>938</v>
      </c>
      <c r="H428" s="2" t="s">
        <v>939</v>
      </c>
      <c r="I428" s="2" t="str">
        <f>IFERROR(__xludf.DUMMYFUNCTION("GOOGLETRANSLATE(C428,""fr"",""en"")"),"I am satisfied with the price and the ease of the site. I have not had an accident for the moment I cannot appreciate the responsiveness. Anyway in 5 minutes I was insured.")</f>
        <v>I am satisfied with the price and the ease of the site. I have not had an accident for the moment I cannot appreciate the responsiveness. Anyway in 5 minutes I was insured.</v>
      </c>
    </row>
    <row r="429" ht="15.75" customHeight="1">
      <c r="B429" s="2" t="s">
        <v>940</v>
      </c>
      <c r="C429" s="2" t="s">
        <v>941</v>
      </c>
      <c r="D429" s="2" t="s">
        <v>13</v>
      </c>
      <c r="E429" s="2" t="s">
        <v>14</v>
      </c>
      <c r="F429" s="2" t="s">
        <v>15</v>
      </c>
      <c r="G429" s="2" t="s">
        <v>938</v>
      </c>
      <c r="H429" s="2" t="s">
        <v>939</v>
      </c>
      <c r="I429" s="2" t="str">
        <f>IFERROR(__xludf.DUMMYFUNCTION("GOOGLETRANSLATE(C429,""fr"",""en"")"),"Easy access site bravo
Satisfied with the proposal made to me
Folding monitoring at the level of my expectations
Fast and simple access
Continue like that")</f>
        <v>Easy access site bravo
Satisfied with the proposal made to me
Folding monitoring at the level of my expectations
Fast and simple access
Continue like that</v>
      </c>
    </row>
    <row r="430" ht="15.75" customHeight="1">
      <c r="B430" s="2" t="s">
        <v>942</v>
      </c>
      <c r="C430" s="2" t="s">
        <v>943</v>
      </c>
      <c r="D430" s="2" t="s">
        <v>13</v>
      </c>
      <c r="E430" s="2" t="s">
        <v>14</v>
      </c>
      <c r="F430" s="2" t="s">
        <v>15</v>
      </c>
      <c r="G430" s="2" t="s">
        <v>938</v>
      </c>
      <c r="H430" s="2" t="s">
        <v>939</v>
      </c>
      <c r="I430" s="2" t="str">
        <f>IFERROR(__xludf.DUMMYFUNCTION("GOOGLETRANSLATE(C430,""fr"",""en"")"),"Super simple and efficient.
The prices as well as the responsiveness of the advisers are perfect.
The services offered are also very good, I recommend!")</f>
        <v>Super simple and efficient.
The prices as well as the responsiveness of the advisers are perfect.
The services offered are also very good, I recommend!</v>
      </c>
    </row>
    <row r="431" ht="15.75" customHeight="1">
      <c r="B431" s="2" t="s">
        <v>944</v>
      </c>
      <c r="C431" s="2" t="s">
        <v>945</v>
      </c>
      <c r="D431" s="2" t="s">
        <v>13</v>
      </c>
      <c r="E431" s="2" t="s">
        <v>14</v>
      </c>
      <c r="F431" s="2" t="s">
        <v>15</v>
      </c>
      <c r="G431" s="2" t="s">
        <v>938</v>
      </c>
      <c r="H431" s="2" t="s">
        <v>939</v>
      </c>
      <c r="I431" s="2" t="str">
        <f>IFERROR(__xludf.DUMMYFUNCTION("GOOGLETRANSLATE(C431,""fr"",""en"")"),"The prices are not the same as on the quotes on the phone they are top answer what you just need the prices are not the same on the quote and on the phone by finalizing")</f>
        <v>The prices are not the same as on the quotes on the phone they are top answer what you just need the prices are not the same on the quote and on the phone by finalizing</v>
      </c>
    </row>
    <row r="432" ht="15.75" customHeight="1">
      <c r="B432" s="2" t="s">
        <v>946</v>
      </c>
      <c r="C432" s="2" t="s">
        <v>947</v>
      </c>
      <c r="D432" s="2" t="s">
        <v>13</v>
      </c>
      <c r="E432" s="2" t="s">
        <v>14</v>
      </c>
      <c r="F432" s="2" t="s">
        <v>15</v>
      </c>
      <c r="G432" s="2" t="s">
        <v>938</v>
      </c>
      <c r="H432" s="2" t="s">
        <v>939</v>
      </c>
      <c r="I432" s="2" t="str">
        <f>IFERROR(__xludf.DUMMYFUNCTION("GOOGLETRANSLATE(C432,""fr"",""en"")"),"I am a little satisfied
Insurance prices
Support for steps but the remains remain to be discovered
Good day Konaté Bakary
Yours sincerely")</f>
        <v>I am a little satisfied
Insurance prices
Support for steps but the remains remain to be discovered
Good day Konaté Bakary
Yours sincerely</v>
      </c>
    </row>
    <row r="433" ht="15.75" customHeight="1">
      <c r="B433" s="2" t="s">
        <v>948</v>
      </c>
      <c r="C433" s="2" t="s">
        <v>949</v>
      </c>
      <c r="D433" s="2" t="s">
        <v>13</v>
      </c>
      <c r="E433" s="2" t="s">
        <v>14</v>
      </c>
      <c r="F433" s="2" t="s">
        <v>15</v>
      </c>
      <c r="G433" s="2" t="s">
        <v>950</v>
      </c>
      <c r="H433" s="2" t="s">
        <v>939</v>
      </c>
      <c r="I433" s="2" t="str">
        <f>IFERROR(__xludf.DUMMYFUNCTION("GOOGLETRANSLATE(C433,""fr"",""en"")"),"Satisfied with this insurance for young driver.
Customer advice is available and polite.
Thank you for professionalism I recommend.
")</f>
        <v>Satisfied with this insurance for young driver.
Customer advice is available and polite.
Thank you for professionalism I recommend.
</v>
      </c>
    </row>
    <row r="434" ht="15.75" customHeight="1">
      <c r="B434" s="2" t="s">
        <v>951</v>
      </c>
      <c r="C434" s="2" t="s">
        <v>952</v>
      </c>
      <c r="D434" s="2" t="s">
        <v>13</v>
      </c>
      <c r="E434" s="2" t="s">
        <v>14</v>
      </c>
      <c r="F434" s="2" t="s">
        <v>15</v>
      </c>
      <c r="G434" s="2" t="s">
        <v>950</v>
      </c>
      <c r="H434" s="2" t="s">
        <v>939</v>
      </c>
      <c r="I434" s="2" t="str">
        <f>IFERROR(__xludf.DUMMYFUNCTION("GOOGLETRANSLATE(C434,""fr"",""en"")"),"Simple quick and cheaper than elsewhere! However, I was reassured to have someone on the phone who confirmed all the guarantees I needed.")</f>
        <v>Simple quick and cheaper than elsewhere! However, I was reassured to have someone on the phone who confirmed all the guarantees I needed.</v>
      </c>
    </row>
    <row r="435" ht="15.75" customHeight="1">
      <c r="B435" s="2" t="s">
        <v>953</v>
      </c>
      <c r="C435" s="2" t="s">
        <v>954</v>
      </c>
      <c r="D435" s="2" t="s">
        <v>13</v>
      </c>
      <c r="E435" s="2" t="s">
        <v>14</v>
      </c>
      <c r="F435" s="2" t="s">
        <v>15</v>
      </c>
      <c r="G435" s="2" t="s">
        <v>950</v>
      </c>
      <c r="H435" s="2" t="s">
        <v>939</v>
      </c>
      <c r="I435" s="2" t="str">
        <f>IFERROR(__xludf.DUMMYFUNCTION("GOOGLETRANSLATE(C435,""fr"",""en"")"),"I am very satisfied with the price compared to my precedent (€ 700 in savings). Telephone processing was carried out with great professionalism and patience. Thanks")</f>
        <v>I am very satisfied with the price compared to my precedent (€ 700 in savings). Telephone processing was carried out with great professionalism and patience. Thanks</v>
      </c>
    </row>
    <row r="436" ht="15.75" customHeight="1">
      <c r="B436" s="2" t="s">
        <v>955</v>
      </c>
      <c r="C436" s="2" t="s">
        <v>956</v>
      </c>
      <c r="D436" s="2" t="s">
        <v>13</v>
      </c>
      <c r="E436" s="2" t="s">
        <v>14</v>
      </c>
      <c r="F436" s="2" t="s">
        <v>15</v>
      </c>
      <c r="G436" s="2" t="s">
        <v>950</v>
      </c>
      <c r="H436" s="2" t="s">
        <v>939</v>
      </c>
      <c r="I436" s="2" t="str">
        <f>IFERROR(__xludf.DUMMYFUNCTION("GOOGLETRANSLATE(C436,""fr"",""en"")"),"Very satisfied with a telephonic service recommends this insurance as soon as I can I would do a sponsorship with my friends and my family to benefit from the advantages")</f>
        <v>Very satisfied with a telephonic service recommends this insurance as soon as I can I would do a sponsorship with my friends and my family to benefit from the advantages</v>
      </c>
    </row>
    <row r="437" ht="15.75" customHeight="1">
      <c r="B437" s="2" t="s">
        <v>957</v>
      </c>
      <c r="C437" s="2" t="s">
        <v>958</v>
      </c>
      <c r="D437" s="2" t="s">
        <v>13</v>
      </c>
      <c r="E437" s="2" t="s">
        <v>14</v>
      </c>
      <c r="F437" s="2" t="s">
        <v>15</v>
      </c>
      <c r="G437" s="2" t="s">
        <v>950</v>
      </c>
      <c r="H437" s="2" t="s">
        <v>939</v>
      </c>
      <c r="I437" s="2" t="str">
        <f>IFERROR(__xludf.DUMMYFUNCTION("GOOGLETRANSLATE(C437,""fr"",""en"")"),"Not much responsiveness in terms of contract monitoring, I am asked for rooms already in your possession for 3 years, this is not serious.")</f>
        <v>Not much responsiveness in terms of contract monitoring, I am asked for rooms already in your possession for 3 years, this is not serious.</v>
      </c>
    </row>
    <row r="438" ht="15.75" customHeight="1">
      <c r="B438" s="2" t="s">
        <v>959</v>
      </c>
      <c r="C438" s="2" t="s">
        <v>960</v>
      </c>
      <c r="D438" s="2" t="s">
        <v>13</v>
      </c>
      <c r="E438" s="2" t="s">
        <v>14</v>
      </c>
      <c r="F438" s="2" t="s">
        <v>15</v>
      </c>
      <c r="G438" s="2" t="s">
        <v>950</v>
      </c>
      <c r="H438" s="2" t="s">
        <v>939</v>
      </c>
      <c r="I438" s="2" t="str">
        <f>IFERROR(__xludf.DUMMYFUNCTION("GOOGLETRANSLATE(C438,""fr"",""en"")"),"I am satisfied I recommend the olive assurance to my loved ones the prices are competitive and the person I had on the phone my very well advised")</f>
        <v>I am satisfied I recommend the olive assurance to my loved ones the prices are competitive and the person I had on the phone my very well advised</v>
      </c>
    </row>
    <row r="439" ht="15.75" customHeight="1">
      <c r="B439" s="2" t="s">
        <v>961</v>
      </c>
      <c r="C439" s="2" t="s">
        <v>962</v>
      </c>
      <c r="D439" s="2" t="s">
        <v>13</v>
      </c>
      <c r="E439" s="2" t="s">
        <v>14</v>
      </c>
      <c r="F439" s="2" t="s">
        <v>15</v>
      </c>
      <c r="G439" s="2" t="s">
        <v>963</v>
      </c>
      <c r="H439" s="2" t="s">
        <v>939</v>
      </c>
      <c r="I439" s="2" t="str">
        <f>IFERROR(__xludf.DUMMYFUNCTION("GOOGLETRANSLATE(C439,""fr"",""en"")"),"I am satisfied with the proposed service of the advantages on contracts, of simplicity to validate a contract, but also on the prices which remain affordable.")</f>
        <v>I am satisfied with the proposed service of the advantages on contracts, of simplicity to validate a contract, but also on the prices which remain affordable.</v>
      </c>
    </row>
    <row r="440" ht="15.75" customHeight="1">
      <c r="B440" s="2" t="s">
        <v>964</v>
      </c>
      <c r="C440" s="2" t="s">
        <v>965</v>
      </c>
      <c r="D440" s="2" t="s">
        <v>13</v>
      </c>
      <c r="E440" s="2" t="s">
        <v>14</v>
      </c>
      <c r="F440" s="2" t="s">
        <v>15</v>
      </c>
      <c r="G440" s="2" t="s">
        <v>963</v>
      </c>
      <c r="H440" s="2" t="s">
        <v>939</v>
      </c>
      <c r="I440" s="2" t="str">
        <f>IFERROR(__xludf.DUMMYFUNCTION("GOOGLETRANSLATE(C440,""fr"",""en"")"),"I am a new customer and already satisfied with fast management
I just acquired a vehicle and it's great because I have a quote and a subscription directly")</f>
        <v>I am a new customer and already satisfied with fast management
I just acquired a vehicle and it's great because I have a quote and a subscription directly</v>
      </c>
    </row>
    <row r="441" ht="15.75" customHeight="1">
      <c r="B441" s="2" t="s">
        <v>966</v>
      </c>
      <c r="C441" s="2" t="s">
        <v>967</v>
      </c>
      <c r="D441" s="2" t="s">
        <v>13</v>
      </c>
      <c r="E441" s="2" t="s">
        <v>14</v>
      </c>
      <c r="F441" s="2" t="s">
        <v>15</v>
      </c>
      <c r="G441" s="2" t="s">
        <v>963</v>
      </c>
      <c r="H441" s="2" t="s">
        <v>939</v>
      </c>
      <c r="I441" s="2" t="str">
        <f>IFERROR(__xludf.DUMMYFUNCTION("GOOGLETRANSLATE(C441,""fr"",""en"")"),"I am satisfied with the service, simple and efficient.
thank you")</f>
        <v>I am satisfied with the service, simple and efficient.
thank you</v>
      </c>
    </row>
    <row r="442" ht="15.75" customHeight="1">
      <c r="B442" s="2" t="s">
        <v>968</v>
      </c>
      <c r="C442" s="2" t="s">
        <v>969</v>
      </c>
      <c r="D442" s="2" t="s">
        <v>13</v>
      </c>
      <c r="E442" s="2" t="s">
        <v>14</v>
      </c>
      <c r="F442" s="2" t="s">
        <v>15</v>
      </c>
      <c r="G442" s="2" t="s">
        <v>963</v>
      </c>
      <c r="H442" s="2" t="s">
        <v>939</v>
      </c>
      <c r="I442" s="2" t="str">
        <f>IFERROR(__xludf.DUMMYFUNCTION("GOOGLETRANSLATE(C442,""fr"",""en"")"),"I am satisfied with the prices offered for insurance and the option chosen as well as help by your service (reactivitis and sympathy) I will recommend your services around me")</f>
        <v>I am satisfied with the prices offered for insurance and the option chosen as well as help by your service (reactivitis and sympathy) I will recommend your services around me</v>
      </c>
    </row>
    <row r="443" ht="15.75" customHeight="1">
      <c r="B443" s="2" t="s">
        <v>970</v>
      </c>
      <c r="C443" s="2" t="s">
        <v>971</v>
      </c>
      <c r="D443" s="2" t="s">
        <v>13</v>
      </c>
      <c r="E443" s="2" t="s">
        <v>14</v>
      </c>
      <c r="F443" s="2" t="s">
        <v>15</v>
      </c>
      <c r="G443" s="2" t="s">
        <v>963</v>
      </c>
      <c r="H443" s="2" t="s">
        <v>939</v>
      </c>
      <c r="I443" s="2" t="str">
        <f>IFERROR(__xludf.DUMMYFUNCTION("GOOGLETRANSLATE(C443,""fr"",""en"")"),"I am very satisfied with the services offered by the Olivier Insurance.
The prices are very competitive.
The services are reactive. I am satisfied with my choice")</f>
        <v>I am very satisfied with the services offered by the Olivier Insurance.
The prices are very competitive.
The services are reactive. I am satisfied with my choice</v>
      </c>
    </row>
    <row r="444" ht="15.75" customHeight="1">
      <c r="B444" s="2" t="s">
        <v>972</v>
      </c>
      <c r="C444" s="2" t="s">
        <v>973</v>
      </c>
      <c r="D444" s="2" t="s">
        <v>13</v>
      </c>
      <c r="E444" s="2" t="s">
        <v>14</v>
      </c>
      <c r="F444" s="2" t="s">
        <v>15</v>
      </c>
      <c r="G444" s="2" t="s">
        <v>963</v>
      </c>
      <c r="H444" s="2" t="s">
        <v>939</v>
      </c>
      <c r="I444" s="2" t="str">
        <f>IFERROR(__xludf.DUMMYFUNCTION("GOOGLETRANSLATE(C444,""fr"",""en"")"),"I appreciated the reception and the information given during my telephone exchange.
Your prices are competitive remains to be discovered if your services are up to your good reputation. By cons I have encountered enormous difficulties in connecting to my"&amp;" personal page.")</f>
        <v>I appreciated the reception and the information given during my telephone exchange.
Your prices are competitive remains to be discovered if your services are up to your good reputation. By cons I have encountered enormous difficulties in connecting to my personal page.</v>
      </c>
    </row>
    <row r="445" ht="15.75" customHeight="1">
      <c r="B445" s="2" t="s">
        <v>974</v>
      </c>
      <c r="C445" s="2" t="s">
        <v>975</v>
      </c>
      <c r="D445" s="2" t="s">
        <v>13</v>
      </c>
      <c r="E445" s="2" t="s">
        <v>14</v>
      </c>
      <c r="F445" s="2" t="s">
        <v>15</v>
      </c>
      <c r="G445" s="2" t="s">
        <v>976</v>
      </c>
      <c r="H445" s="2" t="s">
        <v>939</v>
      </c>
      <c r="I445" s="2" t="str">
        <f>IFERROR(__xludf.DUMMYFUNCTION("GOOGLETRANSLATE(C445,""fr"",""en"")"),"Simple and economical, everything happens online it's wonderful, saving time guaranteed. Competitive price. Ergonomics of the appreciable site, I immediately hung")</f>
        <v>Simple and economical, everything happens online it's wonderful, saving time guaranteed. Competitive price. Ergonomics of the appreciable site, I immediately hung</v>
      </c>
    </row>
    <row r="446" ht="15.75" customHeight="1">
      <c r="B446" s="2" t="s">
        <v>977</v>
      </c>
      <c r="C446" s="2" t="s">
        <v>978</v>
      </c>
      <c r="D446" s="2" t="s">
        <v>13</v>
      </c>
      <c r="E446" s="2" t="s">
        <v>14</v>
      </c>
      <c r="F446" s="2" t="s">
        <v>15</v>
      </c>
      <c r="G446" s="2" t="s">
        <v>976</v>
      </c>
      <c r="H446" s="2" t="s">
        <v>939</v>
      </c>
      <c r="I446" s="2" t="str">
        <f>IFERROR(__xludf.DUMMYFUNCTION("GOOGLETRANSLATE(C446,""fr"",""en"")"),"I just arrived, but the prices are very correct, I had an interlocutor during my call for advice, very nice and professional. I will recommend!")</f>
        <v>I just arrived, but the prices are very correct, I had an interlocutor during my call for advice, very nice and professional. I will recommend!</v>
      </c>
    </row>
    <row r="447" ht="15.75" customHeight="1">
      <c r="B447" s="2" t="s">
        <v>979</v>
      </c>
      <c r="C447" s="2" t="s">
        <v>980</v>
      </c>
      <c r="D447" s="2" t="s">
        <v>13</v>
      </c>
      <c r="E447" s="2" t="s">
        <v>14</v>
      </c>
      <c r="F447" s="2" t="s">
        <v>15</v>
      </c>
      <c r="G447" s="2" t="s">
        <v>976</v>
      </c>
      <c r="H447" s="2" t="s">
        <v>939</v>
      </c>
      <c r="I447" s="2" t="str">
        <f>IFERROR(__xludf.DUMMYFUNCTION("GOOGLETRANSLATE(C447,""fr"",""en"")"),"Relatively responsive, pleasant and professional customer service.
Attractive prices for the services offered.
I hope to see an intuitive mobile application quickly to top it all!")</f>
        <v>Relatively responsive, pleasant and professional customer service.
Attractive prices for the services offered.
I hope to see an intuitive mobile application quickly to top it all!</v>
      </c>
    </row>
    <row r="448" ht="15.75" customHeight="1">
      <c r="B448" s="2" t="s">
        <v>981</v>
      </c>
      <c r="C448" s="2" t="s">
        <v>982</v>
      </c>
      <c r="D448" s="2" t="s">
        <v>13</v>
      </c>
      <c r="E448" s="2" t="s">
        <v>14</v>
      </c>
      <c r="F448" s="2" t="s">
        <v>15</v>
      </c>
      <c r="G448" s="2" t="s">
        <v>983</v>
      </c>
      <c r="H448" s="2" t="s">
        <v>939</v>
      </c>
      <c r="I448" s="2" t="str">
        <f>IFERROR(__xludf.DUMMYFUNCTION("GOOGLETRANSLATE(C448,""fr"",""en"")"),"Very satisfied thank you for the speed of my very clear care very attractive price.")</f>
        <v>Very satisfied thank you for the speed of my very clear care very attractive price.</v>
      </c>
    </row>
    <row r="449" ht="15.75" customHeight="1">
      <c r="B449" s="2" t="s">
        <v>984</v>
      </c>
      <c r="C449" s="2" t="s">
        <v>985</v>
      </c>
      <c r="D449" s="2" t="s">
        <v>13</v>
      </c>
      <c r="E449" s="2" t="s">
        <v>14</v>
      </c>
      <c r="F449" s="2" t="s">
        <v>15</v>
      </c>
      <c r="G449" s="2" t="s">
        <v>983</v>
      </c>
      <c r="H449" s="2" t="s">
        <v>939</v>
      </c>
      <c r="I449" s="2" t="str">
        <f>IFERROR(__xludf.DUMMYFUNCTION("GOOGLETRANSLATE(C449,""fr"",""en"")"),"Una website simple and clear, a 100% digital and fast solution. The prices are competitive more than asking for. Thanks to you the olive assurance")</f>
        <v>Una website simple and clear, a 100% digital and fast solution. The prices are competitive more than asking for. Thanks to you the olive assurance</v>
      </c>
    </row>
    <row r="450" ht="15.75" customHeight="1">
      <c r="B450" s="2" t="s">
        <v>986</v>
      </c>
      <c r="C450" s="2" t="s">
        <v>987</v>
      </c>
      <c r="D450" s="2" t="s">
        <v>13</v>
      </c>
      <c r="E450" s="2" t="s">
        <v>14</v>
      </c>
      <c r="F450" s="2" t="s">
        <v>15</v>
      </c>
      <c r="G450" s="2" t="s">
        <v>983</v>
      </c>
      <c r="H450" s="2" t="s">
        <v>939</v>
      </c>
      <c r="I450" s="2" t="str">
        <f>IFERROR(__xludf.DUMMYFUNCTION("GOOGLETRANSLATE(C450,""fr"",""en"")"),"I am satisfied with the service and the quality of the service
Prices suit me
simple and fast
Explanation with the advisor very well
I would recommend Olivier assurances to those around me")</f>
        <v>I am satisfied with the service and the quality of the service
Prices suit me
simple and fast
Explanation with the advisor very well
I would recommend Olivier assurances to those around me</v>
      </c>
    </row>
    <row r="451" ht="15.75" customHeight="1">
      <c r="B451" s="2" t="s">
        <v>988</v>
      </c>
      <c r="C451" s="2" t="s">
        <v>989</v>
      </c>
      <c r="D451" s="2" t="s">
        <v>13</v>
      </c>
      <c r="E451" s="2" t="s">
        <v>14</v>
      </c>
      <c r="F451" s="2" t="s">
        <v>15</v>
      </c>
      <c r="G451" s="2" t="s">
        <v>990</v>
      </c>
      <c r="H451" s="2" t="s">
        <v>939</v>
      </c>
      <c r="I451" s="2" t="str">
        <f>IFERROR(__xludf.DUMMYFUNCTION("GOOGLETRANSLATE(C451,""fr"",""en"")"),"As a new customer of this insurance, I am satisfied with the price, the services offered and the exchanges that I have had with online customer service. However, the quality of insurance is mainly revealed following a disaster (quality of care, responsive"&amp;"ness and impact on contract) and fortunately I have not yet had a claim and does not hope to have them These next years ^^")</f>
        <v>As a new customer of this insurance, I am satisfied with the price, the services offered and the exchanges that I have had with online customer service. However, the quality of insurance is mainly revealed following a disaster (quality of care, responsiveness and impact on contract) and fortunately I have not yet had a claim and does not hope to have them These next years ^^</v>
      </c>
    </row>
    <row r="452" ht="15.75" customHeight="1">
      <c r="B452" s="2" t="s">
        <v>991</v>
      </c>
      <c r="C452" s="2" t="s">
        <v>992</v>
      </c>
      <c r="D452" s="2" t="s">
        <v>13</v>
      </c>
      <c r="E452" s="2" t="s">
        <v>14</v>
      </c>
      <c r="F452" s="2" t="s">
        <v>15</v>
      </c>
      <c r="G452" s="2" t="s">
        <v>990</v>
      </c>
      <c r="H452" s="2" t="s">
        <v>939</v>
      </c>
      <c r="I452" s="2" t="str">
        <f>IFERROR(__xludf.DUMMYFUNCTION("GOOGLETRANSLATE(C452,""fr"",""en"")"),"corresponding fairly easy to reach, I called 2 times the wait is not long. Interesting price. Writing my daughter Cloe's prenon is not with a h")</f>
        <v>corresponding fairly easy to reach, I called 2 times the wait is not long. Interesting price. Writing my daughter Cloe's prenon is not with a h</v>
      </c>
    </row>
    <row r="453" ht="15.75" customHeight="1">
      <c r="B453" s="2" t="s">
        <v>993</v>
      </c>
      <c r="C453" s="2" t="s">
        <v>994</v>
      </c>
      <c r="D453" s="2" t="s">
        <v>13</v>
      </c>
      <c r="E453" s="2" t="s">
        <v>14</v>
      </c>
      <c r="F453" s="2" t="s">
        <v>15</v>
      </c>
      <c r="G453" s="2" t="s">
        <v>990</v>
      </c>
      <c r="H453" s="2" t="s">
        <v>939</v>
      </c>
      <c r="I453" s="2" t="str">
        <f>IFERROR(__xludf.DUMMYFUNCTION("GOOGLETRANSLATE(C453,""fr"",""en"")"),"Very delighted with the phone welcome and the agent who processed my request, I am found completely by chance on an Opinion-Assurance.fr comparison site")</f>
        <v>Very delighted with the phone welcome and the agent who processed my request, I am found completely by chance on an Opinion-Assurance.fr comparison site</v>
      </c>
    </row>
    <row r="454" ht="15.75" customHeight="1">
      <c r="B454" s="2" t="s">
        <v>995</v>
      </c>
      <c r="C454" s="2" t="s">
        <v>996</v>
      </c>
      <c r="D454" s="2" t="s">
        <v>13</v>
      </c>
      <c r="E454" s="2" t="s">
        <v>14</v>
      </c>
      <c r="F454" s="2" t="s">
        <v>15</v>
      </c>
      <c r="G454" s="2" t="s">
        <v>990</v>
      </c>
      <c r="H454" s="2" t="s">
        <v>939</v>
      </c>
      <c r="I454" s="2" t="str">
        <f>IFERROR(__xludf.DUMMYFUNCTION("GOOGLETRANSLATE(C454,""fr"",""en"")"),"Hello, I am very satisfied with the online service, customer service is very competent ... Price level: very good, I recommend ... I hope it will last.")</f>
        <v>Hello, I am very satisfied with the online service, customer service is very competent ... Price level: very good, I recommend ... I hope it will last.</v>
      </c>
    </row>
    <row r="455" ht="15.75" customHeight="1">
      <c r="B455" s="2" t="s">
        <v>997</v>
      </c>
      <c r="C455" s="2" t="s">
        <v>998</v>
      </c>
      <c r="D455" s="2" t="s">
        <v>13</v>
      </c>
      <c r="E455" s="2" t="s">
        <v>14</v>
      </c>
      <c r="F455" s="2" t="s">
        <v>15</v>
      </c>
      <c r="G455" s="2" t="s">
        <v>990</v>
      </c>
      <c r="H455" s="2" t="s">
        <v>939</v>
      </c>
      <c r="I455" s="2" t="str">
        <f>IFERROR(__xludf.DUMMYFUNCTION("GOOGLETRANSLATE(C455,""fr"",""en"")"),"Very good experience, very fast, and super intuitive on the internet, I think I recommend to my friends and in addition do sponsorship which is very well rewarded")</f>
        <v>Very good experience, very fast, and super intuitive on the internet, I think I recommend to my friends and in addition do sponsorship which is very well rewarded</v>
      </c>
    </row>
    <row r="456" ht="15.75" customHeight="1">
      <c r="B456" s="2" t="s">
        <v>999</v>
      </c>
      <c r="C456" s="2" t="s">
        <v>1000</v>
      </c>
      <c r="D456" s="2" t="s">
        <v>13</v>
      </c>
      <c r="E456" s="2" t="s">
        <v>14</v>
      </c>
      <c r="F456" s="2" t="s">
        <v>15</v>
      </c>
      <c r="G456" s="2" t="s">
        <v>990</v>
      </c>
      <c r="H456" s="2" t="s">
        <v>939</v>
      </c>
      <c r="I456" s="2" t="str">
        <f>IFERROR(__xludf.DUMMYFUNCTION("GOOGLETRANSLATE(C456,""fr"",""en"")"),"very satisfied
simple and fast
attractive price I highly recommend
Competitive guarantees
For a young driver just perfect
Simple and quick approach")</f>
        <v>very satisfied
simple and fast
attractive price I highly recommend
Competitive guarantees
For a young driver just perfect
Simple and quick approach</v>
      </c>
    </row>
    <row r="457" ht="15.75" customHeight="1">
      <c r="B457" s="2" t="s">
        <v>1001</v>
      </c>
      <c r="C457" s="2" t="s">
        <v>1002</v>
      </c>
      <c r="D457" s="2" t="s">
        <v>13</v>
      </c>
      <c r="E457" s="2" t="s">
        <v>14</v>
      </c>
      <c r="F457" s="2" t="s">
        <v>15</v>
      </c>
      <c r="G457" s="2" t="s">
        <v>990</v>
      </c>
      <c r="H457" s="2" t="s">
        <v>939</v>
      </c>
      <c r="I457" s="2" t="str">
        <f>IFERROR(__xludf.DUMMYFUNCTION("GOOGLETRANSLATE(C457,""fr"",""en"")"),"We are delighted with the services offered by Olivier insurance for our two vehicles that we have provided at home. Perfect staff and services")</f>
        <v>We are delighted with the services offered by Olivier insurance for our two vehicles that we have provided at home. Perfect staff and services</v>
      </c>
    </row>
    <row r="458" ht="15.75" customHeight="1">
      <c r="B458" s="2" t="s">
        <v>1003</v>
      </c>
      <c r="C458" s="2" t="s">
        <v>1004</v>
      </c>
      <c r="D458" s="2" t="s">
        <v>13</v>
      </c>
      <c r="E458" s="2" t="s">
        <v>14</v>
      </c>
      <c r="F458" s="2" t="s">
        <v>15</v>
      </c>
      <c r="G458" s="2" t="s">
        <v>1005</v>
      </c>
      <c r="H458" s="2" t="s">
        <v>939</v>
      </c>
      <c r="I458" s="2" t="str">
        <f>IFERROR(__xludf.DUMMYFUNCTION("GOOGLETRANSLATE(C458,""fr"",""en"")"),"Satisfied with this fast and intuitive online insurance. However, is expensive for young people allowed but this place in the cheapest compared to others")</f>
        <v>Satisfied with this fast and intuitive online insurance. However, is expensive for young people allowed but this place in the cheapest compared to others</v>
      </c>
    </row>
    <row r="459" ht="15.75" customHeight="1">
      <c r="B459" s="2" t="s">
        <v>1006</v>
      </c>
      <c r="C459" s="2" t="s">
        <v>1007</v>
      </c>
      <c r="D459" s="2" t="s">
        <v>13</v>
      </c>
      <c r="E459" s="2" t="s">
        <v>14</v>
      </c>
      <c r="F459" s="2" t="s">
        <v>15</v>
      </c>
      <c r="G459" s="2" t="s">
        <v>1005</v>
      </c>
      <c r="H459" s="2" t="s">
        <v>939</v>
      </c>
      <c r="I459" s="2" t="str">
        <f>IFERROR(__xludf.DUMMYFUNCTION("GOOGLETRANSLATE(C459,""fr"",""en"")"),"I am very satisfied with the customer service, very pleasant, attentive, perfectly responds to questions and with claivoyance, no expectations, I recommend.")</f>
        <v>I am very satisfied with the customer service, very pleasant, attentive, perfectly responds to questions and with claivoyance, no expectations, I recommend.</v>
      </c>
    </row>
    <row r="460" ht="15.75" customHeight="1">
      <c r="B460" s="2" t="s">
        <v>1008</v>
      </c>
      <c r="C460" s="2" t="s">
        <v>1009</v>
      </c>
      <c r="D460" s="2" t="s">
        <v>13</v>
      </c>
      <c r="E460" s="2" t="s">
        <v>14</v>
      </c>
      <c r="F460" s="2" t="s">
        <v>15</v>
      </c>
      <c r="G460" s="2" t="s">
        <v>1005</v>
      </c>
      <c r="H460" s="2" t="s">
        <v>939</v>
      </c>
      <c r="I460" s="2" t="str">
        <f>IFERROR(__xludf.DUMMYFUNCTION("GOOGLETRANSLATE(C460,""fr"",""en"")"),"Satisfied with electronic and telephone services. Ease to subscribe. Friendly and professional welcome. I will not hesitate to recommend. This is the beginning of a new experience and I will not fail to give my opinion over time.")</f>
        <v>Satisfied with electronic and telephone services. Ease to subscribe. Friendly and professional welcome. I will not hesitate to recommend. This is the beginning of a new experience and I will not fail to give my opinion over time.</v>
      </c>
    </row>
    <row r="461" ht="15.75" customHeight="1">
      <c r="B461" s="2" t="s">
        <v>1010</v>
      </c>
      <c r="C461" s="2" t="s">
        <v>1011</v>
      </c>
      <c r="D461" s="2" t="s">
        <v>13</v>
      </c>
      <c r="E461" s="2" t="s">
        <v>14</v>
      </c>
      <c r="F461" s="2" t="s">
        <v>15</v>
      </c>
      <c r="G461" s="2" t="s">
        <v>1005</v>
      </c>
      <c r="H461" s="2" t="s">
        <v>939</v>
      </c>
      <c r="I461" s="2" t="str">
        <f>IFERROR(__xludf.DUMMYFUNCTION("GOOGLETRANSLATE(C461,""fr"",""en"")"),"Satisfied with the well detailed and easy to use site, I recommend nothing more ... Hoping not to use insurance in the future cordially")</f>
        <v>Satisfied with the well detailed and easy to use site, I recommend nothing more ... Hoping not to use insurance in the future cordially</v>
      </c>
    </row>
    <row r="462" ht="15.75" customHeight="1">
      <c r="B462" s="2" t="s">
        <v>1012</v>
      </c>
      <c r="C462" s="2" t="s">
        <v>1013</v>
      </c>
      <c r="D462" s="2" t="s">
        <v>13</v>
      </c>
      <c r="E462" s="2" t="s">
        <v>14</v>
      </c>
      <c r="F462" s="2" t="s">
        <v>15</v>
      </c>
      <c r="G462" s="2" t="s">
        <v>1005</v>
      </c>
      <c r="H462" s="2" t="s">
        <v>939</v>
      </c>
      <c r="I462" s="2" t="str">
        <f>IFERROR(__xludf.DUMMYFUNCTION("GOOGLETRANSLATE(C462,""fr"",""en"")"),"Clarity satisfaction of telephone explanations
Simplicity of actions
Simplicity of the online interface
The level of service is currently up to expectations hoping that it will be the same in the event of a claim")</f>
        <v>Clarity satisfaction of telephone explanations
Simplicity of actions
Simplicity of the online interface
The level of service is currently up to expectations hoping that it will be the same in the event of a claim</v>
      </c>
    </row>
    <row r="463" ht="15.75" customHeight="1">
      <c r="B463" s="2" t="s">
        <v>1014</v>
      </c>
      <c r="C463" s="2" t="s">
        <v>1015</v>
      </c>
      <c r="D463" s="2" t="s">
        <v>13</v>
      </c>
      <c r="E463" s="2" t="s">
        <v>14</v>
      </c>
      <c r="F463" s="2" t="s">
        <v>15</v>
      </c>
      <c r="G463" s="2" t="s">
        <v>1016</v>
      </c>
      <c r="H463" s="2" t="s">
        <v>939</v>
      </c>
      <c r="I463" s="2" t="str">
        <f>IFERROR(__xludf.DUMMYFUNCTION("GOOGLETRANSLATE(C463,""fr"",""en"")"),"I am happy, this is one of the cheapest insurance that I found, 150 characters is a lot I find to give its opinion on insurance")</f>
        <v>I am happy, this is one of the cheapest insurance that I found, 150 characters is a lot I find to give its opinion on insurance</v>
      </c>
    </row>
    <row r="464" ht="15.75" customHeight="1">
      <c r="B464" s="2" t="s">
        <v>1017</v>
      </c>
      <c r="C464" s="2" t="s">
        <v>1018</v>
      </c>
      <c r="D464" s="2" t="s">
        <v>13</v>
      </c>
      <c r="E464" s="2" t="s">
        <v>14</v>
      </c>
      <c r="F464" s="2" t="s">
        <v>15</v>
      </c>
      <c r="G464" s="2" t="s">
        <v>1016</v>
      </c>
      <c r="H464" s="2" t="s">
        <v>939</v>
      </c>
      <c r="I464" s="2" t="str">
        <f>IFERROR(__xludf.DUMMYFUNCTION("GOOGLETRANSLATE(C464,""fr"",""en"")"),"I was pleasantly surprised at the prices presented by the Olivier Assurances, compared to my former insurer. Despite an option taken on my contract, I earn a little more than 350 €! ... It's not nothing! ... Sure that I will make them a hell of an adverti"&amp;"sement, and try to bring people back! .. .")</f>
        <v>I was pleasantly surprised at the prices presented by the Olivier Assurances, compared to my former insurer. Despite an option taken on my contract, I earn a little more than 350 €! ... It's not nothing! ... Sure that I will make them a hell of an advertisement, and try to bring people back! .. .</v>
      </c>
    </row>
    <row r="465" ht="15.75" customHeight="1">
      <c r="B465" s="2" t="s">
        <v>1019</v>
      </c>
      <c r="C465" s="2" t="s">
        <v>1020</v>
      </c>
      <c r="D465" s="2" t="s">
        <v>13</v>
      </c>
      <c r="E465" s="2" t="s">
        <v>14</v>
      </c>
      <c r="F465" s="2" t="s">
        <v>15</v>
      </c>
      <c r="G465" s="2" t="s">
        <v>1016</v>
      </c>
      <c r="H465" s="2" t="s">
        <v>939</v>
      </c>
      <c r="I465" s="2" t="str">
        <f>IFERROR(__xludf.DUMMYFUNCTION("GOOGLETRANSLATE(C465,""fr"",""en"")"),"Contract subscription by phone plus than satisfactory, very sympathetic and professional advisor, contract price for competition
I recommend")</f>
        <v>Contract subscription by phone plus than satisfactory, very sympathetic and professional advisor, contract price for competition
I recommend</v>
      </c>
    </row>
    <row r="466" ht="15.75" customHeight="1">
      <c r="B466" s="2" t="s">
        <v>1021</v>
      </c>
      <c r="C466" s="2" t="s">
        <v>1022</v>
      </c>
      <c r="D466" s="2" t="s">
        <v>13</v>
      </c>
      <c r="E466" s="2" t="s">
        <v>14</v>
      </c>
      <c r="F466" s="2" t="s">
        <v>15</v>
      </c>
      <c r="G466" s="2" t="s">
        <v>1016</v>
      </c>
      <c r="H466" s="2" t="s">
        <v>939</v>
      </c>
      <c r="I466" s="2" t="str">
        <f>IFERROR(__xludf.DUMMYFUNCTION("GOOGLETRANSLATE(C466,""fr"",""en"")"),"Super service, Amandine is very friendly, the prices are very satisfactory, I paid € 56 at another insurer, currently I pay 17 €
Thanks")</f>
        <v>Super service, Amandine is very friendly, the prices are very satisfactory, I paid € 56 at another insurer, currently I pay 17 €
Thanks</v>
      </c>
    </row>
    <row r="467" ht="15.75" customHeight="1">
      <c r="B467" s="2" t="s">
        <v>1023</v>
      </c>
      <c r="C467" s="2" t="s">
        <v>1024</v>
      </c>
      <c r="D467" s="2" t="s">
        <v>13</v>
      </c>
      <c r="E467" s="2" t="s">
        <v>14</v>
      </c>
      <c r="F467" s="2" t="s">
        <v>15</v>
      </c>
      <c r="G467" s="2" t="s">
        <v>1016</v>
      </c>
      <c r="H467" s="2" t="s">
        <v>939</v>
      </c>
      <c r="I467" s="2" t="str">
        <f>IFERROR(__xludf.DUMMYFUNCTION("GOOGLETRANSLATE(C467,""fr"",""en"")"),"Completely satisfied with the correct prices of speed perfect customer service perfect fast and effective telephonic service for the moment no worries I recommend")</f>
        <v>Completely satisfied with the correct prices of speed perfect customer service perfect fast and effective telephonic service for the moment no worries I recommend</v>
      </c>
    </row>
    <row r="468" ht="15.75" customHeight="1">
      <c r="B468" s="2" t="s">
        <v>1025</v>
      </c>
      <c r="C468" s="2" t="s">
        <v>1026</v>
      </c>
      <c r="D468" s="2" t="s">
        <v>13</v>
      </c>
      <c r="E468" s="2" t="s">
        <v>14</v>
      </c>
      <c r="F468" s="2" t="s">
        <v>15</v>
      </c>
      <c r="G468" s="2" t="s">
        <v>1016</v>
      </c>
      <c r="H468" s="2" t="s">
        <v>939</v>
      </c>
      <c r="I468" s="2" t="str">
        <f>IFERROR(__xludf.DUMMYFUNCTION("GOOGLETRANSLATE(C468,""fr"",""en"")"),"For the moment I can only rent myself to have made this choice because I am today fully satisfied. As long as it lasts in time because I am usually faithful with this type of contract")</f>
        <v>For the moment I can only rent myself to have made this choice because I am today fully satisfied. As long as it lasts in time because I am usually faithful with this type of contract</v>
      </c>
    </row>
    <row r="469" ht="15.75" customHeight="1">
      <c r="B469" s="2" t="s">
        <v>1027</v>
      </c>
      <c r="C469" s="2" t="s">
        <v>1028</v>
      </c>
      <c r="D469" s="2" t="s">
        <v>13</v>
      </c>
      <c r="E469" s="2" t="s">
        <v>14</v>
      </c>
      <c r="F469" s="2" t="s">
        <v>15</v>
      </c>
      <c r="G469" s="2" t="s">
        <v>1016</v>
      </c>
      <c r="H469" s="2" t="s">
        <v>939</v>
      </c>
      <c r="I469" s="2" t="str">
        <f>IFERROR(__xludf.DUMMYFUNCTION("GOOGLETRANSLATE(C469,""fr"",""en"")"),"Super insurance, professionalism of advisers, super reactive and very friendly. Thank you to them for their listening and their kindness. Very pleasant.")</f>
        <v>Super insurance, professionalism of advisers, super reactive and very friendly. Thank you to them for their listening and their kindness. Very pleasant.</v>
      </c>
    </row>
    <row r="470" ht="15.75" customHeight="1">
      <c r="B470" s="2" t="s">
        <v>1029</v>
      </c>
      <c r="C470" s="2" t="s">
        <v>1030</v>
      </c>
      <c r="D470" s="2" t="s">
        <v>13</v>
      </c>
      <c r="E470" s="2" t="s">
        <v>14</v>
      </c>
      <c r="F470" s="2" t="s">
        <v>15</v>
      </c>
      <c r="G470" s="2" t="s">
        <v>1016</v>
      </c>
      <c r="H470" s="2" t="s">
        <v>939</v>
      </c>
      <c r="I470" s="2" t="str">
        <f>IFERROR(__xludf.DUMMYFUNCTION("GOOGLETRANSLATE(C470,""fr"",""en"")"),"Speed, simplicity. Clear explanations and DS advised to listen. I received my final green card in less than eight days ... Thank you and well done ..")</f>
        <v>Speed, simplicity. Clear explanations and DS advised to listen. I received my final green card in less than eight days ... Thank you and well done ..</v>
      </c>
    </row>
    <row r="471" ht="15.75" customHeight="1">
      <c r="B471" s="2" t="s">
        <v>1031</v>
      </c>
      <c r="C471" s="2" t="s">
        <v>1032</v>
      </c>
      <c r="D471" s="2" t="s">
        <v>13</v>
      </c>
      <c r="E471" s="2" t="s">
        <v>14</v>
      </c>
      <c r="F471" s="2" t="s">
        <v>15</v>
      </c>
      <c r="G471" s="2" t="s">
        <v>1016</v>
      </c>
      <c r="H471" s="2" t="s">
        <v>939</v>
      </c>
      <c r="I471" s="2" t="str">
        <f>IFERROR(__xludf.DUMMYFUNCTION("GOOGLETRANSLATE(C471,""fr"",""en"")"),"I find that the prices are expensive for a 9CV of 2015, to see if the service is worth it.
And I hope that in the years to come I would be entitled to discounts.")</f>
        <v>I find that the prices are expensive for a 9CV of 2015, to see if the service is worth it.
And I hope that in the years to come I would be entitled to discounts.</v>
      </c>
    </row>
    <row r="472" ht="15.75" customHeight="1">
      <c r="B472" s="2" t="s">
        <v>1033</v>
      </c>
      <c r="C472" s="2" t="s">
        <v>1034</v>
      </c>
      <c r="D472" s="2" t="s">
        <v>13</v>
      </c>
      <c r="E472" s="2" t="s">
        <v>14</v>
      </c>
      <c r="F472" s="2" t="s">
        <v>15</v>
      </c>
      <c r="G472" s="2" t="s">
        <v>1035</v>
      </c>
      <c r="H472" s="2" t="s">
        <v>939</v>
      </c>
      <c r="I472" s="2" t="str">
        <f>IFERROR(__xludf.DUMMYFUNCTION("GOOGLETRANSLATE(C472,""fr"",""en"")"),"Hello, I am satisfied with the service and the price. Telephone assistance is also practical and effective. The offers are interesting.
Thanks")</f>
        <v>Hello, I am satisfied with the service and the price. Telephone assistance is also practical and effective. The offers are interesting.
Thanks</v>
      </c>
    </row>
    <row r="473" ht="15.75" customHeight="1">
      <c r="B473" s="2" t="s">
        <v>1036</v>
      </c>
      <c r="C473" s="2" t="s">
        <v>1037</v>
      </c>
      <c r="D473" s="2" t="s">
        <v>13</v>
      </c>
      <c r="E473" s="2" t="s">
        <v>14</v>
      </c>
      <c r="F473" s="2" t="s">
        <v>15</v>
      </c>
      <c r="G473" s="2" t="s">
        <v>1035</v>
      </c>
      <c r="H473" s="2" t="s">
        <v>939</v>
      </c>
      <c r="I473" s="2" t="str">
        <f>IFERROR(__xludf.DUMMYFUNCTION("GOOGLETRANSLATE(C473,""fr"",""en"")"),"I am satisfied with prices and services. During my calls I am always well received and informed.
Simple and quick. consumer I advise you this insurance.")</f>
        <v>I am satisfied with prices and services. During my calls I am always well received and informed.
Simple and quick. consumer I advise you this insurance.</v>
      </c>
    </row>
    <row r="474" ht="15.75" customHeight="1">
      <c r="B474" s="2" t="s">
        <v>1038</v>
      </c>
      <c r="C474" s="2" t="s">
        <v>1039</v>
      </c>
      <c r="D474" s="2" t="s">
        <v>13</v>
      </c>
      <c r="E474" s="2" t="s">
        <v>14</v>
      </c>
      <c r="F474" s="2" t="s">
        <v>15</v>
      </c>
      <c r="G474" s="2" t="s">
        <v>1035</v>
      </c>
      <c r="H474" s="2" t="s">
        <v>939</v>
      </c>
      <c r="I474" s="2" t="str">
        <f>IFERROR(__xludf.DUMMYFUNCTION("GOOGLETRANSLATE(C474,""fr"",""en"")"),"Very good insurance I recommend inexpensive with a very fast service do not hesitate they are the best at the price and quality level thank you again to the olive tree")</f>
        <v>Very good insurance I recommend inexpensive with a very fast service do not hesitate they are the best at the price and quality level thank you again to the olive tree</v>
      </c>
    </row>
    <row r="475" ht="15.75" customHeight="1">
      <c r="B475" s="2" t="s">
        <v>1040</v>
      </c>
      <c r="C475" s="2" t="s">
        <v>1041</v>
      </c>
      <c r="D475" s="2" t="s">
        <v>13</v>
      </c>
      <c r="E475" s="2" t="s">
        <v>14</v>
      </c>
      <c r="F475" s="2" t="s">
        <v>15</v>
      </c>
      <c r="G475" s="2" t="s">
        <v>1035</v>
      </c>
      <c r="H475" s="2" t="s">
        <v>939</v>
      </c>
      <c r="I475" s="2" t="str">
        <f>IFERROR(__xludf.DUMMYFUNCTION("GOOGLETRANSLATE(C475,""fr"",""en"")"),"very good site with very attractive prices
A pleasure to deal with pleasant, conscientious and courteous advisers
Rapidit to ensure
thank you")</f>
        <v>very good site with very attractive prices
A pleasure to deal with pleasant, conscientious and courteous advisers
Rapidit to ensure
thank you</v>
      </c>
    </row>
    <row r="476" ht="15.75" customHeight="1">
      <c r="B476" s="2" t="s">
        <v>1042</v>
      </c>
      <c r="C476" s="2" t="s">
        <v>1043</v>
      </c>
      <c r="D476" s="2" t="s">
        <v>13</v>
      </c>
      <c r="E476" s="2" t="s">
        <v>14</v>
      </c>
      <c r="F476" s="2" t="s">
        <v>15</v>
      </c>
      <c r="G476" s="2" t="s">
        <v>1035</v>
      </c>
      <c r="H476" s="2" t="s">
        <v>939</v>
      </c>
      <c r="I476" s="2" t="str">
        <f>IFERROR(__xludf.DUMMYFUNCTION("GOOGLETRANSLATE(C476,""fr"",""en"")"),"The prices suit me, but the test is too much. I must have a minimum character of 150 so I don't know what to say. Thank you for asking anyway.")</f>
        <v>The prices suit me, but the test is too much. I must have a minimum character of 150 so I don't know what to say. Thank you for asking anyway.</v>
      </c>
    </row>
    <row r="477" ht="15.75" customHeight="1">
      <c r="B477" s="2" t="s">
        <v>1044</v>
      </c>
      <c r="C477" s="2" t="s">
        <v>1045</v>
      </c>
      <c r="D477" s="2" t="s">
        <v>13</v>
      </c>
      <c r="E477" s="2" t="s">
        <v>14</v>
      </c>
      <c r="F477" s="2" t="s">
        <v>15</v>
      </c>
      <c r="G477" s="2" t="s">
        <v>1046</v>
      </c>
      <c r="H477" s="2" t="s">
        <v>939</v>
      </c>
      <c r="I477" s="2" t="str">
        <f>IFERROR(__xludf.DUMMYFUNCTION("GOOGLETRANSLATE(C477,""fr"",""en"")"),"Overall, I am satisfied with the service, the interlocutor that I had on the phone when I wanted to complete my quote. I just see, even if your price is recognized just, it remains a little high. Admittedly, it is a young driver who will be behind the whe"&amp;"el !!!")</f>
        <v>Overall, I am satisfied with the service, the interlocutor that I had on the phone when I wanted to complete my quote. I just see, even if your price is recognized just, it remains a little high. Admittedly, it is a young driver who will be behind the wheel !!!</v>
      </c>
    </row>
    <row r="478" ht="15.75" customHeight="1">
      <c r="B478" s="2" t="s">
        <v>1047</v>
      </c>
      <c r="C478" s="2" t="s">
        <v>1048</v>
      </c>
      <c r="D478" s="2" t="s">
        <v>13</v>
      </c>
      <c r="E478" s="2" t="s">
        <v>14</v>
      </c>
      <c r="F478" s="2" t="s">
        <v>15</v>
      </c>
      <c r="G478" s="2" t="s">
        <v>1046</v>
      </c>
      <c r="H478" s="2" t="s">
        <v>939</v>
      </c>
      <c r="I478" s="2" t="str">
        <f>IFERROR(__xludf.DUMMYFUNCTION("GOOGLETRANSLATE(C478,""fr"",""en"")"),"Satisfied, however, it is sometimes difficult to have access to certain information on the website, or simply to terminate insurance.
")</f>
        <v>Satisfied, however, it is sometimes difficult to have access to certain information on the website, or simply to terminate insurance.
</v>
      </c>
    </row>
    <row r="479" ht="15.75" customHeight="1">
      <c r="B479" s="2" t="s">
        <v>1049</v>
      </c>
      <c r="C479" s="2" t="s">
        <v>1050</v>
      </c>
      <c r="D479" s="2" t="s">
        <v>13</v>
      </c>
      <c r="E479" s="2" t="s">
        <v>14</v>
      </c>
      <c r="F479" s="2" t="s">
        <v>15</v>
      </c>
      <c r="G479" s="2" t="s">
        <v>1051</v>
      </c>
      <c r="H479" s="2" t="s">
        <v>939</v>
      </c>
      <c r="I479" s="2" t="str">
        <f>IFERROR(__xludf.DUMMYFUNCTION("GOOGLETRANSLATE(C479,""fr"",""en"")"),"I am satisfied, I have my three cars, an Xsara Picasso, a Mercedes Class B and a Peugeot two hundred six, all that for a good price, thank you and see you soon")</f>
        <v>I am satisfied, I have my three cars, an Xsara Picasso, a Mercedes Class B and a Peugeot two hundred six, all that for a good price, thank you and see you soon</v>
      </c>
    </row>
    <row r="480" ht="15.75" customHeight="1">
      <c r="B480" s="2" t="s">
        <v>1052</v>
      </c>
      <c r="C480" s="2" t="s">
        <v>1053</v>
      </c>
      <c r="D480" s="2" t="s">
        <v>13</v>
      </c>
      <c r="E480" s="2" t="s">
        <v>14</v>
      </c>
      <c r="F480" s="2" t="s">
        <v>15</v>
      </c>
      <c r="G480" s="2" t="s">
        <v>1051</v>
      </c>
      <c r="H480" s="2" t="s">
        <v>939</v>
      </c>
      <c r="I480" s="2" t="str">
        <f>IFERROR(__xludf.DUMMYFUNCTION("GOOGLETRANSLATE(C480,""fr"",""en"")"),"Good contact on the phone and listening to these customers, reasonable prices. For the moment very satisfied with my choice, I recommend without hesitation.")</f>
        <v>Good contact on the phone and listening to these customers, reasonable prices. For the moment very satisfied with my choice, I recommend without hesitation.</v>
      </c>
    </row>
    <row r="481" ht="15.75" customHeight="1">
      <c r="B481" s="2" t="s">
        <v>1054</v>
      </c>
      <c r="C481" s="2" t="s">
        <v>1055</v>
      </c>
      <c r="D481" s="2" t="s">
        <v>13</v>
      </c>
      <c r="E481" s="2" t="s">
        <v>14</v>
      </c>
      <c r="F481" s="2" t="s">
        <v>15</v>
      </c>
      <c r="G481" s="2" t="s">
        <v>1056</v>
      </c>
      <c r="H481" s="2" t="s">
        <v>939</v>
      </c>
      <c r="I481" s="2" t="str">
        <f>IFERROR(__xludf.DUMMYFUNCTION("GOOGLETRANSLATE(C481,""fr"",""en"")"),"I was not filled by the increase due to a recent termination of your fact but ""these are the rules"". Otherwise very good advisor on the phone.")</f>
        <v>I was not filled by the increase due to a recent termination of your fact but "these are the rules". Otherwise very good advisor on the phone.</v>
      </c>
    </row>
    <row r="482" ht="15.75" customHeight="1">
      <c r="B482" s="2" t="s">
        <v>1057</v>
      </c>
      <c r="C482" s="2" t="s">
        <v>1058</v>
      </c>
      <c r="D482" s="2" t="s">
        <v>13</v>
      </c>
      <c r="E482" s="2" t="s">
        <v>14</v>
      </c>
      <c r="F482" s="2" t="s">
        <v>15</v>
      </c>
      <c r="G482" s="2" t="s">
        <v>1056</v>
      </c>
      <c r="H482" s="2" t="s">
        <v>939</v>
      </c>
      <c r="I482" s="2" t="str">
        <f>IFERROR(__xludf.DUMMYFUNCTION("GOOGLETRANSLATE(C482,""fr"",""en"")"),"Very satisfied very good price very satisfactory welcome advisor to very good advice and very easily or easily.")</f>
        <v>Very satisfied very good price very satisfactory welcome advisor to very good advice and very easily or easily.</v>
      </c>
    </row>
    <row r="483" ht="15.75" customHeight="1">
      <c r="B483" s="2" t="s">
        <v>1059</v>
      </c>
      <c r="C483" s="2" t="s">
        <v>1060</v>
      </c>
      <c r="D483" s="2" t="s">
        <v>13</v>
      </c>
      <c r="E483" s="2" t="s">
        <v>14</v>
      </c>
      <c r="F483" s="2" t="s">
        <v>15</v>
      </c>
      <c r="G483" s="2" t="s">
        <v>1056</v>
      </c>
      <c r="H483" s="2" t="s">
        <v>939</v>
      </c>
      <c r="I483" s="2" t="str">
        <f>IFERROR(__xludf.DUMMYFUNCTION("GOOGLETRANSLATE(C483,""fr"",""en"")"),"Thank you to make sure I confidence on your part, I hope to stay a lot of temps sheltered from your insurance. M. Henao I hope to have my Definitive Green Vignete and take advantage of the L’Olivier advantages.")</f>
        <v>Thank you to make sure I confidence on your part, I hope to stay a lot of temps sheltered from your insurance. M. Henao I hope to have my Definitive Green Vignete and take advantage of the L’Olivier advantages.</v>
      </c>
    </row>
    <row r="484" ht="15.75" customHeight="1">
      <c r="B484" s="2" t="s">
        <v>1061</v>
      </c>
      <c r="C484" s="2" t="s">
        <v>1062</v>
      </c>
      <c r="D484" s="2" t="s">
        <v>13</v>
      </c>
      <c r="E484" s="2" t="s">
        <v>14</v>
      </c>
      <c r="F484" s="2" t="s">
        <v>15</v>
      </c>
      <c r="G484" s="2" t="s">
        <v>1056</v>
      </c>
      <c r="H484" s="2" t="s">
        <v>939</v>
      </c>
      <c r="I484" s="2" t="str">
        <f>IFERROR(__xludf.DUMMYFUNCTION("GOOGLETRANSLATE(C484,""fr"",""en"")"),"Thank you very much to my very nice advice and who helped me!
Super happy price and guarantees! Really qualitative service
Congratulations to you !!")</f>
        <v>Thank you very much to my very nice advice and who helped me!
Super happy price and guarantees! Really qualitative service
Congratulations to you !!</v>
      </c>
    </row>
    <row r="485" ht="15.75" customHeight="1">
      <c r="B485" s="2" t="s">
        <v>1063</v>
      </c>
      <c r="C485" s="2" t="s">
        <v>1064</v>
      </c>
      <c r="D485" s="2" t="s">
        <v>13</v>
      </c>
      <c r="E485" s="2" t="s">
        <v>14</v>
      </c>
      <c r="F485" s="2" t="s">
        <v>15</v>
      </c>
      <c r="G485" s="2" t="s">
        <v>1056</v>
      </c>
      <c r="H485" s="2" t="s">
        <v>939</v>
      </c>
      <c r="I485" s="2" t="str">
        <f>IFERROR(__xludf.DUMMYFUNCTION("GOOGLETRANSLATE(C485,""fr"",""en"")"),"The recall was rapid and the implementation of the simple contract.
The very pleasant advisor and good advice.
If the opportunity arises I would recommend your insurance")</f>
        <v>The recall was rapid and the implementation of the simple contract.
The very pleasant advisor and good advice.
If the opportunity arises I would recommend your insurance</v>
      </c>
    </row>
    <row r="486" ht="15.75" customHeight="1">
      <c r="B486" s="2" t="s">
        <v>1065</v>
      </c>
      <c r="C486" s="2" t="s">
        <v>1066</v>
      </c>
      <c r="D486" s="2" t="s">
        <v>13</v>
      </c>
      <c r="E486" s="2" t="s">
        <v>14</v>
      </c>
      <c r="F486" s="2" t="s">
        <v>15</v>
      </c>
      <c r="G486" s="2" t="s">
        <v>1056</v>
      </c>
      <c r="H486" s="2" t="s">
        <v>939</v>
      </c>
      <c r="I486" s="2" t="str">
        <f>IFERROR(__xludf.DUMMYFUNCTION("GOOGLETRANSLATE(C486,""fr"",""en"")"),"Slightly high price compared to competition.
However, I received an excellent welcome, the procedures are simple and quick and insurance takes effect immediately.")</f>
        <v>Slightly high price compared to competition.
However, I received an excellent welcome, the procedures are simple and quick and insurance takes effect immediately.</v>
      </c>
    </row>
    <row r="487" ht="15.75" customHeight="1">
      <c r="B487" s="2" t="s">
        <v>1067</v>
      </c>
      <c r="C487" s="2" t="s">
        <v>1068</v>
      </c>
      <c r="D487" s="2" t="s">
        <v>13</v>
      </c>
      <c r="E487" s="2" t="s">
        <v>14</v>
      </c>
      <c r="F487" s="2" t="s">
        <v>15</v>
      </c>
      <c r="G487" s="2" t="s">
        <v>1069</v>
      </c>
      <c r="H487" s="2" t="s">
        <v>939</v>
      </c>
      <c r="I487" s="2" t="str">
        <f>IFERROR(__xludf.DUMMYFUNCTION("GOOGLETRANSLATE(C487,""fr"",""en"")"),"I am satisfied at the moment, having later.
Often at the beginning everyone is nice, later it becomes complicated ...
To see if the olive tree is different ^^")</f>
        <v>I am satisfied at the moment, having later.
Often at the beginning everyone is nice, later it becomes complicated ...
To see if the olive tree is different ^^</v>
      </c>
    </row>
    <row r="488" ht="15.75" customHeight="1">
      <c r="B488" s="2" t="s">
        <v>1070</v>
      </c>
      <c r="C488" s="2" t="s">
        <v>1071</v>
      </c>
      <c r="D488" s="2" t="s">
        <v>13</v>
      </c>
      <c r="E488" s="2" t="s">
        <v>14</v>
      </c>
      <c r="F488" s="2" t="s">
        <v>15</v>
      </c>
      <c r="G488" s="2" t="s">
        <v>1069</v>
      </c>
      <c r="H488" s="2" t="s">
        <v>939</v>
      </c>
      <c r="I488" s="2" t="str">
        <f>IFERROR(__xludf.DUMMYFUNCTION("GOOGLETRANSLATE(C488,""fr"",""en"")"),"For the moment, the procedures seem to me fast. We will see in use. Especially when terminating my current insurer. On the other hand, I did not see a ""coupled"" proposal for car + home insurance.")</f>
        <v>For the moment, the procedures seem to me fast. We will see in use. Especially when terminating my current insurer. On the other hand, I did not see a "coupled" proposal for car + home insurance.</v>
      </c>
    </row>
    <row r="489" ht="15.75" customHeight="1">
      <c r="B489" s="2" t="s">
        <v>1072</v>
      </c>
      <c r="C489" s="2" t="s">
        <v>1073</v>
      </c>
      <c r="D489" s="2" t="s">
        <v>13</v>
      </c>
      <c r="E489" s="2" t="s">
        <v>14</v>
      </c>
      <c r="F489" s="2" t="s">
        <v>15</v>
      </c>
      <c r="G489" s="2" t="s">
        <v>1069</v>
      </c>
      <c r="H489" s="2" t="s">
        <v>939</v>
      </c>
      <c r="I489" s="2" t="str">
        <f>IFERROR(__xludf.DUMMYFUNCTION("GOOGLETRANSLATE(C489,""fr"",""en"")"),"I just joined your insurance, but I am currently satisfied with the service offered. The Internet service is clear is fast. Thanks.")</f>
        <v>I just joined your insurance, but I am currently satisfied with the service offered. The Internet service is clear is fast. Thanks.</v>
      </c>
    </row>
    <row r="490" ht="15.75" customHeight="1">
      <c r="B490" s="2" t="s">
        <v>1074</v>
      </c>
      <c r="C490" s="2" t="s">
        <v>1075</v>
      </c>
      <c r="D490" s="2" t="s">
        <v>13</v>
      </c>
      <c r="E490" s="2" t="s">
        <v>14</v>
      </c>
      <c r="F490" s="2" t="s">
        <v>15</v>
      </c>
      <c r="G490" s="2" t="s">
        <v>1069</v>
      </c>
      <c r="H490" s="2" t="s">
        <v>939</v>
      </c>
      <c r="I490" s="2" t="str">
        <f>IFERROR(__xludf.DUMMYFUNCTION("GOOGLETRANSLATE(C490,""fr"",""en"")"),"I am satisfied with the service and price and quality of the services for the moment I am waiting to see myself expressing myself 100 % I hope that everything will be fine but it suits my expectations")</f>
        <v>I am satisfied with the service and price and quality of the services for the moment I am waiting to see myself expressing myself 100 % I hope that everything will be fine but it suits my expectations</v>
      </c>
    </row>
    <row r="491" ht="15.75" customHeight="1">
      <c r="B491" s="2" t="s">
        <v>1076</v>
      </c>
      <c r="C491" s="2" t="s">
        <v>1077</v>
      </c>
      <c r="D491" s="2" t="s">
        <v>13</v>
      </c>
      <c r="E491" s="2" t="s">
        <v>14</v>
      </c>
      <c r="F491" s="2" t="s">
        <v>15</v>
      </c>
      <c r="G491" s="2" t="s">
        <v>1069</v>
      </c>
      <c r="H491" s="2" t="s">
        <v>939</v>
      </c>
      <c r="I491" s="2" t="str">
        <f>IFERROR(__xludf.DUMMYFUNCTION("GOOGLETRANSLATE(C491,""fr"",""en"")"),"of good price and always a nice customer service prices are good for having used the assistance there is all it is very good pass I recommend")</f>
        <v>of good price and always a nice customer service prices are good for having used the assistance there is all it is very good pass I recommend</v>
      </c>
    </row>
    <row r="492" ht="15.75" customHeight="1">
      <c r="B492" s="2" t="s">
        <v>1078</v>
      </c>
      <c r="C492" s="2" t="s">
        <v>1079</v>
      </c>
      <c r="D492" s="2" t="s">
        <v>13</v>
      </c>
      <c r="E492" s="2" t="s">
        <v>14</v>
      </c>
      <c r="F492" s="2" t="s">
        <v>15</v>
      </c>
      <c r="G492" s="2" t="s">
        <v>1080</v>
      </c>
      <c r="H492" s="2" t="s">
        <v>939</v>
      </c>
      <c r="I492" s="2" t="str">
        <f>IFERROR(__xludf.DUMMYFUNCTION("GOOGLETRANSLATE(C492,""fr"",""en"")"),"For the moment I was very well informed by phone.
But the start -up is extremely tedious, it would be good if it is possible to simplify the protocol.")</f>
        <v>For the moment I was very well informed by phone.
But the start -up is extremely tedious, it would be good if it is possible to simplify the protocol.</v>
      </c>
    </row>
    <row r="493" ht="15.75" customHeight="1">
      <c r="B493" s="2" t="s">
        <v>1081</v>
      </c>
      <c r="C493" s="2" t="s">
        <v>1082</v>
      </c>
      <c r="D493" s="2" t="s">
        <v>13</v>
      </c>
      <c r="E493" s="2" t="s">
        <v>14</v>
      </c>
      <c r="F493" s="2" t="s">
        <v>15</v>
      </c>
      <c r="G493" s="2" t="s">
        <v>1080</v>
      </c>
      <c r="H493" s="2" t="s">
        <v>939</v>
      </c>
      <c r="I493" s="2" t="str">
        <f>IFERROR(__xludf.DUMMYFUNCTION("GOOGLETRANSLATE(C493,""fr"",""en"")"),"Perfect excellent excellent price and personal insurance very responsive and listening
I highly recommend this cheap and reliable insurance
Lehidheb Naum")</f>
        <v>Perfect excellent excellent price and personal insurance very responsive and listening
I highly recommend this cheap and reliable insurance
Lehidheb Naum</v>
      </c>
    </row>
    <row r="494" ht="15.75" customHeight="1">
      <c r="B494" s="2" t="s">
        <v>1083</v>
      </c>
      <c r="C494" s="2" t="s">
        <v>1084</v>
      </c>
      <c r="D494" s="2" t="s">
        <v>13</v>
      </c>
      <c r="E494" s="2" t="s">
        <v>14</v>
      </c>
      <c r="F494" s="2" t="s">
        <v>15</v>
      </c>
      <c r="G494" s="2" t="s">
        <v>1080</v>
      </c>
      <c r="H494" s="2" t="s">
        <v>939</v>
      </c>
      <c r="I494" s="2" t="str">
        <f>IFERROR(__xludf.DUMMYFUNCTION("GOOGLETRANSLATE(C494,""fr"",""en"")"),"I was struck at the front of my vehicle by a car arriving hard in a parking lot when I park in reverse in a space in EPI.
Insurance declared me 100% guilty despite the photos.
I strongly advise against this insurance.")</f>
        <v>I was struck at the front of my vehicle by a car arriving hard in a parking lot when I park in reverse in a space in EPI.
Insurance declared me 100% guilty despite the photos.
I strongly advise against this insurance.</v>
      </c>
    </row>
    <row r="495" ht="15.75" customHeight="1">
      <c r="B495" s="2" t="s">
        <v>1085</v>
      </c>
      <c r="C495" s="2" t="s">
        <v>1086</v>
      </c>
      <c r="D495" s="2" t="s">
        <v>13</v>
      </c>
      <c r="E495" s="2" t="s">
        <v>14</v>
      </c>
      <c r="F495" s="2" t="s">
        <v>15</v>
      </c>
      <c r="G495" s="2" t="s">
        <v>1080</v>
      </c>
      <c r="H495" s="2" t="s">
        <v>939</v>
      </c>
      <c r="I495" s="2" t="str">
        <f>IFERROR(__xludf.DUMMYFUNCTION("GOOGLETRANSLATE(C495,""fr"",""en"")"),"Satisfied with simplicity to change company. Good price, for the 1st year not sure that it lasts but to survive you have to keep hope.")</f>
        <v>Satisfied with simplicity to change company. Good price, for the 1st year not sure that it lasts but to survive you have to keep hope.</v>
      </c>
    </row>
    <row r="496" ht="15.75" customHeight="1">
      <c r="B496" s="2" t="s">
        <v>1087</v>
      </c>
      <c r="C496" s="2" t="s">
        <v>1088</v>
      </c>
      <c r="D496" s="2" t="s">
        <v>13</v>
      </c>
      <c r="E496" s="2" t="s">
        <v>14</v>
      </c>
      <c r="F496" s="2" t="s">
        <v>15</v>
      </c>
      <c r="G496" s="2" t="s">
        <v>1080</v>
      </c>
      <c r="H496" s="2" t="s">
        <v>939</v>
      </c>
      <c r="I496" s="2" t="str">
        <f>IFERROR(__xludf.DUMMYFUNCTION("GOOGLETRANSLATE(C496,""fr"",""en"")"),"The Olivier Insurance is a safe source in terms of car insurance for my part. Thank you again for your efficiency. I highly recommend this insurance due to its prices, its remarkable joint and its listening.")</f>
        <v>The Olivier Insurance is a safe source in terms of car insurance for my part. Thank you again for your efficiency. I highly recommend this insurance due to its prices, its remarkable joint and its listening.</v>
      </c>
    </row>
    <row r="497" ht="15.75" customHeight="1">
      <c r="B497" s="2" t="s">
        <v>1089</v>
      </c>
      <c r="C497" s="2" t="s">
        <v>1090</v>
      </c>
      <c r="D497" s="2" t="s">
        <v>13</v>
      </c>
      <c r="E497" s="2" t="s">
        <v>14</v>
      </c>
      <c r="F497" s="2" t="s">
        <v>15</v>
      </c>
      <c r="G497" s="2" t="s">
        <v>1080</v>
      </c>
      <c r="H497" s="2" t="s">
        <v>939</v>
      </c>
      <c r="I497" s="2" t="str">
        <f>IFERROR(__xludf.DUMMYFUNCTION("GOOGLETRANSLATE(C497,""fr"",""en"")"),"The prices suit me, the site is well explained. The attachments are easy to ship.
Even being my first experience with insurance I found myself on the site.
An unbeatable price range thank you to the Olivier Assurance for his confidence.
")</f>
        <v>The prices suit me, the site is well explained. The attachments are easy to ship.
Even being my first experience with insurance I found myself on the site.
An unbeatable price range thank you to the Olivier Assurance for his confidence.
</v>
      </c>
    </row>
    <row r="498" ht="15.75" customHeight="1">
      <c r="B498" s="2" t="s">
        <v>1091</v>
      </c>
      <c r="C498" s="2" t="s">
        <v>1092</v>
      </c>
      <c r="D498" s="2" t="s">
        <v>13</v>
      </c>
      <c r="E498" s="2" t="s">
        <v>14</v>
      </c>
      <c r="F498" s="2" t="s">
        <v>15</v>
      </c>
      <c r="G498" s="2" t="s">
        <v>1080</v>
      </c>
      <c r="H498" s="2" t="s">
        <v>939</v>
      </c>
      <c r="I498" s="2" t="str">
        <f>IFERROR(__xludf.DUMMYFUNCTION("GOOGLETRANSLATE(C498,""fr"",""en"")"),"Response to my specific expectations, speed and availability of the advisor. Suitable for discussions by phone then by email, it was quick. I had time to think (and make a decision on the choice because I compared several quote) before signing.")</f>
        <v>Response to my specific expectations, speed and availability of the advisor. Suitable for discussions by phone then by email, it was quick. I had time to think (and make a decision on the choice because I compared several quote) before signing.</v>
      </c>
    </row>
    <row r="499" ht="15.75" customHeight="1">
      <c r="B499" s="2" t="s">
        <v>1093</v>
      </c>
      <c r="C499" s="2" t="s">
        <v>1094</v>
      </c>
      <c r="D499" s="2" t="s">
        <v>13</v>
      </c>
      <c r="E499" s="2" t="s">
        <v>14</v>
      </c>
      <c r="F499" s="2" t="s">
        <v>15</v>
      </c>
      <c r="G499" s="2" t="s">
        <v>1095</v>
      </c>
      <c r="H499" s="2" t="s">
        <v>939</v>
      </c>
      <c r="I499" s="2" t="str">
        <f>IFERROR(__xludf.DUMMYFUNCTION("GOOGLETRANSLATE(C499,""fr"",""en"")"),"A NIGHTMARE !!! To flee urgently !!!!
Non -existent communication
Extreme
Absolute bad
I was robbed my insured ""all risks"" vehicle at the Olivier Assurance, which was found. After 7 months to call several times a week to find out about the file, I"&amp;" have still not recovered my vehicle which is still not repaired ...
The expert mandated by insurance took more than 3 months to move to the police station and carry out the expertise on the vehicle even though the police station in question, which I h"&amp;"ad to call several times, indicated me in parallel Wait for a call from this so-called expert to give it the vehicle.
No compensation or compensation was obviously offered to me, I was walking for 7 months by ensuring that the situation was obviously u"&amp;"nacceptable and that the necessary would be done in due time. I finally received a letter to inform me that nothing would be done ...
I obviously spend all the administrative details, the hours spent on the phone, the incompetence of the interlocutors,"&amp;" undervaluation of the vehicle value by the expert (10ke less) and the lack of involvement throughout the file.
Cost of the operation:
- € 130 insurance per month to pay (without being able to have access to my vehicle because of their expert not doin"&amp;"g their job)
- 7 months without vehicle
- repatriation of the vehicle in my region of residence at my expense (while insured any risk)
- 700 € deductible for repairs even though the vehicle was found
This is properly unacceptable!")</f>
        <v>A NIGHTMARE !!! To flee urgently !!!!
Non -existent communication
Extreme
Absolute bad
I was robbed my insured "all risks" vehicle at the Olivier Assurance, which was found. After 7 months to call several times a week to find out about the file, I have still not recovered my vehicle which is still not repaired ...
The expert mandated by insurance took more than 3 months to move to the police station and carry out the expertise on the vehicle even though the police station in question, which I had to call several times, indicated me in parallel Wait for a call from this so-called expert to give it the vehicle.
No compensation or compensation was obviously offered to me, I was walking for 7 months by ensuring that the situation was obviously unacceptable and that the necessary would be done in due time. I finally received a letter to inform me that nothing would be done ...
I obviously spend all the administrative details, the hours spent on the phone, the incompetence of the interlocutors, undervaluation of the vehicle value by the expert (10ke less) and the lack of involvement throughout the file.
Cost of the operation:
- € 130 insurance per month to pay (without being able to have access to my vehicle because of their expert not doing their job)
- 7 months without vehicle
- repatriation of the vehicle in my region of residence at my expense (while insured any risk)
- 700 € deductible for repairs even though the vehicle was found
This is properly unacceptable!</v>
      </c>
    </row>
    <row r="500" ht="15.75" customHeight="1">
      <c r="B500" s="2" t="s">
        <v>1096</v>
      </c>
      <c r="C500" s="2" t="s">
        <v>1097</v>
      </c>
      <c r="D500" s="2" t="s">
        <v>13</v>
      </c>
      <c r="E500" s="2" t="s">
        <v>14</v>
      </c>
      <c r="F500" s="2" t="s">
        <v>15</v>
      </c>
      <c r="G500" s="2" t="s">
        <v>1098</v>
      </c>
      <c r="H500" s="2" t="s">
        <v>939</v>
      </c>
      <c r="I500" s="2" t="str">
        <f>IFERROR(__xludf.DUMMYFUNCTION("GOOGLETRANSLATE(C500,""fr"",""en"")"),"I was very satisfied with the exchanges to ensure my new vehicle and also ensure my wife's vehicle
the prices are competitive and the procedures very easy")</f>
        <v>I was very satisfied with the exchanges to ensure my new vehicle and also ensure my wife's vehicle
the prices are competitive and the procedures very easy</v>
      </c>
    </row>
    <row r="501" ht="15.75" customHeight="1">
      <c r="B501" s="2" t="s">
        <v>1099</v>
      </c>
      <c r="C501" s="2" t="s">
        <v>1100</v>
      </c>
      <c r="D501" s="2" t="s">
        <v>13</v>
      </c>
      <c r="E501" s="2" t="s">
        <v>14</v>
      </c>
      <c r="F501" s="2" t="s">
        <v>15</v>
      </c>
      <c r="G501" s="2" t="s">
        <v>1101</v>
      </c>
      <c r="H501" s="2" t="s">
        <v>939</v>
      </c>
      <c r="I501" s="2" t="str">
        <f>IFERROR(__xludf.DUMMYFUNCTION("GOOGLETRANSLATE(C501,""fr"",""en"")"),"The contract is clear and detailed; Availability and efficiency of appreciable customer service; The troubleshooting service is however quite limited, but the conditions are clearly stated by the insurer")</f>
        <v>The contract is clear and detailed; Availability and efficiency of appreciable customer service; The troubleshooting service is however quite limited, but the conditions are clearly stated by the insurer</v>
      </c>
    </row>
    <row r="502" ht="15.75" customHeight="1">
      <c r="B502" s="2" t="s">
        <v>1102</v>
      </c>
      <c r="C502" s="2" t="s">
        <v>1103</v>
      </c>
      <c r="D502" s="2" t="s">
        <v>13</v>
      </c>
      <c r="E502" s="2" t="s">
        <v>14</v>
      </c>
      <c r="F502" s="2" t="s">
        <v>15</v>
      </c>
      <c r="G502" s="2" t="s">
        <v>1101</v>
      </c>
      <c r="H502" s="2" t="s">
        <v>939</v>
      </c>
      <c r="I502" s="2" t="str">
        <f>IFERROR(__xludf.DUMMYFUNCTION("GOOGLETRANSLATE(C502,""fr"",""en"")"),"Hello, I do not recommend taking out at home, the 1st year the price is correct, the second I received (04/02/2021) a very strong increase, so compared to that I decide to terminate the contract immediately at Coming from 01/03/2021 (date of maturity of t"&amp;"he contract) by registered mail AR, on 02/17/2021 I receive a confirmation of termination by email, I tell myself that it is good what is done, to my Unpleasant surprise, today 05/03/2021 I am taken from the annual subscription for the year 03/01/21 to 02"&amp;"/28/2022 despite the termination of the contract (if I had known I would have blocked any levy ) Basically I am no longer insured with them but I have to pay the year!? For the moment I am deadlocked, I have tried to contact them by phone but they do not "&amp;"answer (an error occurred please try again) Regards.")</f>
        <v>Hello, I do not recommend taking out at home, the 1st year the price is correct, the second I received (04/02/2021) a very strong increase, so compared to that I decide to terminate the contract immediately at Coming from 01/03/2021 (date of maturity of the contract) by registered mail AR, on 02/17/2021 I receive a confirmation of termination by email, I tell myself that it is good what is done, to my Unpleasant surprise, today 05/03/2021 I am taken from the annual subscription for the year 03/01/21 to 02/28/2022 despite the termination of the contract (if I had known I would have blocked any levy ) Basically I am no longer insured with them but I have to pay the year!? For the moment I am deadlocked, I have tried to contact them by phone but they do not answer (an error occurred please try again) Regards.</v>
      </c>
    </row>
    <row r="503" ht="15.75" customHeight="1">
      <c r="B503" s="2" t="s">
        <v>1104</v>
      </c>
      <c r="C503" s="2" t="s">
        <v>1105</v>
      </c>
      <c r="D503" s="2" t="s">
        <v>13</v>
      </c>
      <c r="E503" s="2" t="s">
        <v>14</v>
      </c>
      <c r="F503" s="2" t="s">
        <v>15</v>
      </c>
      <c r="G503" s="2" t="s">
        <v>1106</v>
      </c>
      <c r="H503" s="2" t="s">
        <v>939</v>
      </c>
      <c r="I503" s="2" t="str">
        <f>IFERROR(__xludf.DUMMYFUNCTION("GOOGLETRANSLATE(C503,""fr"",""en"")"),"Good prices, a quick response, courteous and pro staff, which my good information is my fact of commercial gestures without request from me, personally I am very satisfied.")</f>
        <v>Good prices, a quick response, courteous and pro staff, which my good information is my fact of commercial gestures without request from me, personally I am very satisfied.</v>
      </c>
    </row>
    <row r="504" ht="15.75" customHeight="1">
      <c r="B504" s="2" t="s">
        <v>1107</v>
      </c>
      <c r="C504" s="2" t="s">
        <v>1108</v>
      </c>
      <c r="D504" s="2" t="s">
        <v>13</v>
      </c>
      <c r="E504" s="2" t="s">
        <v>14</v>
      </c>
      <c r="F504" s="2" t="s">
        <v>15</v>
      </c>
      <c r="G504" s="2" t="s">
        <v>1106</v>
      </c>
      <c r="H504" s="2" t="s">
        <v>939</v>
      </c>
      <c r="I504" s="2" t="str">
        <f>IFERROR(__xludf.DUMMYFUNCTION("GOOGLETRANSLATE(C504,""fr"",""en"")"),"Apart from a small repair of the windshield which happened at the top, both on the repairer's rating, and insurance! My only regret is that after 53 years of license, it was enough 3 years of non -assured in France (absent 19 years) to lose (at the time, "&amp;"for life, except accident) my bonus, which was 60%, and find myself a young driver with 0 bonuses.")</f>
        <v>Apart from a small repair of the windshield which happened at the top, both on the repairer's rating, and insurance! My only regret is that after 53 years of license, it was enough 3 years of non -assured in France (absent 19 years) to lose (at the time, for life, except accident) my bonus, which was 60%, and find myself a young driver with 0 bonuses.</v>
      </c>
    </row>
    <row r="505" ht="15.75" customHeight="1">
      <c r="B505" s="2" t="s">
        <v>1109</v>
      </c>
      <c r="C505" s="2" t="s">
        <v>1110</v>
      </c>
      <c r="D505" s="2" t="s">
        <v>13</v>
      </c>
      <c r="E505" s="2" t="s">
        <v>14</v>
      </c>
      <c r="F505" s="2" t="s">
        <v>15</v>
      </c>
      <c r="G505" s="2" t="s">
        <v>1106</v>
      </c>
      <c r="H505" s="2" t="s">
        <v>939</v>
      </c>
      <c r="I505" s="2" t="str">
        <f>IFERROR(__xludf.DUMMYFUNCTION("GOOGLETRANSLATE(C505,""fr"",""en"")"),"Fast, simple and efficient.
I do not regret my change of insurance. Customer service easily reachable without too much waiting, listening.
The prices are very reasonable for good guarantees/coverage.
The website is very intuitive for any request.
In s"&amp;"hort, satisfied!")</f>
        <v>Fast, simple and efficient.
I do not regret my change of insurance. Customer service easily reachable without too much waiting, listening.
The prices are very reasonable for good guarantees/coverage.
The website is very intuitive for any request.
In short, satisfied!</v>
      </c>
    </row>
    <row r="506" ht="15.75" customHeight="1">
      <c r="B506" s="2" t="s">
        <v>1111</v>
      </c>
      <c r="C506" s="2" t="s">
        <v>1112</v>
      </c>
      <c r="D506" s="2" t="s">
        <v>13</v>
      </c>
      <c r="E506" s="2" t="s">
        <v>14</v>
      </c>
      <c r="F506" s="2" t="s">
        <v>15</v>
      </c>
      <c r="G506" s="2" t="s">
        <v>1106</v>
      </c>
      <c r="H506" s="2" t="s">
        <v>939</v>
      </c>
      <c r="I506" s="2" t="str">
        <f>IFERROR(__xludf.DUMMYFUNCTION("GOOGLETRANSLATE(C506,""fr"",""en"")"),"A company with coherent prices and places and especially with real customer service via a platform based in Lille which knows how to be listening and responsiveness! So rare that it deserves to be reported. I recommend.")</f>
        <v>A company with coherent prices and places and especially with real customer service via a platform based in Lille which knows how to be listening and responsiveness! So rare that it deserves to be reported. I recommend.</v>
      </c>
    </row>
    <row r="507" ht="15.75" customHeight="1">
      <c r="B507" s="2" t="s">
        <v>1113</v>
      </c>
      <c r="C507" s="2" t="s">
        <v>1114</v>
      </c>
      <c r="D507" s="2" t="s">
        <v>13</v>
      </c>
      <c r="E507" s="2" t="s">
        <v>14</v>
      </c>
      <c r="F507" s="2" t="s">
        <v>15</v>
      </c>
      <c r="G507" s="2" t="s">
        <v>1115</v>
      </c>
      <c r="H507" s="2" t="s">
        <v>1116</v>
      </c>
      <c r="I507" s="2" t="str">
        <f>IFERROR(__xludf.DUMMYFUNCTION("GOOGLETRANSLATE(C507,""fr"",""en"")"),"hello, 
Insured since last year Consultation of a comparator, the price of 327.69 for a third -party formula + flight + fire + 0km troubleshooting was correct for 10,000 km /year. This year the price has increased to 435.67 or 33% increase for no reason."&amp;" No claim, nothing. No explanation on the phone. To avoid
")</f>
        <v>hello, 
Insured since last year Consultation of a comparator, the price of 327.69 for a third -party formula + flight + fire + 0km troubleshooting was correct for 10,000 km /year. This year the price has increased to 435.67 or 33% increase for no reason. No claim, nothing. No explanation on the phone. To avoid
</v>
      </c>
    </row>
    <row r="508" ht="15.75" customHeight="1">
      <c r="B508" s="2" t="s">
        <v>1117</v>
      </c>
      <c r="C508" s="2" t="s">
        <v>1118</v>
      </c>
      <c r="D508" s="2" t="s">
        <v>13</v>
      </c>
      <c r="E508" s="2" t="s">
        <v>14</v>
      </c>
      <c r="F508" s="2" t="s">
        <v>15</v>
      </c>
      <c r="G508" s="2" t="s">
        <v>1115</v>
      </c>
      <c r="H508" s="2" t="s">
        <v>1116</v>
      </c>
      <c r="I508" s="2" t="str">
        <f>IFERROR(__xludf.DUMMYFUNCTION("GOOGLETRANSLATE(C508,""fr"",""en"")"),"Easy to contact on the phone, pleasant staff who help you on the phone according to your request, price in the lowest.
Very happy with this insurer
")</f>
        <v>Easy to contact on the phone, pleasant staff who help you on the phone according to your request, price in the lowest.
Very happy with this insurer
</v>
      </c>
    </row>
    <row r="509" ht="15.75" customHeight="1">
      <c r="B509" s="2" t="s">
        <v>1119</v>
      </c>
      <c r="C509" s="2" t="s">
        <v>1120</v>
      </c>
      <c r="D509" s="2" t="s">
        <v>13</v>
      </c>
      <c r="E509" s="2" t="s">
        <v>14</v>
      </c>
      <c r="F509" s="2" t="s">
        <v>15</v>
      </c>
      <c r="G509" s="2" t="s">
        <v>1121</v>
      </c>
      <c r="H509" s="2" t="s">
        <v>1116</v>
      </c>
      <c r="I509" s="2" t="str">
        <f>IFERROR(__xludf.DUMMYFUNCTION("GOOGLETRANSLATE(C509,""fr"",""en"")"),"This insurance offers the subscription to a tailor -made price which does not only take into account your history claims.
I was very satisfied with the care by the Lille team concerning this subscription, both on the procedures and on the information con"&amp;"cerning the guarantees of my contract.
I highly recommend!")</f>
        <v>This insurance offers the subscription to a tailor -made price which does not only take into account your history claims.
I was very satisfied with the care by the Lille team concerning this subscription, both on the procedures and on the information concerning the guarantees of my contract.
I highly recommend!</v>
      </c>
    </row>
    <row r="510" ht="15.75" customHeight="1">
      <c r="B510" s="2" t="s">
        <v>1122</v>
      </c>
      <c r="C510" s="2" t="s">
        <v>1123</v>
      </c>
      <c r="D510" s="2" t="s">
        <v>13</v>
      </c>
      <c r="E510" s="2" t="s">
        <v>14</v>
      </c>
      <c r="F510" s="2" t="s">
        <v>15</v>
      </c>
      <c r="G510" s="2" t="s">
        <v>1124</v>
      </c>
      <c r="H510" s="2" t="s">
        <v>1116</v>
      </c>
      <c r="I510" s="2" t="str">
        <f>IFERROR(__xludf.DUMMYFUNCTION("GOOGLETRANSLATE(C510,""fr"",""en"")"),"Following a claim that I had with my vehicle in early January, my file was quickly processed and during the entire processing of this file, when I had a doubt, a question, I was always able to call and have an advisor To reassure me and answer my question"&amp;"s. I was very well compensated and I was able to acquire a new vehicle very quickly. I recommend lived L’Olivier Assurance for their professionalism, their kindness, their empathy, during telephone interviews, and God knows if I asked them with all questi"&amp;"ons! Thank you again for having had so much patience.")</f>
        <v>Following a claim that I had with my vehicle in early January, my file was quickly processed and during the entire processing of this file, when I had a doubt, a question, I was always able to call and have an advisor To reassure me and answer my questions. I was very well compensated and I was able to acquire a new vehicle very quickly. I recommend lived L’Olivier Assurance for their professionalism, their kindness, their empathy, during telephone interviews, and God knows if I asked them with all questions! Thank you again for having had so much patience.</v>
      </c>
    </row>
    <row r="511" ht="15.75" customHeight="1">
      <c r="B511" s="2" t="s">
        <v>1125</v>
      </c>
      <c r="C511" s="2" t="s">
        <v>1126</v>
      </c>
      <c r="D511" s="2" t="s">
        <v>13</v>
      </c>
      <c r="E511" s="2" t="s">
        <v>14</v>
      </c>
      <c r="F511" s="2" t="s">
        <v>15</v>
      </c>
      <c r="G511" s="2" t="s">
        <v>1124</v>
      </c>
      <c r="H511" s="2" t="s">
        <v>1116</v>
      </c>
      <c r="I511" s="2" t="str">
        <f>IFERROR(__xludf.DUMMYFUNCTION("GOOGLETRANSLATE(C511,""fr"",""en"")"),"very good cheap insurance and the advisers are very kind and explain very well and I hope they will not change anything I recommend it to the young driver")</f>
        <v>very good cheap insurance and the advisers are very kind and explain very well and I hope they will not change anything I recommend it to the young driver</v>
      </c>
    </row>
    <row r="512" ht="15.75" customHeight="1">
      <c r="B512" s="2" t="s">
        <v>1127</v>
      </c>
      <c r="C512" s="2" t="s">
        <v>1128</v>
      </c>
      <c r="D512" s="2" t="s">
        <v>13</v>
      </c>
      <c r="E512" s="2" t="s">
        <v>14</v>
      </c>
      <c r="F512" s="2" t="s">
        <v>15</v>
      </c>
      <c r="G512" s="2" t="s">
        <v>1129</v>
      </c>
      <c r="H512" s="2" t="s">
        <v>1116</v>
      </c>
      <c r="I512" s="2" t="str">
        <f>IFERROR(__xludf.DUMMYFUNCTION("GOOGLETRANSLATE(C512,""fr"",""en"")"),"Cheap insurance, the first year. I summarize: bonus 50% never an accident ... 12 year old car, in a closed garage etc ... First year 457 euros second year 493.69 euros third (and last year) 536 euros and, while all Other companies decrease their subscript"&amp;"ion (little accident cause confinement) The olive tree is justified by the increase in accidents and flights near us ... (Arcachon basin). If that's not cynicism ??? - I just changed insurance and by the way, I just earned 150 euros for the same guarantee"&amp;"s.")</f>
        <v>Cheap insurance, the first year. I summarize: bonus 50% never an accident ... 12 year old car, in a closed garage etc ... First year 457 euros second year 493.69 euros third (and last year) 536 euros and, while all Other companies decrease their subscription (little accident cause confinement) The olive tree is justified by the increase in accidents and flights near us ... (Arcachon basin). If that's not cynicism ??? - I just changed insurance and by the way, I just earned 150 euros for the same guarantees.</v>
      </c>
    </row>
    <row r="513" ht="15.75" customHeight="1">
      <c r="B513" s="2" t="s">
        <v>1130</v>
      </c>
      <c r="C513" s="2" t="s">
        <v>1131</v>
      </c>
      <c r="D513" s="2" t="s">
        <v>13</v>
      </c>
      <c r="E513" s="2" t="s">
        <v>14</v>
      </c>
      <c r="F513" s="2" t="s">
        <v>15</v>
      </c>
      <c r="G513" s="2" t="s">
        <v>1132</v>
      </c>
      <c r="H513" s="2" t="s">
        <v>1116</v>
      </c>
      <c r="I513" s="2" t="str">
        <f>IFERROR(__xludf.DUMMYFUNCTION("GOOGLETRANSLATE(C513,""fr"",""en"")"),"A value for money at the top !! Consulting advisers always very benevolent. And a very low telephone waiting time. I highly recommend.")</f>
        <v>A value for money at the top !! Consulting advisers always very benevolent. And a very low telephone waiting time. I highly recommend.</v>
      </c>
    </row>
    <row r="514" ht="15.75" customHeight="1">
      <c r="B514" s="2" t="s">
        <v>1133</v>
      </c>
      <c r="C514" s="2" t="s">
        <v>1134</v>
      </c>
      <c r="D514" s="2" t="s">
        <v>13</v>
      </c>
      <c r="E514" s="2" t="s">
        <v>14</v>
      </c>
      <c r="F514" s="2" t="s">
        <v>15</v>
      </c>
      <c r="G514" s="2" t="s">
        <v>1132</v>
      </c>
      <c r="H514" s="2" t="s">
        <v>1116</v>
      </c>
      <c r="I514" s="2" t="str">
        <f>IFERROR(__xludf.DUMMYFUNCTION("GOOGLETRANSLATE(C514,""fr"",""en"")"),"Cheap, but you don't have to have incidents. Troubleshooting is limited to 200 euros, if you are on highways, you will be in your pocket in part. To go home, you are told that you have to go back on your own.
So no assistance!
So cheap, but on arrival y"&amp;"ou had no assistance.
A word of advice, go your way.
I will be happy to terminate everything with them.")</f>
        <v>Cheap, but you don't have to have incidents. Troubleshooting is limited to 200 euros, if you are on highways, you will be in your pocket in part. To go home, you are told that you have to go back on your own.
So no assistance!
So cheap, but on arrival you had no assistance.
A word of advice, go your way.
I will be happy to terminate everything with them.</v>
      </c>
    </row>
    <row r="515" ht="15.75" customHeight="1">
      <c r="B515" s="2" t="s">
        <v>1135</v>
      </c>
      <c r="C515" s="2" t="s">
        <v>1136</v>
      </c>
      <c r="D515" s="2" t="s">
        <v>13</v>
      </c>
      <c r="E515" s="2" t="s">
        <v>14</v>
      </c>
      <c r="F515" s="2" t="s">
        <v>15</v>
      </c>
      <c r="G515" s="2" t="s">
        <v>1137</v>
      </c>
      <c r="H515" s="2" t="s">
        <v>1116</v>
      </c>
      <c r="I515" s="2" t="str">
        <f>IFERROR(__xludf.DUMMYFUNCTION("GOOGLETRANSLATE(C515,""fr"",""en"")"),"The subscription is simple but that's it. Having had a non -responsible disaster they did not have to keep me informed of the progress of the file. In addition, my schedule has increased enormously in terms of price when I had a bonus and not a penalty. W"&amp;"hen their requests they tell me that it is normal sinister responsible or not. In addition, when I ask them if I can terminate, the advisor lies on the phone, ensuring that you have to wait until the schedule next year when it is false with the Hamon law "&amp;"of 2015 !! Pay attention to this insurance ...")</f>
        <v>The subscription is simple but that's it. Having had a non -responsible disaster they did not have to keep me informed of the progress of the file. In addition, my schedule has increased enormously in terms of price when I had a bonus and not a penalty. When their requests they tell me that it is normal sinister responsible or not. In addition, when I ask them if I can terminate, the advisor lies on the phone, ensuring that you have to wait until the schedule next year when it is false with the Hamon law of 2015 !! Pay attention to this insurance ...</v>
      </c>
    </row>
    <row r="516" ht="15.75" customHeight="1">
      <c r="B516" s="2" t="s">
        <v>1138</v>
      </c>
      <c r="C516" s="2" t="s">
        <v>1139</v>
      </c>
      <c r="D516" s="2" t="s">
        <v>13</v>
      </c>
      <c r="E516" s="2" t="s">
        <v>14</v>
      </c>
      <c r="F516" s="2" t="s">
        <v>15</v>
      </c>
      <c r="G516" s="2" t="s">
        <v>1140</v>
      </c>
      <c r="H516" s="2" t="s">
        <v>1116</v>
      </c>
      <c r="I516" s="2" t="str">
        <f>IFERROR(__xludf.DUMMYFUNCTION("GOOGLETRANSLATE(C516,""fr"",""en"")"),"The most incompetent insurance I have ever seen.
2 months 1/2 to be reimbursed for an accident that I was not twisted in addition to be always being behind them to advance the file.
A shame...
In addition, when you believe that its advance is lacking i"&amp;"n money.
Go have appealed again and again is endless.
I think in 2 years I will always be called.
Grrrr.
Really to avoid")</f>
        <v>The most incompetent insurance I have ever seen.
2 months 1/2 to be reimbursed for an accident that I was not twisted in addition to be always being behind them to advance the file.
A shame...
In addition, when you believe that its advance is lacking in money.
Go have appealed again and again is endless.
I think in 2 years I will always be called.
Grrrr.
Really to avoid</v>
      </c>
    </row>
    <row r="517" ht="15.75" customHeight="1">
      <c r="B517" s="2" t="s">
        <v>1141</v>
      </c>
      <c r="C517" s="2" t="s">
        <v>1142</v>
      </c>
      <c r="D517" s="2" t="s">
        <v>13</v>
      </c>
      <c r="E517" s="2" t="s">
        <v>14</v>
      </c>
      <c r="F517" s="2" t="s">
        <v>15</v>
      </c>
      <c r="G517" s="2" t="s">
        <v>1143</v>
      </c>
      <c r="H517" s="2" t="s">
        <v>1116</v>
      </c>
      <c r="I517" s="2" t="str">
        <f>IFERROR(__xludf.DUMMYFUNCTION("GOOGLETRANSLATE(C517,""fr"",""en"")"),"We have been waiting for overly perceived repayment for more than 6 months following a termination of car insurance contract, namely 500 euros! They have made an internal RIB error and refuses to reimburse for the moment! At the Olivier Insurance you do n"&amp;"ot have the right to change RIB, in fact, their reimbursement software does not take into account the change makes the payment on the first RIB. So if they have no rejection from the bank, they don't pay you! I call them every month and I always wait for "&amp;"the director to remind me .... to flee or else, do not plan to change RIB!")</f>
        <v>We have been waiting for overly perceived repayment for more than 6 months following a termination of car insurance contract, namely 500 euros! They have made an internal RIB error and refuses to reimburse for the moment! At the Olivier Insurance you do not have the right to change RIB, in fact, their reimbursement software does not take into account the change makes the payment on the first RIB. So if they have no rejection from the bank, they don't pay you! I call them every month and I always wait for the director to remind me .... to flee or else, do not plan to change RIB!</v>
      </c>
    </row>
    <row r="518" ht="15.75" customHeight="1">
      <c r="B518" s="2" t="s">
        <v>1144</v>
      </c>
      <c r="C518" s="2" t="s">
        <v>1145</v>
      </c>
      <c r="D518" s="2" t="s">
        <v>13</v>
      </c>
      <c r="E518" s="2" t="s">
        <v>14</v>
      </c>
      <c r="F518" s="2" t="s">
        <v>15</v>
      </c>
      <c r="G518" s="2" t="s">
        <v>1143</v>
      </c>
      <c r="H518" s="2" t="s">
        <v>1116</v>
      </c>
      <c r="I518" s="2" t="str">
        <f>IFERROR(__xludf.DUMMYFUNCTION("GOOGLETRANSLATE(C518,""fr"",""en"")"),"Very happy with my car insurance at home!
Always find solutions to reduce your monthly payments, listening and availability are strength at home!
Very pleasant customer service, really looks at your problem and finds the best solutions to problems!")</f>
        <v>Very happy with my car insurance at home!
Always find solutions to reduce your monthly payments, listening and availability are strength at home!
Very pleasant customer service, really looks at your problem and finds the best solutions to problems!</v>
      </c>
    </row>
    <row r="519" ht="15.75" customHeight="1">
      <c r="B519" s="2" t="s">
        <v>1146</v>
      </c>
      <c r="C519" s="2" t="s">
        <v>1147</v>
      </c>
      <c r="D519" s="2" t="s">
        <v>13</v>
      </c>
      <c r="E519" s="2" t="s">
        <v>14</v>
      </c>
      <c r="F519" s="2" t="s">
        <v>15</v>
      </c>
      <c r="G519" s="2" t="s">
        <v>1116</v>
      </c>
      <c r="H519" s="2" t="s">
        <v>1116</v>
      </c>
      <c r="I519" s="2" t="str">
        <f>IFERROR(__xludf.DUMMYFUNCTION("GOOGLETRANSLATE(C519,""fr"",""en"")"),"For the moment I have not fortunately had a disaster and I have just been insured that the employees of Olivier Insurance can be reachable, attentive, courteous so for the moment of the positive, remains to be or even if One day I happened to me an accide"&amp;"nt which is the nerve of war")</f>
        <v>For the moment I have not fortunately had a disaster and I have just been insured that the employees of Olivier Insurance can be reachable, attentive, courteous so for the moment of the positive, remains to be or even if One day I happened to me an accident which is the nerve of war</v>
      </c>
    </row>
    <row r="520" ht="15.75" customHeight="1">
      <c r="B520" s="2" t="s">
        <v>1148</v>
      </c>
      <c r="C520" s="2" t="s">
        <v>1149</v>
      </c>
      <c r="D520" s="2" t="s">
        <v>13</v>
      </c>
      <c r="E520" s="2" t="s">
        <v>14</v>
      </c>
      <c r="F520" s="2" t="s">
        <v>15</v>
      </c>
      <c r="G520" s="2" t="s">
        <v>1150</v>
      </c>
      <c r="H520" s="2" t="s">
        <v>1151</v>
      </c>
      <c r="I520" s="2" t="str">
        <f>IFERROR(__xludf.DUMMYFUNCTION("GOOGLETRANSLATE(C520,""fr"",""en"")"),"The phone agents are very professional and answer all questions. They can even remind you if you ask them. Inexpensive insurance, the franchise is not so high even with a penalty and a young license. The papers were received very quickly. I recommend.")</f>
        <v>The phone agents are very professional and answer all questions. They can even remind you if you ask them. Inexpensive insurance, the franchise is not so high even with a penalty and a young license. The papers were received very quickly. I recommend.</v>
      </c>
    </row>
    <row r="521" ht="15.75" customHeight="1">
      <c r="B521" s="2" t="s">
        <v>1152</v>
      </c>
      <c r="C521" s="2" t="s">
        <v>1153</v>
      </c>
      <c r="D521" s="2" t="s">
        <v>13</v>
      </c>
      <c r="E521" s="2" t="s">
        <v>14</v>
      </c>
      <c r="F521" s="2" t="s">
        <v>15</v>
      </c>
      <c r="G521" s="2" t="s">
        <v>1154</v>
      </c>
      <c r="H521" s="2" t="s">
        <v>1151</v>
      </c>
      <c r="I521" s="2" t="str">
        <f>IFERROR(__xludf.DUMMYFUNCTION("GOOGLETRANSLATE(C521,""fr"",""en"")"),"I am satisfied. I have just renewed my insurance contract for 1 year.
I added a second car contract, with the 10% discount this is interesting.
So satisfied at all levels for the moment.
Telephone exchanges have always been very clear and met my expect"&amp;"ations.")</f>
        <v>I am satisfied. I have just renewed my insurance contract for 1 year.
I added a second car contract, with the 10% discount this is interesting.
So satisfied at all levels for the moment.
Telephone exchanges have always been very clear and met my expectations.</v>
      </c>
    </row>
    <row r="522" ht="15.75" customHeight="1">
      <c r="B522" s="2" t="s">
        <v>1155</v>
      </c>
      <c r="C522" s="2" t="s">
        <v>1156</v>
      </c>
      <c r="D522" s="2" t="s">
        <v>13</v>
      </c>
      <c r="E522" s="2" t="s">
        <v>14</v>
      </c>
      <c r="F522" s="2" t="s">
        <v>15</v>
      </c>
      <c r="G522" s="2" t="s">
        <v>1157</v>
      </c>
      <c r="H522" s="2" t="s">
        <v>1151</v>
      </c>
      <c r="I522" s="2" t="str">
        <f>IFERROR(__xludf.DUMMYFUNCTION("GOOGLETRANSLATE(C522,""fr"",""en"")"),"First year very good, but then it's a disaster!
I went from a subscription of € 700 to € 1,200 per 2nd year, on the pretext that my city was more dangerous than a year earlier !! After a call to the sales department, they agreed to give me a discount of "&amp;"€ 70, ridiculous difference.
And the following year, after having punished my subscription of € 1130 suddenly, they decided to terminate my contract on the pretext that I had too much disaster: before them: 1 responsible accident, and in 2 years At home:"&amp;" 2 broken ice and an unlikely accident !! I have to undergo my bad luck and the bad conduct of a lady !!
A shame, they are only there to collect your money and as soon as you start to make them work, they saw you !!
What a desappointment..")</f>
        <v>First year very good, but then it's a disaster!
I went from a subscription of € 700 to € 1,200 per 2nd year, on the pretext that my city was more dangerous than a year earlier !! After a call to the sales department, they agreed to give me a discount of € 70, ridiculous difference.
And the following year, after having punished my subscription of € 1130 suddenly, they decided to terminate my contract on the pretext that I had too much disaster: before them: 1 responsible accident, and in 2 years At home: 2 broken ice and an unlikely accident !! I have to undergo my bad luck and the bad conduct of a lady !!
A shame, they are only there to collect your money and as soon as you start to make them work, they saw you !!
What a desappointment..</v>
      </c>
    </row>
    <row r="523" ht="15.75" customHeight="1">
      <c r="B523" s="2" t="s">
        <v>1158</v>
      </c>
      <c r="C523" s="2" t="s">
        <v>1159</v>
      </c>
      <c r="D523" s="2" t="s">
        <v>13</v>
      </c>
      <c r="E523" s="2" t="s">
        <v>14</v>
      </c>
      <c r="F523" s="2" t="s">
        <v>15</v>
      </c>
      <c r="G523" s="2" t="s">
        <v>1157</v>
      </c>
      <c r="H523" s="2" t="s">
        <v>1151</v>
      </c>
      <c r="I523" s="2" t="str">
        <f>IFERROR(__xludf.DUMMYFUNCTION("GOOGLETRANSLATE(C523,""fr"",""en"")"),"First contact rather positive, a seller who sells me perfect insurance without constraint (and which takes me in the 10 minutes 166 €) ..
2 days later, I call to take the whole risk and there I am told that the seller was wrong and therefore that the veh"&amp;"icle that I intend to acquire in 1 day will not be guaranteed. And that, if I want to recover the record costs, I have to write a registered letter ...
So the seller is mistaken, puts me in a very bad situation and in addition I would not be reimbursin"&amp;"g the full? So ok, after discussion with the manager no need for mail (still happy!) On the other hand it takes 30 days to reimburse me! When it took them 10 min to take me away ....
Run away.")</f>
        <v>First contact rather positive, a seller who sells me perfect insurance without constraint (and which takes me in the 10 minutes 166 €) ..
2 days later, I call to take the whole risk and there I am told that the seller was wrong and therefore that the vehicle that I intend to acquire in 1 day will not be guaranteed. And that, if I want to recover the record costs, I have to write a registered letter ...
So the seller is mistaken, puts me in a very bad situation and in addition I would not be reimbursing the full? So ok, after discussion with the manager no need for mail (still happy!) On the other hand it takes 30 days to reimburse me! When it took them 10 min to take me away ....
Run away.</v>
      </c>
    </row>
    <row r="524" ht="15.75" customHeight="1">
      <c r="B524" s="2" t="s">
        <v>1160</v>
      </c>
      <c r="C524" s="2" t="s">
        <v>1161</v>
      </c>
      <c r="D524" s="2" t="s">
        <v>13</v>
      </c>
      <c r="E524" s="2" t="s">
        <v>14</v>
      </c>
      <c r="F524" s="2" t="s">
        <v>15</v>
      </c>
      <c r="G524" s="2" t="s">
        <v>1162</v>
      </c>
      <c r="H524" s="2" t="s">
        <v>1151</v>
      </c>
      <c r="I524" s="2" t="str">
        <f>IFERROR(__xludf.DUMMYFUNCTION("GOOGLETRANSLATE(C524,""fr"",""en"")"),"Very happy with this insurance.
The price is correct compared to what it covers and services.
The advisers are very friendly and responsive.
Following a claim, the intervention was fast and effective
Thank you the olive tree")</f>
        <v>Very happy with this insurance.
The price is correct compared to what it covers and services.
The advisers are very friendly and responsive.
Following a claim, the intervention was fast and effective
Thank you the olive tree</v>
      </c>
    </row>
    <row r="525" ht="15.75" customHeight="1">
      <c r="B525" s="2" t="s">
        <v>1163</v>
      </c>
      <c r="C525" s="2" t="s">
        <v>1164</v>
      </c>
      <c r="D525" s="2" t="s">
        <v>13</v>
      </c>
      <c r="E525" s="2" t="s">
        <v>14</v>
      </c>
      <c r="F525" s="2" t="s">
        <v>15</v>
      </c>
      <c r="G525" s="2" t="s">
        <v>1162</v>
      </c>
      <c r="H525" s="2" t="s">
        <v>1151</v>
      </c>
      <c r="I525" s="2" t="str">
        <f>IFERROR(__xludf.DUMMYFUNCTION("GOOGLETRANSLATE(C525,""fr"",""en"")"),"Clear, efficient and fast in addition to listening and clear in these words. I recommend the Olivier Insurance for its quality/price ratio and its very affordable and professional advisers!")</f>
        <v>Clear, efficient and fast in addition to listening and clear in these words. I recommend the Olivier Insurance for its quality/price ratio and its very affordable and professional advisers!</v>
      </c>
    </row>
    <row r="526" ht="15.75" customHeight="1">
      <c r="B526" s="2" t="s">
        <v>1165</v>
      </c>
      <c r="C526" s="2" t="s">
        <v>1166</v>
      </c>
      <c r="D526" s="2" t="s">
        <v>13</v>
      </c>
      <c r="E526" s="2" t="s">
        <v>14</v>
      </c>
      <c r="F526" s="2" t="s">
        <v>15</v>
      </c>
      <c r="G526" s="2" t="s">
        <v>1167</v>
      </c>
      <c r="H526" s="2" t="s">
        <v>1151</v>
      </c>
      <c r="I526" s="2" t="str">
        <f>IFERROR(__xludf.DUMMYFUNCTION("GOOGLETRANSLATE(C526,""fr"",""en"")"),"I terminated my insurance contract with the Olivier Insurance several months ago but I still remain pending the reimbursement of my contribution paid annually in advance, despite my numerous reminders. Unfortunately, they were not so long to take it!")</f>
        <v>I terminated my insurance contract with the Olivier Insurance several months ago but I still remain pending the reimbursement of my contribution paid annually in advance, despite my numerous reminders. Unfortunately, they were not so long to take it!</v>
      </c>
    </row>
    <row r="527" ht="15.75" customHeight="1">
      <c r="B527" s="2" t="s">
        <v>1168</v>
      </c>
      <c r="C527" s="2" t="s">
        <v>1169</v>
      </c>
      <c r="D527" s="2" t="s">
        <v>13</v>
      </c>
      <c r="E527" s="2" t="s">
        <v>14</v>
      </c>
      <c r="F527" s="2" t="s">
        <v>15</v>
      </c>
      <c r="G527" s="2" t="s">
        <v>1167</v>
      </c>
      <c r="H527" s="2" t="s">
        <v>1151</v>
      </c>
      <c r="I527" s="2" t="str">
        <f>IFERROR(__xludf.DUMMYFUNCTION("GOOGLETRANSLATE(C527,""fr"",""en"")"),"Following a conversation on the phone with an Olivier insurance salesperson, quote at € 5101.98 per year when I have a 50%bonus.
I explain to her that he has an error and she tells me that it's not she is the computer.
Then she repeats to me that I have"&amp;" done too much quotes (I don't see the problem) so I tell her erase them. She answers me that she cannot and that we have to wait 1 month. I answer her then I buy my vehicle in a month, she answers me exactly.
Shocked by that answer I kindly hang up. ins"&amp;"urance to flee. She also a real robot. An incompetent interlocutor.
So I don't even imagine the day I have a disaster. Following a conversation on the phone with an Olivier insurance salesperson, quote at € 5101.98 per year when I have a 50%bonus.
I exp"&amp;"lain to her that he has an error and she repeats to me that it is not she is the computer.
Then she repeats to me that I have done too much quotes (I don't see the problem) so I tell her erase them. She replies that she cannot and that we have to wait 1 "&amp;"month. I answer her then I buy my vehicle in a month, she answers me exactly.
Shocked by his answer I kindly hang up. Insurance to flee. She also a real robot. An incompetent interlocutor.
So I don't even imagine the day I have a disaster.")</f>
        <v>Following a conversation on the phone with an Olivier insurance salesperson, quote at € 5101.98 per year when I have a 50%bonus.
I explain to her that he has an error and she tells me that it's not she is the computer.
Then she repeats to me that I have done too much quotes (I don't see the problem) so I tell her erase them. She answers me that she cannot and that we have to wait 1 month. I answer her then I buy my vehicle in a month, she answers me exactly.
Shocked by that answer I kindly hang up. insurance to flee. She also a real robot. An incompetent interlocutor.
So I don't even imagine the day I have a disaster. Following a conversation on the phone with an Olivier insurance salesperson, quote at € 5101.98 per year when I have a 50%bonus.
I explain to her that he has an error and she repeats to me that it is not she is the computer.
Then she repeats to me that I have done too much quotes (I don't see the problem) so I tell her erase them. She replies that she cannot and that we have to wait 1 month. I answer her then I buy my vehicle in a month, she answers me exactly.
Shocked by his answer I kindly hang up. Insurance to flee. She also a real robot. An incompetent interlocutor.
So I don't even imagine the day I have a disaster.</v>
      </c>
    </row>
    <row r="528" ht="15.75" customHeight="1">
      <c r="B528" s="2" t="s">
        <v>1170</v>
      </c>
      <c r="C528" s="2" t="s">
        <v>1171</v>
      </c>
      <c r="D528" s="2" t="s">
        <v>13</v>
      </c>
      <c r="E528" s="2" t="s">
        <v>14</v>
      </c>
      <c r="F528" s="2" t="s">
        <v>15</v>
      </c>
      <c r="G528" s="2" t="s">
        <v>1172</v>
      </c>
      <c r="H528" s="2" t="s">
        <v>1151</v>
      </c>
      <c r="I528" s="2" t="str">
        <f>IFERROR(__xludf.DUMMYFUNCTION("GOOGLETRANSLATE(C528,""fr"",""en"")"),"I can't put 0 star .... so 1 but we are far from course.
Above all, avoid, an attractive price for the first year perhaps, but an unexplained increase in the second year of the premium, that's sure!
This without notice, without reason, without accident,"&amp;" without disaster ..... an aberration!
threat emails in the event of non-payment ... What else?
A single figure error on a declaration, and hop 20 euros in addition to more ..... what else?
")</f>
        <v>I can't put 0 star .... so 1 but we are far from course.
Above all, avoid, an attractive price for the first year perhaps, but an unexplained increase in the second year of the premium, that's sure!
This without notice, without reason, without accident, without disaster ..... an aberration!
threat emails in the event of non-payment ... What else?
A single figure error on a declaration, and hop 20 euros in addition to more ..... what else?
</v>
      </c>
    </row>
    <row r="529" ht="15.75" customHeight="1">
      <c r="B529" s="2" t="s">
        <v>1173</v>
      </c>
      <c r="C529" s="2" t="s">
        <v>1174</v>
      </c>
      <c r="D529" s="2" t="s">
        <v>13</v>
      </c>
      <c r="E529" s="2" t="s">
        <v>14</v>
      </c>
      <c r="F529" s="2" t="s">
        <v>15</v>
      </c>
      <c r="G529" s="2" t="s">
        <v>1175</v>
      </c>
      <c r="H529" s="2" t="s">
        <v>1151</v>
      </c>
      <c r="I529" s="2" t="str">
        <f>IFERROR(__xludf.DUMMYFUNCTION("GOOGLETRANSLATE(C529,""fr"",""en"")"),"I attribute a star because I can't put less!
Like almost all the subscribers to the olive tree, I naively ceded to the attractive ""starting"" prices. For all -risk insurance concerning a new DACIA SANDERO STEPWAY The initial price is: net price € 361.48"&amp;", taxes € 102.96 therefore incl. € 464.44.
During the renewal of the contract, the new price is as follows: net price € 453.73, taxes € 84.63, therefore including tax € 538.36. By the way, the variation in the amount of taxes is unexplained ... Regarding"&amp;" the final result, it is therefore an increase of 25.52. % Of the net price and 15.91 % of the price including tax. The maturity notice mentions the laconic justification ""... the frequency of claims, thefts of this type of vehicle and the cost of repair"&amp;"s ...""
Not being satisfied with this increase, I sent a registered letter with acknowledgment of receipt to the olive tree. This mail takes up each increase in increase:
- Frequency of claims: I point out to all useful purposes that France was confined"&amp;" from March 17 to May 11, 2020. This situation caused a very significant drop in road traffic, therefore claims, so that certain insurance companies have carried out partial premium reimbursements.
- Flights to this type of vehicle: I mention the article"&amp;" ""The 2019 black list of the most stolen cars"" Auto Plus n ° 1587 of 02/01/2019. Among the 50 most stolen vehicles, there is no mention of the type of insured vehicle (Dacia/Sandero/Stepway) which is certainly not the privileged target of thugs.
- Cost"&amp;" of repairs: subscribed to the aforementioned journal, I invite the olive tree again to consult the article ""Spare parts: always more expensive"" auto more n ° 1678 of 30/10/2020 which reveals for the brand Dacia an increase of 2.5 %.
Thus, with regard "&amp;"to the contract, without claim, none of the arguments put forward is justifiable with regard to such an increase.
First icing on the cake: I tried, via ""the ferrets"" to have a new insurance quote. I received a new proposal for very exactly the same all"&amp;" -risk formula, amounting to € 425.50 including tax, 8.38 % cheaper than the initial contract ... in my aforementioned letter I therefore invited the Olivier to honor his Last proposal ...
One evening after 6 pm, I receive a telephone call from ""Elias"""&amp;" which asks me for the number of the last proposal received. Faced with such an imparation of the interview I tell him that this proposal is attached to my mail ... He replied that he was going to see and that he would remind me.
Second icing on the cake"&amp;": I have never been recalled, I have never received an answer to my mail and the last proposal from the olive tree was never honored.
Third icing on the cake: the debit of the deadline on my account was 04/11/2020 for a contract taking effect on 12/20/20"&amp;"19.
In view of this obvious lack of professionalism and this perfectly unacceptable contempt, I dare not imagine what would have been the reaction of the olive tree in the event of a disaster ...
As a result, for a few tens of euros more, I left the oli"&amp;"ve tree to take out perfectly identical insurance with an insurer.
")</f>
        <v>I attribute a star because I can't put less!
Like almost all the subscribers to the olive tree, I naively ceded to the attractive "starting" prices. For all -risk insurance concerning a new DACIA SANDERO STEPWAY The initial price is: net price € 361.48, taxes € 102.96 therefore incl. € 464.44.
During the renewal of the contract, the new price is as follows: net price € 453.73, taxes € 84.63, therefore including tax € 538.36. By the way, the variation in the amount of taxes is unexplained ... Regarding the final result, it is therefore an increase of 25.52. % Of the net price and 15.91 % of the price including tax. The maturity notice mentions the laconic justification "... the frequency of claims, thefts of this type of vehicle and the cost of repairs ..."
Not being satisfied with this increase, I sent a registered letter with acknowledgment of receipt to the olive tree. This mail takes up each increase in increase:
- Frequency of claims: I point out to all useful purposes that France was confined from March 17 to May 11, 2020. This situation caused a very significant drop in road traffic, therefore claims, so that certain insurance companies have carried out partial premium reimbursements.
- Flights to this type of vehicle: I mention the article "The 2019 black list of the most stolen cars" Auto Plus n ° 1587 of 02/01/2019. Among the 50 most stolen vehicles, there is no mention of the type of insured vehicle (Dacia/Sandero/Stepway) which is certainly not the privileged target of thugs.
- Cost of repairs: subscribed to the aforementioned journal, I invite the olive tree again to consult the article "Spare parts: always more expensive" auto more n ° 1678 of 30/10/2020 which reveals for the brand Dacia an increase of 2.5 %.
Thus, with regard to the contract, without claim, none of the arguments put forward is justifiable with regard to such an increase.
First icing on the cake: I tried, via "the ferrets" to have a new insurance quote. I received a new proposal for very exactly the same all -risk formula, amounting to € 425.50 including tax, 8.38 % cheaper than the initial contract ... in my aforementioned letter I therefore invited the Olivier to honor his Last proposal ...
One evening after 6 pm, I receive a telephone call from "Elias" which asks me for the number of the last proposal received. Faced with such an imparation of the interview I tell him that this proposal is attached to my mail ... He replied that he was going to see and that he would remind me.
Second icing on the cake: I have never been recalled, I have never received an answer to my mail and the last proposal from the olive tree was never honored.
Third icing on the cake: the debit of the deadline on my account was 04/11/2020 for a contract taking effect on 12/20/2019.
In view of this obvious lack of professionalism and this perfectly unacceptable contempt, I dare not imagine what would have been the reaction of the olive tree in the event of a disaster ...
As a result, for a few tens of euros more, I left the olive tree to take out perfectly identical insurance with an insurer.
</v>
      </c>
    </row>
    <row r="530" ht="15.75" customHeight="1">
      <c r="B530" s="2" t="s">
        <v>1176</v>
      </c>
      <c r="C530" s="2" t="s">
        <v>1177</v>
      </c>
      <c r="D530" s="2" t="s">
        <v>13</v>
      </c>
      <c r="E530" s="2" t="s">
        <v>14</v>
      </c>
      <c r="F530" s="2" t="s">
        <v>15</v>
      </c>
      <c r="G530" s="2" t="s">
        <v>1178</v>
      </c>
      <c r="H530" s="2" t="s">
        <v>1151</v>
      </c>
      <c r="I530" s="2" t="str">
        <f>IFERROR(__xludf.DUMMYFUNCTION("GOOGLETRANSLATE(C530,""fr"",""en"")"),"Not high price after I never had a claim so I can't say if they are effective or not even for change of address and email they still sent me my green card very quickly")</f>
        <v>Not high price after I never had a claim so I can't say if they are effective or not even for change of address and email they still sent me my green card very quickly</v>
      </c>
    </row>
    <row r="531" ht="15.75" customHeight="1">
      <c r="B531" s="2" t="s">
        <v>1179</v>
      </c>
      <c r="C531" s="2" t="s">
        <v>1180</v>
      </c>
      <c r="D531" s="2" t="s">
        <v>13</v>
      </c>
      <c r="E531" s="2" t="s">
        <v>14</v>
      </c>
      <c r="F531" s="2" t="s">
        <v>15</v>
      </c>
      <c r="G531" s="2" t="s">
        <v>1181</v>
      </c>
      <c r="H531" s="2" t="s">
        <v>1151</v>
      </c>
      <c r="I531" s="2" t="str">
        <f>IFERROR(__xludf.DUMMYFUNCTION("GOOGLETRANSLATE(C531,""fr"",""en"")"),"Listening to the pleasant team, quick response by phone or Messenger,
Super happy with my insurance
I really recommend it, you will not be disappointed")</f>
        <v>Listening to the pleasant team, quick response by phone or Messenger,
Super happy with my insurance
I really recommend it, you will not be disappointed</v>
      </c>
    </row>
    <row r="532" ht="15.75" customHeight="1">
      <c r="B532" s="2" t="s">
        <v>1182</v>
      </c>
      <c r="C532" s="2" t="s">
        <v>1183</v>
      </c>
      <c r="D532" s="2" t="s">
        <v>13</v>
      </c>
      <c r="E532" s="2" t="s">
        <v>14</v>
      </c>
      <c r="F532" s="2" t="s">
        <v>15</v>
      </c>
      <c r="G532" s="2" t="s">
        <v>1184</v>
      </c>
      <c r="H532" s="2" t="s">
        <v>1151</v>
      </c>
      <c r="I532" s="2" t="str">
        <f>IFERROR(__xludf.DUMMYFUNCTION("GOOGLETRANSLATE(C532,""fr"",""en"")"),"I do not always share my opinions, but the service is good it must also be known, following a vandalism (scratches on vehicle by a person I saw doing thanks to my daschcam) total care of my Sinister while at first the insurance did not follow up, but afte"&amp;"r investigation positive decision in my favor. I can only be satisfied!")</f>
        <v>I do not always share my opinions, but the service is good it must also be known, following a vandalism (scratches on vehicle by a person I saw doing thanks to my daschcam) total care of my Sinister while at first the insurance did not follow up, but after investigation positive decision in my favor. I can only be satisfied!</v>
      </c>
    </row>
    <row r="533" ht="15.75" customHeight="1">
      <c r="B533" s="2" t="s">
        <v>1185</v>
      </c>
      <c r="C533" s="2" t="s">
        <v>1186</v>
      </c>
      <c r="D533" s="2" t="s">
        <v>13</v>
      </c>
      <c r="E533" s="2" t="s">
        <v>14</v>
      </c>
      <c r="F533" s="2" t="s">
        <v>15</v>
      </c>
      <c r="G533" s="2" t="s">
        <v>1184</v>
      </c>
      <c r="H533" s="2" t="s">
        <v>1151</v>
      </c>
      <c r="I533" s="2" t="str">
        <f>IFERROR(__xludf.DUMMYFUNCTION("GOOGLETRANSLATE(C533,""fr"",""en"")"),"My subscription increased by more than 40 % following an unlikely accident. Inadmissible.
As a result, the competitor becomes more interesting. Think carefully before getting involved and taking into account the negative remarks of the insured.
")</f>
        <v>My subscription increased by more than 40 % following an unlikely accident. Inadmissible.
As a result, the competitor becomes more interesting. Think carefully before getting involved and taking into account the negative remarks of the insured.
</v>
      </c>
    </row>
    <row r="534" ht="15.75" customHeight="1">
      <c r="B534" s="2" t="s">
        <v>1187</v>
      </c>
      <c r="C534" s="2" t="s">
        <v>1188</v>
      </c>
      <c r="D534" s="2" t="s">
        <v>13</v>
      </c>
      <c r="E534" s="2" t="s">
        <v>14</v>
      </c>
      <c r="F534" s="2" t="s">
        <v>15</v>
      </c>
      <c r="G534" s="2" t="s">
        <v>1189</v>
      </c>
      <c r="H534" s="2" t="s">
        <v>1151</v>
      </c>
      <c r="I534" s="2" t="str">
        <f>IFERROR(__xludf.DUMMYFUNCTION("GOOGLETRANSLATE(C534,""fr"",""en"")"),"Customer at home for surely 7 years without accident. I introduce myself to my garage asks him to do what he needs on my vehicle and pass the technical control next to it. Cracking windshield a few time before following sand projections by a truck. The ch"&amp;"ange being compulsory for obtaining technical control, I call my insurance they ask me for a certificate on honor, invoice paying the windshield and ———— The invoice of the windshield paid by the garage —— ——— The garage refuses to provide me with it. Bei"&amp;"ng a painter is as if customers ask me to provide the bill for my coatings and paint used before paying me.
I inform the olive tree so by email while giving the other parts. They send me an email asking me for this piece. They didn't even read my email j"&amp;"ust the PDF. So you can forget hello, cordially or other forms of politeness.
But I have not been reimbursed since
As soon as you have a problem they complicate and above all do not reimburse at least to date. But hey they seem that they have lost a"&amp;" client, are great, however, that you pay and that you need nothing.")</f>
        <v>Customer at home for surely 7 years without accident. I introduce myself to my garage asks him to do what he needs on my vehicle and pass the technical control next to it. Cracking windshield a few time before following sand projections by a truck. The change being compulsory for obtaining technical control, I call my insurance they ask me for a certificate on honor, invoice paying the windshield and ———— The invoice of the windshield paid by the garage —— ——— The garage refuses to provide me with it. Being a painter is as if customers ask me to provide the bill for my coatings and paint used before paying me.
I inform the olive tree so by email while giving the other parts. They send me an email asking me for this piece. They didn't even read my email just the PDF. So you can forget hello, cordially or other forms of politeness.
But I have not been reimbursed since
As soon as you have a problem they complicate and above all do not reimburse at least to date. But hey they seem that they have lost a client, are great, however, that you pay and that you need nothing.</v>
      </c>
    </row>
    <row r="535" ht="15.75" customHeight="1">
      <c r="B535" s="2" t="s">
        <v>1190</v>
      </c>
      <c r="C535" s="2" t="s">
        <v>1191</v>
      </c>
      <c r="D535" s="2" t="s">
        <v>13</v>
      </c>
      <c r="E535" s="2" t="s">
        <v>14</v>
      </c>
      <c r="F535" s="2" t="s">
        <v>15</v>
      </c>
      <c r="G535" s="2" t="s">
        <v>1192</v>
      </c>
      <c r="H535" s="2" t="s">
        <v>1151</v>
      </c>
      <c r="I535" s="2" t="str">
        <f>IFERROR(__xludf.DUMMYFUNCTION("GOOGLETRANSLATE(C535,""fr"",""en"")"),"This insurance M has taken a year of subscription when they have received the acknowledgment of receipt 1 month before. Their site works very badly, and customer service is unreachable. However, I have tested a lot of insurance and it is the first time th"&amp;"at I have come to warn the community. Do not subscribe to them.")</f>
        <v>This insurance M has taken a year of subscription when they have received the acknowledgment of receipt 1 month before. Their site works very badly, and customer service is unreachable. However, I have tested a lot of insurance and it is the first time that I have come to warn the community. Do not subscribe to them.</v>
      </c>
    </row>
    <row r="536" ht="15.75" customHeight="1">
      <c r="B536" s="2" t="s">
        <v>1193</v>
      </c>
      <c r="C536" s="2" t="s">
        <v>1194</v>
      </c>
      <c r="D536" s="2" t="s">
        <v>13</v>
      </c>
      <c r="E536" s="2" t="s">
        <v>14</v>
      </c>
      <c r="F536" s="2" t="s">
        <v>15</v>
      </c>
      <c r="G536" s="2" t="s">
        <v>1195</v>
      </c>
      <c r="H536" s="2" t="s">
        <v>1196</v>
      </c>
      <c r="I536" s="2" t="str">
        <f>IFERROR(__xludf.DUMMYFUNCTION("GOOGLETRANSLATE(C536,""fr"",""en"")"),"Insured for several years at the Olivier Insurance, I am very satisfied with the prices obtained and the customer relations, including during possible claims.")</f>
        <v>Insured for several years at the Olivier Insurance, I am very satisfied with the prices obtained and the customer relations, including during possible claims.</v>
      </c>
    </row>
    <row r="537" ht="15.75" customHeight="1">
      <c r="B537" s="2" t="s">
        <v>1197</v>
      </c>
      <c r="C537" s="2" t="s">
        <v>1198</v>
      </c>
      <c r="D537" s="2" t="s">
        <v>13</v>
      </c>
      <c r="E537" s="2" t="s">
        <v>14</v>
      </c>
      <c r="F537" s="2" t="s">
        <v>15</v>
      </c>
      <c r="G537" s="2" t="s">
        <v>1199</v>
      </c>
      <c r="H537" s="2" t="s">
        <v>1196</v>
      </c>
      <c r="I537" s="2" t="str">
        <f>IFERROR(__xludf.DUMMYFUNCTION("GOOGLETRANSLATE(C537,""fr"",""en"")"),"2 years with them and a very good experience on my side, a non -responsible disaster fully supported from A to Z by the olive tree, a very professional partner bodybuilder and even a double commercial gesture in 2020 following the immobilization of my veh"&amp;"icle because of the 2 confinements linked to the COVVI-19. Twice following my requests, the olive tree carried out commercial gestures on my contract.
Their customer service teams and claims service are very attentive, friendly, reassuring, immediately u"&amp;"nderstand requests and challenges, and react quickly to advance files and care.
In views of my contract and the price applied by the olive tree, they are well below the prices charged by competing insurers, for similar services.
Given my personal ex"&amp;"perience, I highly recommend this insurance company.")</f>
        <v>2 years with them and a very good experience on my side, a non -responsible disaster fully supported from A to Z by the olive tree, a very professional partner bodybuilder and even a double commercial gesture in 2020 following the immobilization of my vehicle because of the 2 confinements linked to the COVVI-19. Twice following my requests, the olive tree carried out commercial gestures on my contract.
Their customer service teams and claims service are very attentive, friendly, reassuring, immediately understand requests and challenges, and react quickly to advance files and care.
In views of my contract and the price applied by the olive tree, they are well below the prices charged by competing insurers, for similar services.
Given my personal experience, I highly recommend this insurance company.</v>
      </c>
    </row>
    <row r="538" ht="15.75" customHeight="1">
      <c r="B538" s="2" t="s">
        <v>1200</v>
      </c>
      <c r="C538" s="2" t="s">
        <v>1201</v>
      </c>
      <c r="D538" s="2" t="s">
        <v>13</v>
      </c>
      <c r="E538" s="2" t="s">
        <v>14</v>
      </c>
      <c r="F538" s="2" t="s">
        <v>15</v>
      </c>
      <c r="G538" s="2" t="s">
        <v>1199</v>
      </c>
      <c r="H538" s="2" t="s">
        <v>1196</v>
      </c>
      <c r="I538" s="2" t="str">
        <f>IFERROR(__xludf.DUMMYFUNCTION("GOOGLETRANSLATE(C538,""fr"",""en"")"),"Reactive insurance reasonable monthly payment I am 58 years old and I think that it is the best that I had all this fact by phone person on the end of the very compudent line")</f>
        <v>Reactive insurance reasonable monthly payment I am 58 years old and I think that it is the best that I had all this fact by phone person on the end of the very compudent line</v>
      </c>
    </row>
    <row r="539" ht="15.75" customHeight="1">
      <c r="B539" s="2" t="s">
        <v>1202</v>
      </c>
      <c r="C539" s="2" t="s">
        <v>1203</v>
      </c>
      <c r="D539" s="2" t="s">
        <v>13</v>
      </c>
      <c r="E539" s="2" t="s">
        <v>14</v>
      </c>
      <c r="F539" s="2" t="s">
        <v>15</v>
      </c>
      <c r="G539" s="2" t="s">
        <v>1204</v>
      </c>
      <c r="H539" s="2" t="s">
        <v>1196</v>
      </c>
      <c r="I539" s="2" t="str">
        <f>IFERROR(__xludf.DUMMYFUNCTION("GOOGLETRANSLATE(C539,""fr"",""en"")"),"To flee urgently !!!
A human error that I myself pointed out during the registration form and it makes me a nullity of contract !!!
Two sinister in progress (broken ice and another where I am not wrong!) And he keeps all the money without even reimbursi"&amp;"ng me anything!
Monthly payments paid for the year! 961 €
Windshield paid € 840
Non -responsible claims € 470 (for now)
I let you do the calculation of how much it cost me for 3 months!
In addition, customer services unable to answer questions "&amp;"correctly.
Redirection of calls 5A7 times to have a person of the service concerned, to finally tell us ""we check and we remind you during the day"" which, of course, never recalls of course !!!
The caricature of the administration in Asterix and Obe"&amp;"lix is ​​real and is located at the Olivier Assurance !!!
He is only trying to pluck people!
To flee")</f>
        <v>To flee urgently !!!
A human error that I myself pointed out during the registration form and it makes me a nullity of contract !!!
Two sinister in progress (broken ice and another where I am not wrong!) And he keeps all the money without even reimbursing me anything!
Monthly payments paid for the year! 961 €
Windshield paid € 840
Non -responsible claims € 470 (for now)
I let you do the calculation of how much it cost me for 3 months!
In addition, customer services unable to answer questions correctly.
Redirection of calls 5A7 times to have a person of the service concerned, to finally tell us "we check and we remind you during the day" which, of course, never recalls of course !!!
The caricature of the administration in Asterix and Obelix is ​​real and is located at the Olivier Assurance !!!
He is only trying to pluck people!
To flee</v>
      </c>
    </row>
    <row r="540" ht="15.75" customHeight="1">
      <c r="B540" s="2" t="s">
        <v>1205</v>
      </c>
      <c r="C540" s="2" t="s">
        <v>1206</v>
      </c>
      <c r="D540" s="2" t="s">
        <v>13</v>
      </c>
      <c r="E540" s="2" t="s">
        <v>14</v>
      </c>
      <c r="F540" s="2" t="s">
        <v>15</v>
      </c>
      <c r="G540" s="2" t="s">
        <v>1207</v>
      </c>
      <c r="H540" s="2" t="s">
        <v>1196</v>
      </c>
      <c r="I540" s="2" t="str">
        <f>IFERROR(__xludf.DUMMYFUNCTION("GOOGLETRANSLATE(C540,""fr"",""en"")"),"Here is my customer experience at the Olivier Assurancr. Fissure is crossing on 10/22/2020 Suite impact Caillou. Online claims declaration the same day. Call the next day to ask if it is possible to make repairs in BMW concession. A charming person tells "&amp;"me no problem, it will be enough to send the invoice once the repairs have been made. I carry out repairs, I send the invoice, and the insurance olive tree now asks me for the BL of my repairer that this one can only provide me since this type of part is "&amp;"in permanent stock. What is the use of such a part related to an invoice, moreover of a BMW dealership! Only a pretext to delay the reimbursement or not reimburse! I have always received no refund to date, however the Olivier Insurance has not forgotten t"&amp;"o take my annual subscription in early December. Here is my customer experience at the Olivier Insurance.")</f>
        <v>Here is my customer experience at the Olivier Assurancr. Fissure is crossing on 10/22/2020 Suite impact Caillou. Online claims declaration the same day. Call the next day to ask if it is possible to make repairs in BMW concession. A charming person tells me no problem, it will be enough to send the invoice once the repairs have been made. I carry out repairs, I send the invoice, and the insurance olive tree now asks me for the BL of my repairer that this one can only provide me since this type of part is in permanent stock. What is the use of such a part related to an invoice, moreover of a BMW dealership! Only a pretext to delay the reimbursement or not reimburse! I have always received no refund to date, however the Olivier Insurance has not forgotten to take my annual subscription in early December. Here is my customer experience at the Olivier Insurance.</v>
      </c>
    </row>
    <row r="541" ht="15.75" customHeight="1">
      <c r="B541" s="2" t="s">
        <v>1208</v>
      </c>
      <c r="C541" s="2" t="s">
        <v>1209</v>
      </c>
      <c r="D541" s="2" t="s">
        <v>13</v>
      </c>
      <c r="E541" s="2" t="s">
        <v>14</v>
      </c>
      <c r="F541" s="2" t="s">
        <v>15</v>
      </c>
      <c r="G541" s="2" t="s">
        <v>1210</v>
      </c>
      <c r="H541" s="2" t="s">
        <v>1196</v>
      </c>
      <c r="I541" s="2" t="str">
        <f>IFERROR(__xludf.DUMMYFUNCTION("GOOGLETRANSLATE(C541,""fr"",""en"")"),"Quite well placed on the market even if other companies can still do better. Quick reception with employees invested with decision -making power to obtain immediate responses. Good experience overall. As long as you have no claim you will always be welcom"&amp;"e and this in all the companies. Do not hesitate to negotiate in this case, they will listen to you. This was my case. Thanks to them.")</f>
        <v>Quite well placed on the market even if other companies can still do better. Quick reception with employees invested with decision -making power to obtain immediate responses. Good experience overall. As long as you have no claim you will always be welcome and this in all the companies. Do not hesitate to negotiate in this case, they will listen to you. This was my case. Thanks to them.</v>
      </c>
    </row>
    <row r="542" ht="15.75" customHeight="1">
      <c r="B542" s="2" t="s">
        <v>1211</v>
      </c>
      <c r="C542" s="2" t="s">
        <v>1212</v>
      </c>
      <c r="D542" s="2" t="s">
        <v>13</v>
      </c>
      <c r="E542" s="2" t="s">
        <v>14</v>
      </c>
      <c r="F542" s="2" t="s">
        <v>15</v>
      </c>
      <c r="G542" s="2" t="s">
        <v>1213</v>
      </c>
      <c r="H542" s="2" t="s">
        <v>1196</v>
      </c>
      <c r="I542" s="2" t="str">
        <f>IFERROR(__xludf.DUMMYFUNCTION("GOOGLETRANSLATE(C542,""fr"",""en"")"),"Very good value for money, very friendly and competing staff.
Unfortunately, I just had a disaster, I was really impressed by its care, everything was really very simple and quick.")</f>
        <v>Very good value for money, very friendly and competing staff.
Unfortunately, I just had a disaster, I was really impressed by its care, everything was really very simple and quick.</v>
      </c>
    </row>
    <row r="543" ht="15.75" customHeight="1">
      <c r="B543" s="2" t="s">
        <v>1214</v>
      </c>
      <c r="C543" s="2" t="s">
        <v>1215</v>
      </c>
      <c r="D543" s="2" t="s">
        <v>13</v>
      </c>
      <c r="E543" s="2" t="s">
        <v>14</v>
      </c>
      <c r="F543" s="2" t="s">
        <v>15</v>
      </c>
      <c r="G543" s="2" t="s">
        <v>1213</v>
      </c>
      <c r="H543" s="2" t="s">
        <v>1196</v>
      </c>
      <c r="I543" s="2" t="str">
        <f>IFERROR(__xludf.DUMMYFUNCTION("GOOGLETRANSLATE(C543,""fr"",""en"")"),"The cheapest, the fastest, the most pro '. Insured immediately, after telephone contact, more mail, insurance policy in hand in 20 minutes.")</f>
        <v>The cheapest, the fastest, the most pro '. Insured immediately, after telephone contact, more mail, insurance policy in hand in 20 minutes.</v>
      </c>
    </row>
    <row r="544" ht="15.75" customHeight="1">
      <c r="B544" s="2" t="s">
        <v>1216</v>
      </c>
      <c r="C544" s="2" t="s">
        <v>1217</v>
      </c>
      <c r="D544" s="2" t="s">
        <v>13</v>
      </c>
      <c r="E544" s="2" t="s">
        <v>14</v>
      </c>
      <c r="F544" s="2" t="s">
        <v>15</v>
      </c>
      <c r="G544" s="2" t="s">
        <v>1218</v>
      </c>
      <c r="H544" s="2" t="s">
        <v>1219</v>
      </c>
      <c r="I544" s="2" t="str">
        <f>IFERROR(__xludf.DUMMYFUNCTION("GOOGLETRANSLATE(C544,""fr"",""en"")"),"Liar finds all excuses.
I was depanted by Adac because I had a shock at the left trinagle in Allemgne, there are separator in the middle of the Vo not enlighten.
The Germans do well on depists, alcohol and stup which was negative, then they made a blood"&amp;" alcohol, positive canabis, positive bromazepan but without giving rate.
After analysis 3 months later alcohol at 0.00 THC 0.002, etc., and the bromazepan c and under order. Confirm by the doctor and the pharmacists his rest in the in the in until 152 ho"&amp;"urs were half life elimination of half every 24 hours more They were levels 2 in 2019. Maintenat they put levels 3.
From the Lolivier my first said that I was driving too much lived, after they said the acool when I did not, etc.
I insisted Pendnat for "&amp;"months they are the dead and my termination.
very serious as an insurer.
460 euro at my charge
Then 250 by a Device Dépanneur to recover the Vehiculture
They also have them order
as told
First too fast, then you dizant alcohol etr then they answered"&amp;" more and terminate !!!!!")</f>
        <v>Liar finds all excuses.
I was depanted by Adac because I had a shock at the left trinagle in Allemgne, there are separator in the middle of the Vo not enlighten.
The Germans do well on depists, alcohol and stup which was negative, then they made a blood alcohol, positive canabis, positive bromazepan but without giving rate.
After analysis 3 months later alcohol at 0.00 THC 0.002, etc., and the bromazepan c and under order. Confirm by the doctor and the pharmacists his rest in the in the in until 152 hours were half life elimination of half every 24 hours more They were levels 2 in 2019. Maintenat they put levels 3.
From the Lolivier my first said that I was driving too much lived, after they said the acool when I did not, etc.
I insisted Pendnat for months they are the dead and my termination.
very serious as an insurer.
460 euro at my charge
Then 250 by a Device Dépanneur to recover the Vehiculture
They also have them order
as told
First too fast, then you dizant alcohol etr then they answered more and terminate !!!!!</v>
      </c>
    </row>
    <row r="545" ht="15.75" customHeight="1">
      <c r="B545" s="2" t="s">
        <v>1220</v>
      </c>
      <c r="C545" s="2" t="s">
        <v>1221</v>
      </c>
      <c r="D545" s="2" t="s">
        <v>13</v>
      </c>
      <c r="E545" s="2" t="s">
        <v>14</v>
      </c>
      <c r="F545" s="2" t="s">
        <v>15</v>
      </c>
      <c r="G545" s="2" t="s">
        <v>1222</v>
      </c>
      <c r="H545" s="2" t="s">
        <v>1219</v>
      </c>
      <c r="I545" s="2" t="str">
        <f>IFERROR(__xludf.DUMMYFUNCTION("GOOGLETRANSLATE(C545,""fr"",""en"")"),"A quote and sending a contract for my car which was 4 times more expensive after sending my contract but as if we are not studying my experience. The Olivier Insurance had slightly modified the subscription. So I did not accept that this contract is not f"&amp;"ollowed up. I know why I am not at Olivier Insurance")</f>
        <v>A quote and sending a contract for my car which was 4 times more expensive after sending my contract but as if we are not studying my experience. The Olivier Insurance had slightly modified the subscription. So I did not accept that this contract is not followed up. I know why I am not at Olivier Insurance</v>
      </c>
    </row>
    <row r="546" ht="15.75" customHeight="1">
      <c r="B546" s="2" t="s">
        <v>1223</v>
      </c>
      <c r="C546" s="2" t="s">
        <v>1224</v>
      </c>
      <c r="D546" s="2" t="s">
        <v>13</v>
      </c>
      <c r="E546" s="2" t="s">
        <v>14</v>
      </c>
      <c r="F546" s="2" t="s">
        <v>15</v>
      </c>
      <c r="G546" s="2" t="s">
        <v>1225</v>
      </c>
      <c r="H546" s="2" t="s">
        <v>1219</v>
      </c>
      <c r="I546" s="2" t="str">
        <f>IFERROR(__xludf.DUMMYFUNCTION("GOOGLETRANSLATE(C546,""fr"",""en"")"),"My wife typed a security barrier which was in the middle of a fast lane in a work zone of the East Dir.
The DIR came to note and leaves the contact details of their legal service.
The accident is therefore not responsible. But as there is no observation"&amp;", the olive tree tells us that we must advance the deductible of 260th and the garage also invoices 268th for 1 tire and 1 shock absorber because the olive tree only supports what is the right impact.
Result, 568th to be debathered just before Christmas "&amp;"when we are insured all risks and non -faulty .... Deplurable")</f>
        <v>My wife typed a security barrier which was in the middle of a fast lane in a work zone of the East Dir.
The DIR came to note and leaves the contact details of their legal service.
The accident is therefore not responsible. But as there is no observation, the olive tree tells us that we must advance the deductible of 260th and the garage also invoices 268th for 1 tire and 1 shock absorber because the olive tree only supports what is the right impact.
Result, 568th to be debathered just before Christmas when we are insured all risks and non -faulty .... Deplurable</v>
      </c>
    </row>
    <row r="547" ht="15.75" customHeight="1">
      <c r="B547" s="2" t="s">
        <v>1226</v>
      </c>
      <c r="C547" s="2" t="s">
        <v>1227</v>
      </c>
      <c r="D547" s="2" t="s">
        <v>13</v>
      </c>
      <c r="E547" s="2" t="s">
        <v>14</v>
      </c>
      <c r="F547" s="2" t="s">
        <v>15</v>
      </c>
      <c r="G547" s="2" t="s">
        <v>1225</v>
      </c>
      <c r="H547" s="2" t="s">
        <v>1219</v>
      </c>
      <c r="I547" s="2" t="str">
        <f>IFERROR(__xludf.DUMMYFUNCTION("GOOGLETRANSLATE(C547,""fr"",""en"")"),"Fully satisfied. I am a customer without a history of other well -known companies have refused to make sure, you had to be a customer at home for 2 years. How we do if you never start. On the other hand, at the Olivier Insurance, I was extremely welcomed "&amp;"and helped by a very professional advisor, pedagogue, patient, efficient and particularly kind. I received all the documents very quickly. In conclusion, I am really satisfied, 100%. I can't find any negative elements to report even while looking well.")</f>
        <v>Fully satisfied. I am a customer without a history of other well -known companies have refused to make sure, you had to be a customer at home for 2 years. How we do if you never start. On the other hand, at the Olivier Insurance, I was extremely welcomed and helped by a very professional advisor, pedagogue, patient, efficient and particularly kind. I received all the documents very quickly. In conclusion, I am really satisfied, 100%. I can't find any negative elements to report even while looking well.</v>
      </c>
    </row>
    <row r="548" ht="15.75" customHeight="1">
      <c r="B548" s="2" t="s">
        <v>1228</v>
      </c>
      <c r="C548" s="2" t="s">
        <v>1229</v>
      </c>
      <c r="D548" s="2" t="s">
        <v>13</v>
      </c>
      <c r="E548" s="2" t="s">
        <v>14</v>
      </c>
      <c r="F548" s="2" t="s">
        <v>15</v>
      </c>
      <c r="G548" s="2" t="s">
        <v>1225</v>
      </c>
      <c r="H548" s="2" t="s">
        <v>1219</v>
      </c>
      <c r="I548" s="2" t="str">
        <f>IFERROR(__xludf.DUMMYFUNCTION("GOOGLETRANSLATE(C548,""fr"",""en"")"),"Very good customer service.
Just price and updated regularly.
Courteous and professional advisers.
Quick response.
Easy computer management but the phone and super practical too.")</f>
        <v>Very good customer service.
Just price and updated regularly.
Courteous and professional advisers.
Quick response.
Easy computer management but the phone and super practical too.</v>
      </c>
    </row>
    <row r="549" ht="15.75" customHeight="1">
      <c r="B549" s="2" t="s">
        <v>1230</v>
      </c>
      <c r="C549" s="2" t="s">
        <v>1231</v>
      </c>
      <c r="D549" s="2" t="s">
        <v>13</v>
      </c>
      <c r="E549" s="2" t="s">
        <v>14</v>
      </c>
      <c r="F549" s="2" t="s">
        <v>15</v>
      </c>
      <c r="G549" s="2" t="s">
        <v>1232</v>
      </c>
      <c r="H549" s="2" t="s">
        <v>1219</v>
      </c>
      <c r="I549" s="2" t="str">
        <f>IFERROR(__xludf.DUMMYFUNCTION("GOOGLETRANSLATE(C549,""fr"",""en"")"),"Ease of subscription
Fluid and fast exchanges
Website ergonomics
Claims treatment
Courtesy and friendliness of interlocutors
Simplicity of termination")</f>
        <v>Ease of subscription
Fluid and fast exchanges
Website ergonomics
Claims treatment
Courtesy and friendliness of interlocutors
Simplicity of termination</v>
      </c>
    </row>
    <row r="550" ht="15.75" customHeight="1">
      <c r="B550" s="2" t="s">
        <v>1233</v>
      </c>
      <c r="C550" s="2" t="s">
        <v>1234</v>
      </c>
      <c r="D550" s="2" t="s">
        <v>13</v>
      </c>
      <c r="E550" s="2" t="s">
        <v>14</v>
      </c>
      <c r="F550" s="2" t="s">
        <v>15</v>
      </c>
      <c r="G550" s="2" t="s">
        <v>1235</v>
      </c>
      <c r="H550" s="2" t="s">
        <v>1219</v>
      </c>
      <c r="I550" s="2" t="str">
        <f>IFERROR(__xludf.DUMMYFUNCTION("GOOGLETRANSLATE(C550,""fr"",""en"")"),"Hello,
I respect the opinions giving 5 * but I wonder if we are talking about the insurance olive tree. Unless you have connections of a few kinds within this organization, the prices have particularly increased this year in general.
For my part I saw t"&amp;"he price of my contract increase by 100 € almost 30% more than the initial price for a year without any incident. The letter sent notifying me the tacit renewal of my contract not mentioning any relative explanation, I took the initiative to contact them."&amp;" I came across a champion who made me clear that I was stupid not to know that in Toulouse ""the risk premium had to be raised"" and that I was wasting his time for a few euros like If I was not going to survive it. Of course after I used the Chatel law t"&amp;"o go and see the competitors and curiously with an almost equivalent contract with my level of bonuses The prices were more interesting, much more.")</f>
        <v>Hello,
I respect the opinions giving 5 * but I wonder if we are talking about the insurance olive tree. Unless you have connections of a few kinds within this organization, the prices have particularly increased this year in general.
For my part I saw the price of my contract increase by 100 € almost 30% more than the initial price for a year without any incident. The letter sent notifying me the tacit renewal of my contract not mentioning any relative explanation, I took the initiative to contact them. I came across a champion who made me clear that I was stupid not to know that in Toulouse "the risk premium had to be raised" and that I was wasting his time for a few euros like If I was not going to survive it. Of course after I used the Chatel law to go and see the competitors and curiously with an almost equivalent contract with my level of bonuses The prices were more interesting, much more.</v>
      </c>
    </row>
    <row r="551" ht="15.75" customHeight="1">
      <c r="B551" s="2" t="s">
        <v>1236</v>
      </c>
      <c r="C551" s="2" t="s">
        <v>1237</v>
      </c>
      <c r="D551" s="2" t="s">
        <v>13</v>
      </c>
      <c r="E551" s="2" t="s">
        <v>14</v>
      </c>
      <c r="F551" s="2" t="s">
        <v>15</v>
      </c>
      <c r="G551" s="2" t="s">
        <v>1238</v>
      </c>
      <c r="H551" s="2" t="s">
        <v>1219</v>
      </c>
      <c r="I551" s="2" t="str">
        <f>IFERROR(__xludf.DUMMYFUNCTION("GOOGLETRANSLATE(C551,""fr"",""en"")"),"Claim of 27.07.2020 - claim nº 2020446903
My vehicle was parked, I was not in it, a charming alcoholic monsieur struck my vehicle, it made barrels. My vehicle declared wreckage. I filed a complaint, police report sent to the Olivier Insurance, also pol"&amp;"ice report.
4 months later, still no compensation.
The opposing part is provided by Axa, who drags to send their synthesis.
Conclusion, the Olivier Insurance is so very small small assurance that she cannot play her insurance role in the face of la"&amp;"rge insurance.
So I'm going to end up going to Axa ...
You must not have major insurance concepts to determine my non -responsibility ...
The advisers are rather kind, even if they know nothing in legal law.
If you want to have a car, and not ride"&amp;" with it, you can go to the Insurance Olivier, on the other hand be careful if you count you use your vehicle, turn around it is not insurance.
")</f>
        <v>Claim of 27.07.2020 - claim nº 2020446903
My vehicle was parked, I was not in it, a charming alcoholic monsieur struck my vehicle, it made barrels. My vehicle declared wreckage. I filed a complaint, police report sent to the Olivier Insurance, also police report.
4 months later, still no compensation.
The opposing part is provided by Axa, who drags to send their synthesis.
Conclusion, the Olivier Insurance is so very small small assurance that she cannot play her insurance role in the face of large insurance.
So I'm going to end up going to Axa ...
You must not have major insurance concepts to determine my non -responsibility ...
The advisers are rather kind, even if they know nothing in legal law.
If you want to have a car, and not ride with it, you can go to the Insurance Olivier, on the other hand be careful if you count you use your vehicle, turn around it is not insurance.
</v>
      </c>
    </row>
    <row r="552" ht="15.75" customHeight="1">
      <c r="B552" s="2" t="s">
        <v>1239</v>
      </c>
      <c r="C552" s="2" t="s">
        <v>1240</v>
      </c>
      <c r="D552" s="2" t="s">
        <v>13</v>
      </c>
      <c r="E552" s="2" t="s">
        <v>14</v>
      </c>
      <c r="F552" s="2" t="s">
        <v>15</v>
      </c>
      <c r="G552" s="2" t="s">
        <v>1241</v>
      </c>
      <c r="H552" s="2" t="s">
        <v>1219</v>
      </c>
      <c r="I552" s="2" t="str">
        <f>IFERROR(__xludf.DUMMYFUNCTION("GOOGLETRANSLATE(C552,""fr"",""en"")"),"The change of insurance was done very quickly and very well. Quick sending of a provisional green then final. Commercial gesture: Following a small error on my part in the information provided, I was warned of costs of € 15, but after an email of dissatis"&amp;"faction on my part, these costs were offered to me. I appreciate.")</f>
        <v>The change of insurance was done very quickly and very well. Quick sending of a provisional green then final. Commercial gesture: Following a small error on my part in the information provided, I was warned of costs of € 15, but after an email of dissatisfaction on my part, these costs were offered to me. I appreciate.</v>
      </c>
    </row>
    <row r="553" ht="15.75" customHeight="1">
      <c r="B553" s="2" t="s">
        <v>1242</v>
      </c>
      <c r="C553" s="2" t="s">
        <v>1243</v>
      </c>
      <c r="D553" s="2" t="s">
        <v>13</v>
      </c>
      <c r="E553" s="2" t="s">
        <v>14</v>
      </c>
      <c r="F553" s="2" t="s">
        <v>15</v>
      </c>
      <c r="G553" s="2" t="s">
        <v>1244</v>
      </c>
      <c r="H553" s="2" t="s">
        <v>1219</v>
      </c>
      <c r="I553" s="2" t="str">
        <f>IFERROR(__xludf.DUMMYFUNCTION("GOOGLETRANSLATE(C553,""fr"",""en"")"),"The olive tree always meets my expectations and even to the Dela. The responses by emails are relatively rapid. On the phone, the advisers to whom I have been able to talk about lately are of formidable efficiency! In addition, some are full of humor and "&amp;"the exchange is really pleasant. I recommend without hesitation.")</f>
        <v>The olive tree always meets my expectations and even to the Dela. The responses by emails are relatively rapid. On the phone, the advisers to whom I have been able to talk about lately are of formidable efficiency! In addition, some are full of humor and the exchange is really pleasant. I recommend without hesitation.</v>
      </c>
    </row>
    <row r="554" ht="15.75" customHeight="1">
      <c r="B554" s="2" t="s">
        <v>1245</v>
      </c>
      <c r="C554" s="2" t="s">
        <v>1246</v>
      </c>
      <c r="D554" s="2" t="s">
        <v>13</v>
      </c>
      <c r="E554" s="2" t="s">
        <v>14</v>
      </c>
      <c r="F554" s="2" t="s">
        <v>15</v>
      </c>
      <c r="G554" s="2" t="s">
        <v>1247</v>
      </c>
      <c r="H554" s="2" t="s">
        <v>1248</v>
      </c>
      <c r="I554" s="2" t="str">
        <f>IFERROR(__xludf.DUMMYFUNCTION("GOOGLETRANSLATE(C554,""fr"",""en"")"),"My son was stolen his car, forced lock, window descended from force, wires torn off under the hood, vehicle moved on 1km, and found embedded in a lamp ...
Verdict, after the expert's passage, it is not a flight. Because the Neiman was not forced, the win"&amp;"dow was not fractured ...
It is a young person who has just seen all his savings put in his first car going up in smoke because the car is declared wreck ...
After several unanswered emails, not counting the strokes in the unsuccessful sinister service,"&amp;" customer service makes the duck ...
The vehicle was immobilized at the convenience store 13 days before receiving an email stipulating that the ASDURANCE does not support the flight .... Total 13x 14 € 50 of guarding in addition ...
In short, I recomme"&amp;"nd this insurance highly because no response in the event of a disaster and see worse ...
They are clearly there to collect contributions and avoid paying the compensation for which you are assured ...")</f>
        <v>My son was stolen his car, forced lock, window descended from force, wires torn off under the hood, vehicle moved on 1km, and found embedded in a lamp ...
Verdict, after the expert's passage, it is not a flight. Because the Neiman was not forced, the window was not fractured ...
It is a young person who has just seen all his savings put in his first car going up in smoke because the car is declared wreck ...
After several unanswered emails, not counting the strokes in the unsuccessful sinister service, customer service makes the duck ...
The vehicle was immobilized at the convenience store 13 days before receiving an email stipulating that the ASDURANCE does not support the flight .... Total 13x 14 € 50 of guarding in addition ...
In short, I recommend this insurance highly because no response in the event of a disaster and see worse ...
They are clearly there to collect contributions and avoid paying the compensation for which you are assured ...</v>
      </c>
    </row>
    <row r="555" ht="15.75" customHeight="1">
      <c r="B555" s="2" t="s">
        <v>1249</v>
      </c>
      <c r="C555" s="2" t="s">
        <v>1250</v>
      </c>
      <c r="D555" s="2" t="s">
        <v>13</v>
      </c>
      <c r="E555" s="2" t="s">
        <v>14</v>
      </c>
      <c r="F555" s="2" t="s">
        <v>15</v>
      </c>
      <c r="G555" s="2" t="s">
        <v>1251</v>
      </c>
      <c r="H555" s="2" t="s">
        <v>1248</v>
      </c>
      <c r="I555" s="2" t="str">
        <f>IFERROR(__xludf.DUMMYFUNCTION("GOOGLETRANSLATE(C555,""fr"",""en"")"),"Quick contacts by phone or email and execution of the changes requested almost immediate. full satisfaction on my part. I recommend this insurer for your vehicle.")</f>
        <v>Quick contacts by phone or email and execution of the changes requested almost immediate. full satisfaction on my part. I recommend this insurer for your vehicle.</v>
      </c>
    </row>
    <row r="556" ht="15.75" customHeight="1">
      <c r="B556" s="2" t="s">
        <v>1252</v>
      </c>
      <c r="C556" s="2" t="s">
        <v>1253</v>
      </c>
      <c r="D556" s="2" t="s">
        <v>13</v>
      </c>
      <c r="E556" s="2" t="s">
        <v>14</v>
      </c>
      <c r="F556" s="2" t="s">
        <v>15</v>
      </c>
      <c r="G556" s="2" t="s">
        <v>1254</v>
      </c>
      <c r="H556" s="2" t="s">
        <v>1248</v>
      </c>
      <c r="I556" s="2" t="str">
        <f>IFERROR(__xludf.DUMMYFUNCTION("GOOGLETRANSLATE(C556,""fr"",""en"")"),"I had a sinister fire on my vehicle by propagation on July 14 I am assured of any risk I pay almost 300Euro monthly which is already enormous in itself and since my disaster I am still not was compensation we have tried to make my contract deciduous And a"&amp;"ccused of false harsh statement that I have proven that I never made a false statement with proof to support. I was sent 2 email to tell me that I will be unenayed the amount agreed by the expert. And while I am still waiting for payment I received a last"&amp;" email where he told me that my vehicle I use it for professional use and not leisure and that for this false declaration it deduced me more than € 6,600 a scandal. I will file a defamation complaint and non -reimbursement of the value it owes to me. Curr"&amp;"ently I cannot even join the file manager when I call there 2 weeks to answer my email. And he searches for all those who are in their means not to compensate me. I advise against. Its going if there is no claim the day we have a problem forget the olive "&amp;"tree. Since I work in Switzerland and that my employer has a private parking lot you need a macaroon to access it I have proof that I have never used my disaster victims to go to work with because it is not registered with my boss . As well as the testimo"&amp;"ny of the colleagues. Its going to be 4 months that my vehicle was burnt down and still no success. I strongly declare the olive assurance. Impossible to reach the file manager or a manager several times I ask each time I am refused. They say who responds"&amp;" to your max email under 5 days I stay sometimes 2 weeks without response. It's really a disaster. Do not go to them. I tried to be patient courteous I give them all the supporting documents but make me go around in circles and seek the slightest pretext "&amp;"so as not to unandemnis. I will use my legal protection and file a complaint.")</f>
        <v>I had a sinister fire on my vehicle by propagation on July 14 I am assured of any risk I pay almost 300Euro monthly which is already enormous in itself and since my disaster I am still not was compensation we have tried to make my contract deciduous And accused of false harsh statement that I have proven that I never made a false statement with proof to support. I was sent 2 email to tell me that I will be unenayed the amount agreed by the expert. And while I am still waiting for payment I received a last email where he told me that my vehicle I use it for professional use and not leisure and that for this false declaration it deduced me more than € 6,600 a scandal. I will file a defamation complaint and non -reimbursement of the value it owes to me. Currently I cannot even join the file manager when I call there 2 weeks to answer my email. And he searches for all those who are in their means not to compensate me. I advise against. Its going if there is no claim the day we have a problem forget the olive tree. Since I work in Switzerland and that my employer has a private parking lot you need a macaroon to access it I have proof that I have never used my disaster victims to go to work with because it is not registered with my boss . As well as the testimony of the colleagues. Its going to be 4 months that my vehicle was burnt down and still no success. I strongly declare the olive assurance. Impossible to reach the file manager or a manager several times I ask each time I am refused. They say who responds to your max email under 5 days I stay sometimes 2 weeks without response. It's really a disaster. Do not go to them. I tried to be patient courteous I give them all the supporting documents but make me go around in circles and seek the slightest pretext so as not to unandemnis. I will use my legal protection and file a complaint.</v>
      </c>
    </row>
    <row r="557" ht="15.75" customHeight="1">
      <c r="B557" s="2" t="s">
        <v>1255</v>
      </c>
      <c r="C557" s="2" t="s">
        <v>1256</v>
      </c>
      <c r="D557" s="2" t="s">
        <v>13</v>
      </c>
      <c r="E557" s="2" t="s">
        <v>14</v>
      </c>
      <c r="F557" s="2" t="s">
        <v>15</v>
      </c>
      <c r="G557" s="2" t="s">
        <v>1257</v>
      </c>
      <c r="H557" s="2" t="s">
        <v>1248</v>
      </c>
      <c r="I557" s="2" t="str">
        <f>IFERROR(__xludf.DUMMYFUNCTION("GOOGLETRANSLATE(C557,""fr"",""en"")"),"I subscribed last August for a Fiat 500 any risk. The price a bit high but being an A I told myself that it was normal. First concerns I move and do the necessary on Olivine Insurance told me that I will pay 98 euros for any risk when I was 75 euros I too"&amp;"k two days for any adjusted.
I had an accident on 10/03/2020 at the start I am told that I am not responsible. Then the expert tells me that he received my file and that I am 100% responsible for the accident. A shame because I had this accident in a rou"&amp;"ndabout the gentleman made me a fish tail and put in right on the right side, vehicle out of service.
I have to pay the franchise because he fled and I am told that I am 100% responsible for a shame. I even filed a complaint against X. I beat winds and t"&amp;"ides against them ...")</f>
        <v>I subscribed last August for a Fiat 500 any risk. The price a bit high but being an A I told myself that it was normal. First concerns I move and do the necessary on Olivine Insurance told me that I will pay 98 euros for any risk when I was 75 euros I took two days for any adjusted.
I had an accident on 10/03/2020 at the start I am told that I am not responsible. Then the expert tells me that he received my file and that I am 100% responsible for the accident. A shame because I had this accident in a roundabout the gentleman made me a fish tail and put in right on the right side, vehicle out of service.
I have to pay the franchise because he fled and I am told that I am 100% responsible for a shame. I even filed a complaint against X. I beat winds and tides against them ...</v>
      </c>
    </row>
    <row r="558" ht="15.75" customHeight="1">
      <c r="B558" s="2" t="s">
        <v>1258</v>
      </c>
      <c r="C558" s="2" t="s">
        <v>1259</v>
      </c>
      <c r="D558" s="2" t="s">
        <v>13</v>
      </c>
      <c r="E558" s="2" t="s">
        <v>14</v>
      </c>
      <c r="F558" s="2" t="s">
        <v>15</v>
      </c>
      <c r="G558" s="2" t="s">
        <v>1260</v>
      </c>
      <c r="H558" s="2" t="s">
        <v>1248</v>
      </c>
      <c r="I558" s="2" t="str">
        <f>IFERROR(__xludf.DUMMYFUNCTION("GOOGLETRANSLATE(C558,""fr"",""en"")"),"Very good service and price. Much cheaper than city insurance since we are treated as insured for the first time, coming from abroad without ""bonus"". Very happy with the service by phone and internet. Thanks a lot")</f>
        <v>Very good service and price. Much cheaper than city insurance since we are treated as insured for the first time, coming from abroad without "bonus". Very happy with the service by phone and internet. Thanks a lot</v>
      </c>
    </row>
    <row r="559" ht="15.75" customHeight="1">
      <c r="B559" s="2" t="s">
        <v>1261</v>
      </c>
      <c r="C559" s="2" t="s">
        <v>1262</v>
      </c>
      <c r="D559" s="2" t="s">
        <v>13</v>
      </c>
      <c r="E559" s="2" t="s">
        <v>14</v>
      </c>
      <c r="F559" s="2" t="s">
        <v>15</v>
      </c>
      <c r="G559" s="2" t="s">
        <v>1260</v>
      </c>
      <c r="H559" s="2" t="s">
        <v>1248</v>
      </c>
      <c r="I559" s="2" t="str">
        <f>IFERROR(__xludf.DUMMYFUNCTION("GOOGLETRANSLATE(C559,""fr"",""en"")"),"I am a young driver, insured for a year with the Olivier Insurance and I am really very satisfied with your excellent value for money, your customer service is at the top and always listening so I really recommend you for your professionalism for your hel"&amp;"p In case of concerns your listening and your responsiveness in the event of a problem Regards thank you.")</f>
        <v>I am a young driver, insured for a year with the Olivier Insurance and I am really very satisfied with your excellent value for money, your customer service is at the top and always listening so I really recommend you for your professionalism for your help In case of concerns your listening and your responsiveness in the event of a problem Regards thank you.</v>
      </c>
    </row>
    <row r="560" ht="15.75" customHeight="1">
      <c r="B560" s="2" t="s">
        <v>1263</v>
      </c>
      <c r="C560" s="2" t="s">
        <v>1264</v>
      </c>
      <c r="D560" s="2" t="s">
        <v>13</v>
      </c>
      <c r="E560" s="2" t="s">
        <v>14</v>
      </c>
      <c r="F560" s="2" t="s">
        <v>15</v>
      </c>
      <c r="G560" s="2" t="s">
        <v>1260</v>
      </c>
      <c r="H560" s="2" t="s">
        <v>1248</v>
      </c>
      <c r="I560" s="2" t="str">
        <f>IFERROR(__xludf.DUMMYFUNCTION("GOOGLETRANSLATE(C560,""fr"",""en"")"),"I just changed my car and it was suitable for staying with the olive assurance that has never had a problem. My son who is insured at the olive tree is very unhappy he had a car accident in 12/2019 he was recognized that he has no wrong in this accident b"&amp;"ut today 12/21/2020 he did not Always had no refund for his car wreck he has no more cars, it is not normal to pay every month and when there is a need the necessary is not done.")</f>
        <v>I just changed my car and it was suitable for staying with the olive assurance that has never had a problem. My son who is insured at the olive tree is very unhappy he had a car accident in 12/2019 he was recognized that he has no wrong in this accident but today 12/21/2020 he did not Always had no refund for his car wreck he has no more cars, it is not normal to pay every month and when there is a need the necessary is not done.</v>
      </c>
    </row>
    <row r="561" ht="15.75" customHeight="1">
      <c r="B561" s="2" t="s">
        <v>1265</v>
      </c>
      <c r="C561" s="2" t="s">
        <v>1266</v>
      </c>
      <c r="D561" s="2" t="s">
        <v>13</v>
      </c>
      <c r="E561" s="2" t="s">
        <v>14</v>
      </c>
      <c r="F561" s="2" t="s">
        <v>15</v>
      </c>
      <c r="G561" s="2" t="s">
        <v>1267</v>
      </c>
      <c r="H561" s="2" t="s">
        <v>1248</v>
      </c>
      <c r="I561" s="2" t="str">
        <f>IFERROR(__xludf.DUMMYFUNCTION("GOOGLETRANSLATE(C561,""fr"",""en"")"),"Very attractive at first, a disaster afterwards.
9 months to solve a roof glass problem broken by a third party.
And still not settled!
And for the amount of insurance, ditto more and more expensive for a less and less good service.
To avoid !!!")</f>
        <v>Very attractive at first, a disaster afterwards.
9 months to solve a roof glass problem broken by a third party.
And still not settled!
And for the amount of insurance, ditto more and more expensive for a less and less good service.
To avoid !!!</v>
      </c>
    </row>
    <row r="562" ht="15.75" customHeight="1">
      <c r="B562" s="2" t="s">
        <v>1268</v>
      </c>
      <c r="C562" s="2" t="s">
        <v>1269</v>
      </c>
      <c r="D562" s="2" t="s">
        <v>13</v>
      </c>
      <c r="E562" s="2" t="s">
        <v>14</v>
      </c>
      <c r="F562" s="2" t="s">
        <v>15</v>
      </c>
      <c r="G562" s="2" t="s">
        <v>1270</v>
      </c>
      <c r="H562" s="2" t="s">
        <v>1248</v>
      </c>
      <c r="I562" s="2" t="str">
        <f>IFERROR(__xludf.DUMMYFUNCTION("GOOGLETRANSLATE(C562,""fr"",""en"")"),"It seems important to me to denounce their aberrant practices: I contract auto insurance at the attractive rate in 2019, in 2020 (without any declaration of a claim I specify), I receive a notice of maturity with an increase of 56%, incredible! I can hear"&amp;" an increase of 5-7%, at the limit 10%, but absolutely not 56%.
Despite appeal (they are already lucky that I take the time to do it rather than to go immediately to competition), the operator (very professional it must also be said), cannot alas.
S"&amp;"o morality, we attract you with impactful rates to better assassinate you the following year and take up everything that had been conceded. In short, I start the steps to go to competition.")</f>
        <v>It seems important to me to denounce their aberrant practices: I contract auto insurance at the attractive rate in 2019, in 2020 (without any declaration of a claim I specify), I receive a notice of maturity with an increase of 56%, incredible! I can hear an increase of 5-7%, at the limit 10%, but absolutely not 56%.
Despite appeal (they are already lucky that I take the time to do it rather than to go immediately to competition), the operator (very professional it must also be said), cannot alas.
So morality, we attract you with impactful rates to better assassinate you the following year and take up everything that had been conceded. In short, I start the steps to go to competition.</v>
      </c>
    </row>
    <row r="563" ht="15.75" customHeight="1">
      <c r="B563" s="2" t="s">
        <v>1271</v>
      </c>
      <c r="C563" s="2" t="s">
        <v>1272</v>
      </c>
      <c r="D563" s="2" t="s">
        <v>13</v>
      </c>
      <c r="E563" s="2" t="s">
        <v>14</v>
      </c>
      <c r="F563" s="2" t="s">
        <v>15</v>
      </c>
      <c r="G563" s="2" t="s">
        <v>1273</v>
      </c>
      <c r="H563" s="2" t="s">
        <v>1248</v>
      </c>
      <c r="I563" s="2" t="str">
        <f>IFERROR(__xludf.DUMMYFUNCTION("GOOGLETRANSLATE(C563,""fr"",""en"")"),"Competent provider, extremely well done site, insurance rate divided by 2 while being better insured. Nothing to say, advantageous sponsorship system!
I strongly recommend that you make a quote at home")</f>
        <v>Competent provider, extremely well done site, insurance rate divided by 2 while being better insured. Nothing to say, advantageous sponsorship system!
I strongly recommend that you make a quote at home</v>
      </c>
    </row>
    <row r="564" ht="15.75" customHeight="1">
      <c r="B564" s="2" t="s">
        <v>1274</v>
      </c>
      <c r="C564" s="2" t="s">
        <v>1275</v>
      </c>
      <c r="D564" s="2" t="s">
        <v>13</v>
      </c>
      <c r="E564" s="2" t="s">
        <v>14</v>
      </c>
      <c r="F564" s="2" t="s">
        <v>15</v>
      </c>
      <c r="G564" s="2" t="s">
        <v>1276</v>
      </c>
      <c r="H564" s="2" t="s">
        <v>1248</v>
      </c>
      <c r="I564" s="2" t="str">
        <f>IFERROR(__xludf.DUMMYFUNCTION("GOOGLETRANSLATE(C564,""fr"",""en"")"),"Insurance to flee !! Disaster dragged for months, the expert canceled by them, does not give the right garage to the expert, reimbursement of the disaster not made in whole, tell you that you are wrong while not at all. No commercial gesture after having "&amp;"made you struggle like a dog. They are very good at the subscription but after that it is zero. I prefer to pay more elsewhere than stay with incapable like that")</f>
        <v>Insurance to flee !! Disaster dragged for months, the expert canceled by them, does not give the right garage to the expert, reimbursement of the disaster not made in whole, tell you that you are wrong while not at all. No commercial gesture after having made you struggle like a dog. They are very good at the subscription but after that it is zero. I prefer to pay more elsewhere than stay with incapable like that</v>
      </c>
    </row>
    <row r="565" ht="15.75" customHeight="1">
      <c r="B565" s="2" t="s">
        <v>1277</v>
      </c>
      <c r="C565" s="2" t="s">
        <v>1278</v>
      </c>
      <c r="D565" s="2" t="s">
        <v>13</v>
      </c>
      <c r="E565" s="2" t="s">
        <v>14</v>
      </c>
      <c r="F565" s="2" t="s">
        <v>15</v>
      </c>
      <c r="G565" s="2" t="s">
        <v>1279</v>
      </c>
      <c r="H565" s="2" t="s">
        <v>1248</v>
      </c>
      <c r="I565" s="2" t="str">
        <f>IFERROR(__xludf.DUMMYFUNCTION("GOOGLETRANSLATE(C565,""fr"",""en"")"),"very competitive price
Very available advisers by phone and very kind and listening
I had a problem with my car and even for online insurance, Top repair
I recommend it
Best regards")</f>
        <v>very competitive price
Very available advisers by phone and very kind and listening
I had a problem with my car and even for online insurance, Top repair
I recommend it
Best regards</v>
      </c>
    </row>
    <row r="566" ht="15.75" customHeight="1">
      <c r="B566" s="2" t="s">
        <v>1280</v>
      </c>
      <c r="C566" s="2" t="s">
        <v>1281</v>
      </c>
      <c r="D566" s="2" t="s">
        <v>13</v>
      </c>
      <c r="E566" s="2" t="s">
        <v>14</v>
      </c>
      <c r="F566" s="2" t="s">
        <v>15</v>
      </c>
      <c r="G566" s="2" t="s">
        <v>1279</v>
      </c>
      <c r="H566" s="2" t="s">
        <v>1248</v>
      </c>
      <c r="I566" s="2" t="str">
        <f>IFERROR(__xludf.DUMMYFUNCTION("GOOGLETRANSLATE(C566,""fr"",""en"")"),"I recommend 100% the olive assurance, whether in terms of prices but also speed in terms of administrative management. I was afraid before subscribing to online car insurance, but for once, no problem with the Insurance Olivier! ????
")</f>
        <v>I recommend 100% the olive assurance, whether in terms of prices but also speed in terms of administrative management. I was afraid before subscribing to online car insurance, but for once, no problem with the Insurance Olivier! ????
</v>
      </c>
    </row>
    <row r="567" ht="15.75" customHeight="1">
      <c r="B567" s="2" t="s">
        <v>1282</v>
      </c>
      <c r="C567" s="2" t="s">
        <v>1283</v>
      </c>
      <c r="D567" s="2" t="s">
        <v>13</v>
      </c>
      <c r="E567" s="2" t="s">
        <v>14</v>
      </c>
      <c r="F567" s="2" t="s">
        <v>15</v>
      </c>
      <c r="G567" s="2" t="s">
        <v>1284</v>
      </c>
      <c r="H567" s="2" t="s">
        <v>1248</v>
      </c>
      <c r="I567" s="2" t="str">
        <f>IFERROR(__xludf.DUMMYFUNCTION("GOOGLETRANSLATE(C567,""fr"",""en"")"),"Excellent insurance for subscription, however, when we had terminated the subscription.
Then an advisor announces penalties in total contradiction of the Chatel law.
In addition, the COVID reduction which had been granted to us no longer.
A company tha"&amp;"t disappoints us strongly I hesitated to switch all my wells well took me not to do it.
A good understanding")</f>
        <v>Excellent insurance for subscription, however, when we had terminated the subscription.
Then an advisor announces penalties in total contradiction of the Chatel law.
In addition, the COVID reduction which had been granted to us no longer.
A company that disappoints us strongly I hesitated to switch all my wells well took me not to do it.
A good understanding</v>
      </c>
    </row>
    <row r="568" ht="15.75" customHeight="1">
      <c r="B568" s="2" t="s">
        <v>1285</v>
      </c>
      <c r="C568" s="2" t="s">
        <v>1286</v>
      </c>
      <c r="D568" s="2" t="s">
        <v>13</v>
      </c>
      <c r="E568" s="2" t="s">
        <v>14</v>
      </c>
      <c r="F568" s="2" t="s">
        <v>15</v>
      </c>
      <c r="G568" s="2" t="s">
        <v>1287</v>
      </c>
      <c r="H568" s="2" t="s">
        <v>1248</v>
      </c>
      <c r="I568" s="2" t="str">
        <f>IFERROR(__xludf.DUMMYFUNCTION("GOOGLETRANSLATE(C568,""fr"",""en"")"),"At the top I highly recommend
They are serious
The prices are not expensive
The advisers are listening
Change nothing")</f>
        <v>At the top I highly recommend
They are serious
The prices are not expensive
The advisers are listening
Change nothing</v>
      </c>
    </row>
    <row r="569" ht="15.75" customHeight="1">
      <c r="B569" s="2" t="s">
        <v>1288</v>
      </c>
      <c r="C569" s="2" t="s">
        <v>1289</v>
      </c>
      <c r="D569" s="2" t="s">
        <v>13</v>
      </c>
      <c r="E569" s="2" t="s">
        <v>14</v>
      </c>
      <c r="F569" s="2" t="s">
        <v>15</v>
      </c>
      <c r="G569" s="2" t="s">
        <v>1290</v>
      </c>
      <c r="H569" s="2" t="s">
        <v>1248</v>
      </c>
      <c r="I569" s="2" t="str">
        <f>IFERROR(__xludf.DUMMYFUNCTION("GOOGLETRANSLATE(C569,""fr"",""en"")"),"This insurance is a waste of time and money, they will never do what is necessary to terminate your contract from the old insurance (no sending of Laws Hamon letter, they will always find an excuse, results I found myself with Double insurance for the sam"&amp;"e vehicle from March until today (October) and I still struggle with them so that they send this letter Laws Hamon, and then when they are called there is still people for Treat your request (we will remind you ...)
")</f>
        <v>This insurance is a waste of time and money, they will never do what is necessary to terminate your contract from the old insurance (no sending of Laws Hamon letter, they will always find an excuse, results I found myself with Double insurance for the same vehicle from March until today (October) and I still struggle with them so that they send this letter Laws Hamon, and then when they are called there is still people for Treat your request (we will remind you ...)
</v>
      </c>
    </row>
    <row r="570" ht="15.75" customHeight="1">
      <c r="B570" s="2" t="s">
        <v>1291</v>
      </c>
      <c r="C570" s="2" t="s">
        <v>1292</v>
      </c>
      <c r="D570" s="2" t="s">
        <v>13</v>
      </c>
      <c r="E570" s="2" t="s">
        <v>14</v>
      </c>
      <c r="F570" s="2" t="s">
        <v>15</v>
      </c>
      <c r="G570" s="2" t="s">
        <v>1293</v>
      </c>
      <c r="H570" s="2" t="s">
        <v>1294</v>
      </c>
      <c r="I570" s="2" t="str">
        <f>IFERROR(__xludf.DUMMYFUNCTION("GOOGLETRANSLATE(C570,""fr"",""en"")"),"Insurer to flee absolutely !!! Do not subscribe !!!!!
The salespeople and their contractual documentation are excellent to convince you to subscribe online, without ever meeting anyone, but be careful read all the clauses before committing, because the"&amp;" summary document they make you sign online for subscription, You make you believe that you are entitled to a variety of guarantees, even the most obvious.
But it's totally false !!
As soon as the disaster occurs, they send you an email in less than 48 "&amp;"hours after your declaration, to tell you that you are not covered for the disaster in question and that the Olivier Assurance's sinister team made the decision to close your file.
And here is what they also explain:
""But you are not aware that your"" "&amp;"any risk ""contract that you pay 1000 euros per year does not cover acts of vandalism and the breakages caused during riots and demonstrations"" ????
But then it is that you have not read everything !!! Hahaha, we got you ^^ !!!! ""
They then ask you "&amp;"to go and collect your vehicle with any disaster victims from the mechanic and not to count on the Olivier Insurance for care.
And here are the elements they also add:
""Go manage now and above all do not forget to return the vehicle to us that we hav"&amp;"e lent you the time of the expertise and to settle the advances""
The olive assurance, never again ...")</f>
        <v>Insurer to flee absolutely !!! Do not subscribe !!!!!
The salespeople and their contractual documentation are excellent to convince you to subscribe online, without ever meeting anyone, but be careful read all the clauses before committing, because the summary document they make you sign online for subscription, You make you believe that you are entitled to a variety of guarantees, even the most obvious.
But it's totally false !!
As soon as the disaster occurs, they send you an email in less than 48 hours after your declaration, to tell you that you are not covered for the disaster in question and that the Olivier Assurance's sinister team made the decision to close your file.
And here is what they also explain:
"But you are not aware that your" any risk "contract that you pay 1000 euros per year does not cover acts of vandalism and the breakages caused during riots and demonstrations" ????
But then it is that you have not read everything !!! Hahaha, we got you ^^ !!!! "
They then ask you to go and collect your vehicle with any disaster victims from the mechanic and not to count on the Olivier Insurance for care.
And here are the elements they also add:
"Go manage now and above all do not forget to return the vehicle to us that we have lent you the time of the expertise and to settle the advances"
The olive assurance, never again ...</v>
      </c>
    </row>
    <row r="571" ht="15.75" customHeight="1">
      <c r="B571" s="2" t="s">
        <v>1295</v>
      </c>
      <c r="C571" s="2" t="s">
        <v>1296</v>
      </c>
      <c r="D571" s="2" t="s">
        <v>13</v>
      </c>
      <c r="E571" s="2" t="s">
        <v>14</v>
      </c>
      <c r="F571" s="2" t="s">
        <v>15</v>
      </c>
      <c r="G571" s="2" t="s">
        <v>1293</v>
      </c>
      <c r="H571" s="2" t="s">
        <v>1294</v>
      </c>
      <c r="I571" s="2" t="str">
        <f>IFERROR(__xludf.DUMMYFUNCTION("GOOGLETRANSLATE(C571,""fr"",""en"")"),"Price for young driver with a price that challenges competition. Effectiveness and reactivity at the top, the advisers who guide you and who are always in your listening. I recommend the olive assurance. One word: thank you")</f>
        <v>Price for young driver with a price that challenges competition. Effectiveness and reactivity at the top, the advisers who guide you and who are always in your listening. I recommend the olive assurance. One word: thank you</v>
      </c>
    </row>
    <row r="572" ht="15.75" customHeight="1">
      <c r="B572" s="2" t="s">
        <v>1297</v>
      </c>
      <c r="C572" s="2" t="s">
        <v>1298</v>
      </c>
      <c r="D572" s="2" t="s">
        <v>13</v>
      </c>
      <c r="E572" s="2" t="s">
        <v>14</v>
      </c>
      <c r="F572" s="2" t="s">
        <v>15</v>
      </c>
      <c r="G572" s="2" t="s">
        <v>1299</v>
      </c>
      <c r="H572" s="2" t="s">
        <v>1294</v>
      </c>
      <c r="I572" s="2" t="str">
        <f>IFERROR(__xludf.DUMMYFUNCTION("GOOGLETRANSLATE(C572,""fr"",""en"")"),"Attention ! They only take into account the subscriber of the attached contracts. In its own name even the main driver does not exist and can have no decision in proper name! Unnatural ! Execrable! On simple actions broken ice cream spacing 0 km it takes "&amp;"catastrophic turns good luck to all! Do not subscribe.")</f>
        <v>Attention ! They only take into account the subscriber of the attached contracts. In its own name even the main driver does not exist and can have no decision in proper name! Unnatural ! Execrable! On simple actions broken ice cream spacing 0 km it takes catastrophic turns good luck to all! Do not subscribe.</v>
      </c>
    </row>
    <row r="573" ht="15.75" customHeight="1">
      <c r="B573" s="2" t="s">
        <v>1300</v>
      </c>
      <c r="C573" s="2" t="s">
        <v>1301</v>
      </c>
      <c r="D573" s="2" t="s">
        <v>13</v>
      </c>
      <c r="E573" s="2" t="s">
        <v>14</v>
      </c>
      <c r="F573" s="2" t="s">
        <v>15</v>
      </c>
      <c r="G573" s="2" t="s">
        <v>1302</v>
      </c>
      <c r="H573" s="2" t="s">
        <v>1294</v>
      </c>
      <c r="I573" s="2" t="str">
        <f>IFERROR(__xludf.DUMMYFUNCTION("GOOGLETRANSLATE(C573,""fr"",""en"")"),"If I could put a zero to this insurance, I would do it without hesitation!
The Olivier Insurance is a company which will be delighted to welcome you as a customer, and which will be all the more happy to receive your money.
However, do not advise you to"&amp;" have an accident because at that time, the insurance will disappear and prefer to close the file rather than carry out an expertise. Because it is well known that a 2 -week car that does not brake it is normal! Insurance to flee !!!")</f>
        <v>If I could put a zero to this insurance, I would do it without hesitation!
The Olivier Insurance is a company which will be delighted to welcome you as a customer, and which will be all the more happy to receive your money.
However, do not advise you to have an accident because at that time, the insurance will disappear and prefer to close the file rather than carry out an expertise. Because it is well known that a 2 -week car that does not brake it is normal! Insurance to flee !!!</v>
      </c>
    </row>
    <row r="574" ht="15.75" customHeight="1">
      <c r="B574" s="2" t="s">
        <v>1303</v>
      </c>
      <c r="C574" s="2" t="s">
        <v>1304</v>
      </c>
      <c r="D574" s="2" t="s">
        <v>13</v>
      </c>
      <c r="E574" s="2" t="s">
        <v>14</v>
      </c>
      <c r="F574" s="2" t="s">
        <v>15</v>
      </c>
      <c r="G574" s="2" t="s">
        <v>1302</v>
      </c>
      <c r="H574" s="2" t="s">
        <v>1294</v>
      </c>
      <c r="I574" s="2" t="str">
        <f>IFERROR(__xludf.DUMMYFUNCTION("GOOGLETRANSLATE(C574,""fr"",""en"")"),"Customer advisers are attentive and effective when they are called. Thank you, continue like this.
The price of insurance is very attractive compared to others. And my salesperson has dropped the price even more this year by adapting the contract accordi"&amp;"ng to the use of the car and making a commercial effort. Thanks to her.")</f>
        <v>Customer advisers are attentive and effective when they are called. Thank you, continue like this.
The price of insurance is very attractive compared to others. And my salesperson has dropped the price even more this year by adapting the contract according to the use of the car and making a commercial effort. Thanks to her.</v>
      </c>
    </row>
    <row r="575" ht="15.75" customHeight="1">
      <c r="B575" s="2" t="s">
        <v>1305</v>
      </c>
      <c r="C575" s="2" t="s">
        <v>1306</v>
      </c>
      <c r="D575" s="2" t="s">
        <v>13</v>
      </c>
      <c r="E575" s="2" t="s">
        <v>14</v>
      </c>
      <c r="F575" s="2" t="s">
        <v>15</v>
      </c>
      <c r="G575" s="2" t="s">
        <v>1307</v>
      </c>
      <c r="H575" s="2" t="s">
        <v>1294</v>
      </c>
      <c r="I575" s="2" t="str">
        <f>IFERROR(__xludf.DUMMYFUNCTION("GOOGLETRANSLATE(C575,""fr"",""en"")"),"Very mediocre performance. No responsiveness. Call not taken into consideration. I was converted 3 hours later, because the follow -up on the platform was not carried out (refusal on the part of the convenience store ... I have doubts). Second failure: no"&amp;" return, exorbitant taxi fees ... not reimbursed. Loan of car nonexistent, I had to manage on my own.
I do not recommend this insurance!")</f>
        <v>Very mediocre performance. No responsiveness. Call not taken into consideration. I was converted 3 hours later, because the follow -up on the platform was not carried out (refusal on the part of the convenience store ... I have doubts). Second failure: no return, exorbitant taxi fees ... not reimbursed. Loan of car nonexistent, I had to manage on my own.
I do not recommend this insurance!</v>
      </c>
    </row>
    <row r="576" ht="15.75" customHeight="1">
      <c r="B576" s="2" t="s">
        <v>1308</v>
      </c>
      <c r="C576" s="2" t="s">
        <v>1309</v>
      </c>
      <c r="D576" s="2" t="s">
        <v>13</v>
      </c>
      <c r="E576" s="2" t="s">
        <v>14</v>
      </c>
      <c r="F576" s="2" t="s">
        <v>15</v>
      </c>
      <c r="G576" s="2" t="s">
        <v>1310</v>
      </c>
      <c r="H576" s="2" t="s">
        <v>1294</v>
      </c>
      <c r="I576" s="2" t="str">
        <f>IFERROR(__xludf.DUMMYFUNCTION("GOOGLETRANSLATE(C576,""fr"",""en"")"),"Flery, I broke down on the motorway 150km from my house, with my 11 -year -old daughter, the olive tree did not even want to take care of the taxi for 50 € ..... incompetent staff, not friendly .
I do not recommend.")</f>
        <v>Flery, I broke down on the motorway 150km from my house, with my 11 -year -old daughter, the olive tree did not even want to take care of the taxi for 50 € ..... incompetent staff, not friendly .
I do not recommend.</v>
      </c>
    </row>
    <row r="577" ht="15.75" customHeight="1">
      <c r="B577" s="2" t="s">
        <v>1311</v>
      </c>
      <c r="C577" s="2" t="s">
        <v>1312</v>
      </c>
      <c r="D577" s="2" t="s">
        <v>13</v>
      </c>
      <c r="E577" s="2" t="s">
        <v>14</v>
      </c>
      <c r="F577" s="2" t="s">
        <v>15</v>
      </c>
      <c r="G577" s="2" t="s">
        <v>1294</v>
      </c>
      <c r="H577" s="2" t="s">
        <v>1294</v>
      </c>
      <c r="I577" s="2" t="str">
        <f>IFERROR(__xludf.DUMMYFUNCTION("GOOGLETRANSLATE(C577,""fr"",""en"")"),"Insured at the Olivier Insurance for 4 years to date, I will change insurance for nothing in the world.
A week after the subscription of my contract, I broke down on the highway 200 km from my home. The insurer sent me a taxi to repatriate me and towed"&amp;" my car, when I only had the provisional green card.
Very competitive prices, + a 15% discount of a second car.
Only downside the deductibles are very high (160 euros in the event of ice breaking excluding repair), nearly 1000 euros in the event of "&amp;"theft or fire. (In my case). The franchises can be lowered but the monthly payment will be higher.
With such low prices you can't have everything.
It is therefore a very good insurer, serious, accessible, reachable only via Facebook or by phone.
To"&amp;" subscribe and send documents you have to go through their website and scan everything.
If you prefer to have an agent near you with an office, you should not subscribe to the Olivier.
If you are looking for a well -placed insurer on the market and if y"&amp;"ou are used to smartphones and remote contacts, this is the insurer you need.")</f>
        <v>Insured at the Olivier Insurance for 4 years to date, I will change insurance for nothing in the world.
A week after the subscription of my contract, I broke down on the highway 200 km from my home. The insurer sent me a taxi to repatriate me and towed my car, when I only had the provisional green card.
Very competitive prices, + a 15% discount of a second car.
Only downside the deductibles are very high (160 euros in the event of ice breaking excluding repair), nearly 1000 euros in the event of theft or fire. (In my case). The franchises can be lowered but the monthly payment will be higher.
With such low prices you can't have everything.
It is therefore a very good insurer, serious, accessible, reachable only via Facebook or by phone.
To subscribe and send documents you have to go through their website and scan everything.
If you prefer to have an agent near you with an office, you should not subscribe to the Olivier.
If you are looking for a well -placed insurer on the market and if you are used to smartphones and remote contacts, this is the insurer you need.</v>
      </c>
    </row>
    <row r="578" ht="15.75" customHeight="1">
      <c r="B578" s="2" t="s">
        <v>1313</v>
      </c>
      <c r="C578" s="2" t="s">
        <v>1314</v>
      </c>
      <c r="D578" s="2" t="s">
        <v>13</v>
      </c>
      <c r="E578" s="2" t="s">
        <v>14</v>
      </c>
      <c r="F578" s="2" t="s">
        <v>15</v>
      </c>
      <c r="G578" s="2" t="s">
        <v>1315</v>
      </c>
      <c r="H578" s="2" t="s">
        <v>1316</v>
      </c>
      <c r="I578" s="2" t="str">
        <f>IFERROR(__xludf.DUMMYFUNCTION("GOOGLETRANSLATE(C578,""fr"",""en"")"),"After my insurance (April Equite) so as not to name them a relay point on Draguignan, he told me to go see elsewhere I phoned the Olivier Insurance who not hesitate to me Take and make me a very interesting quote I am faxed with the documents he asked me "&amp;"and in a way the case was done it lasted 1 hour and 3 days after I had my insurance certificate in my box at Letter (beautiful) Interlocutors really his professionals thank you")</f>
        <v>After my insurance (April Equite) so as not to name them a relay point on Draguignan, he told me to go see elsewhere I phoned the Olivier Insurance who not hesitate to me Take and make me a very interesting quote I am faxed with the documents he asked me and in a way the case was done it lasted 1 hour and 3 days after I had my insurance certificate in my box at Letter (beautiful) Interlocutors really his professionals thank you</v>
      </c>
    </row>
    <row r="579" ht="15.75" customHeight="1">
      <c r="B579" s="2" t="s">
        <v>1317</v>
      </c>
      <c r="C579" s="2" t="s">
        <v>1318</v>
      </c>
      <c r="D579" s="2" t="s">
        <v>13</v>
      </c>
      <c r="E579" s="2" t="s">
        <v>14</v>
      </c>
      <c r="F579" s="2" t="s">
        <v>15</v>
      </c>
      <c r="G579" s="2" t="s">
        <v>1315</v>
      </c>
      <c r="H579" s="2" t="s">
        <v>1316</v>
      </c>
      <c r="I579" s="2" t="str">
        <f>IFERROR(__xludf.DUMMYFUNCTION("GOOGLETRANSLATE(C579,""fr"",""en"")"),"Speed ​​of reception of the provisional and final green card. Even when I had to change the license plate. Simplicity of exchanges on the personal space.
Very attractive rates, I recommend")</f>
        <v>Speed ​​of reception of the provisional and final green card. Even when I had to change the license plate. Simplicity of exchanges on the personal space.
Very attractive rates, I recommend</v>
      </c>
    </row>
    <row r="580" ht="15.75" customHeight="1">
      <c r="B580" s="2" t="s">
        <v>1319</v>
      </c>
      <c r="C580" s="2" t="s">
        <v>1320</v>
      </c>
      <c r="D580" s="2" t="s">
        <v>13</v>
      </c>
      <c r="E580" s="2" t="s">
        <v>14</v>
      </c>
      <c r="F580" s="2" t="s">
        <v>15</v>
      </c>
      <c r="G580" s="2" t="s">
        <v>1315</v>
      </c>
      <c r="H580" s="2" t="s">
        <v>1316</v>
      </c>
      <c r="I580" s="2" t="str">
        <f>IFERROR(__xludf.DUMMYFUNCTION("GOOGLETRANSLATE(C580,""fr"",""en"")"),"Satisfactory, always in Lecoute when we have them on the phone no problem, that we ask them something we get it in the time by email that is very practical not need to remind them")</f>
        <v>Satisfactory, always in Lecoute when we have them on the phone no problem, that we ask them something we get it in the time by email that is very practical not need to remind them</v>
      </c>
    </row>
    <row r="581" ht="15.75" customHeight="1">
      <c r="B581" s="2" t="s">
        <v>1321</v>
      </c>
      <c r="C581" s="2" t="s">
        <v>1322</v>
      </c>
      <c r="D581" s="2" t="s">
        <v>13</v>
      </c>
      <c r="E581" s="2" t="s">
        <v>14</v>
      </c>
      <c r="F581" s="2" t="s">
        <v>15</v>
      </c>
      <c r="G581" s="2" t="s">
        <v>1315</v>
      </c>
      <c r="H581" s="2" t="s">
        <v>1316</v>
      </c>
      <c r="I581" s="2" t="str">
        <f>IFERROR(__xludf.DUMMYFUNCTION("GOOGLETRANSLATE(C581,""fr"",""en"")"),"Very disappointed we have bursts a tire on a 4 lane we thought we were fully taken care of because we had taken sitting 0 km but to our surprise there was an amount of 200 euros maximum and the troubleshooting cost 50 euros more I find it inadmissible Sin"&amp;"ce we pay insurance every month and I am offered 50 euros to repatriate me when we are 110 km from us I find it pitiful if we hadn't had a friend in the area we would have slept outside while waiting for us to Find people to come and get us I find it lame"&amp;"ntable I was very disappointed with this insurance that is not normal for me to pay insurance and have that as a service")</f>
        <v>Very disappointed we have bursts a tire on a 4 lane we thought we were fully taken care of because we had taken sitting 0 km but to our surprise there was an amount of 200 euros maximum and the troubleshooting cost 50 euros more I find it inadmissible Since we pay insurance every month and I am offered 50 euros to repatriate me when we are 110 km from us I find it pitiful if we hadn't had a friend in the area we would have slept outside while waiting for us to Find people to come and get us I find it lamentable I was very disappointed with this insurance that is not normal for me to pay insurance and have that as a service</v>
      </c>
    </row>
    <row r="582" ht="15.75" customHeight="1">
      <c r="B582" s="2" t="s">
        <v>1323</v>
      </c>
      <c r="C582" s="2" t="s">
        <v>1324</v>
      </c>
      <c r="D582" s="2" t="s">
        <v>13</v>
      </c>
      <c r="E582" s="2" t="s">
        <v>14</v>
      </c>
      <c r="F582" s="2" t="s">
        <v>15</v>
      </c>
      <c r="G582" s="2" t="s">
        <v>1325</v>
      </c>
      <c r="H582" s="2" t="s">
        <v>1316</v>
      </c>
      <c r="I582" s="2" t="str">
        <f>IFERROR(__xludf.DUMMYFUNCTION("GOOGLETRANSLATE(C582,""fr"",""en"")"),"Catastrophic claims management, request for sale of the vehicle for non -repair following the expert's opinion. The approved repairer still repairs the vehicle, cancellation of the transfer and security invoice for the approved repairer which is still not"&amp;" supported by the olive tree 10 months later.
I therefore request termination of my 4 auto contracts")</f>
        <v>Catastrophic claims management, request for sale of the vehicle for non -repair following the expert's opinion. The approved repairer still repairs the vehicle, cancellation of the transfer and security invoice for the approved repairer which is still not supported by the olive tree 10 months later.
I therefore request termination of my 4 auto contracts</v>
      </c>
    </row>
    <row r="583" ht="15.75" customHeight="1">
      <c r="B583" s="2" t="s">
        <v>1326</v>
      </c>
      <c r="C583" s="2" t="s">
        <v>1327</v>
      </c>
      <c r="D583" s="2" t="s">
        <v>13</v>
      </c>
      <c r="E583" s="2" t="s">
        <v>14</v>
      </c>
      <c r="F583" s="2" t="s">
        <v>15</v>
      </c>
      <c r="G583" s="2" t="s">
        <v>1328</v>
      </c>
      <c r="H583" s="2" t="s">
        <v>1316</v>
      </c>
      <c r="I583" s="2" t="str">
        <f>IFERROR(__xludf.DUMMYFUNCTION("GOOGLETRANSLATE(C583,""fr"",""en"")"),"In the 1st year competitive insurer on the other hand from the 1st maturity, unjustified increase + 25 %. Without any claim. The arguments ""I quote"": ""The rate of loss"". We have 3 vehicles at home and each time the same argument.
So distrust. On the "&amp;"other hand, the interlocutors are always very courteous and listening.")</f>
        <v>In the 1st year competitive insurer on the other hand from the 1st maturity, unjustified increase + 25 %. Without any claim. The arguments "I quote": "The rate of loss". We have 3 vehicles at home and each time the same argument.
So distrust. On the other hand, the interlocutors are always very courteous and listening.</v>
      </c>
    </row>
    <row r="584" ht="15.75" customHeight="1">
      <c r="B584" s="2" t="s">
        <v>1329</v>
      </c>
      <c r="C584" s="2" t="s">
        <v>1330</v>
      </c>
      <c r="D584" s="2" t="s">
        <v>13</v>
      </c>
      <c r="E584" s="2" t="s">
        <v>14</v>
      </c>
      <c r="F584" s="2" t="s">
        <v>15</v>
      </c>
      <c r="G584" s="2" t="s">
        <v>1328</v>
      </c>
      <c r="H584" s="2" t="s">
        <v>1316</v>
      </c>
      <c r="I584" s="2" t="str">
        <f>IFERROR(__xludf.DUMMYFUNCTION("GOOGLETRANSLATE(C584,""fr"",""en"")"),"Very satisfied assurance at the top and wonderful advisor to very human listening very accessible price I highly recommend very satisfied")</f>
        <v>Very satisfied assurance at the top and wonderful advisor to very human listening very accessible price I highly recommend very satisfied</v>
      </c>
    </row>
    <row r="585" ht="15.75" customHeight="1">
      <c r="B585" s="2" t="s">
        <v>1331</v>
      </c>
      <c r="C585" s="2" t="s">
        <v>1332</v>
      </c>
      <c r="D585" s="2" t="s">
        <v>13</v>
      </c>
      <c r="E585" s="2" t="s">
        <v>14</v>
      </c>
      <c r="F585" s="2" t="s">
        <v>15</v>
      </c>
      <c r="G585" s="2" t="s">
        <v>1333</v>
      </c>
      <c r="H585" s="2" t="s">
        <v>1316</v>
      </c>
      <c r="I585" s="2" t="str">
        <f>IFERROR(__xludf.DUMMYFUNCTION("GOOGLETRANSLATE(C585,""fr"",""en"")"),"Flee this insurer, attractive price at the start and then exorbitant increase in the following years and without claims !!!! Ex: € 600 goes to 1100 € in three years. Very complicated and poorly advised for termination ?? The worst insurer I have known in "&amp;"30 years of car insurance. Go through")</f>
        <v>Flee this insurer, attractive price at the start and then exorbitant increase in the following years and without claims !!!! Ex: € 600 goes to 1100 € in three years. Very complicated and poorly advised for termination ?? The worst insurer I have known in 30 years of car insurance. Go through</v>
      </c>
    </row>
    <row r="586" ht="15.75" customHeight="1">
      <c r="B586" s="2" t="s">
        <v>1334</v>
      </c>
      <c r="C586" s="2" t="s">
        <v>1335</v>
      </c>
      <c r="D586" s="2" t="s">
        <v>13</v>
      </c>
      <c r="E586" s="2" t="s">
        <v>14</v>
      </c>
      <c r="F586" s="2" t="s">
        <v>15</v>
      </c>
      <c r="G586" s="2" t="s">
        <v>1336</v>
      </c>
      <c r="H586" s="2" t="s">
        <v>1316</v>
      </c>
      <c r="I586" s="2" t="str">
        <f>IFERROR(__xludf.DUMMYFUNCTION("GOOGLETRANSLATE(C586,""fr"",""en"")"),"Pays double market prices and poor qualities while as a young license I needed honest people ... Long and non -efficient phone responses. Disgusted I left and I am currently paying more than half cheaper, the more it is and the more I tell myself that I h"&amp;"ave made a good laugh by enjoying my lack of info and experience!")</f>
        <v>Pays double market prices and poor qualities while as a young license I needed honest people ... Long and non -efficient phone responses. Disgusted I left and I am currently paying more than half cheaper, the more it is and the more I tell myself that I have made a good laugh by enjoying my lack of info and experience!</v>
      </c>
    </row>
    <row r="587" ht="15.75" customHeight="1">
      <c r="B587" s="2" t="s">
        <v>1337</v>
      </c>
      <c r="C587" s="2" t="s">
        <v>1338</v>
      </c>
      <c r="D587" s="2" t="s">
        <v>13</v>
      </c>
      <c r="E587" s="2" t="s">
        <v>14</v>
      </c>
      <c r="F587" s="2" t="s">
        <v>15</v>
      </c>
      <c r="G587" s="2" t="s">
        <v>1339</v>
      </c>
      <c r="H587" s="2" t="s">
        <v>1316</v>
      </c>
      <c r="I587" s="2" t="str">
        <f>IFERROR(__xludf.DUMMYFUNCTION("GOOGLETRANSLATE(C587,""fr"",""en"")"),"I had a non -responsible disaster, after having declared it by phone I have no new PDT 8 JRS, I contacted them with bcp of difficulties, 45 minutes of telephonic waiting, catastrophic catastrophic treatment")</f>
        <v>I had a non -responsible disaster, after having declared it by phone I have no new PDT 8 JRS, I contacted them with bcp of difficulties, 45 minutes of telephonic waiting, catastrophic catastrophic treatment</v>
      </c>
    </row>
    <row r="588" ht="15.75" customHeight="1">
      <c r="B588" s="2" t="s">
        <v>1340</v>
      </c>
      <c r="C588" s="2" t="s">
        <v>1341</v>
      </c>
      <c r="D588" s="2" t="s">
        <v>13</v>
      </c>
      <c r="E588" s="2" t="s">
        <v>14</v>
      </c>
      <c r="F588" s="2" t="s">
        <v>15</v>
      </c>
      <c r="G588" s="2" t="s">
        <v>1342</v>
      </c>
      <c r="H588" s="2" t="s">
        <v>1316</v>
      </c>
      <c r="I588" s="2" t="str">
        <f>IFERROR(__xludf.DUMMYFUNCTION("GOOGLETRANSLATE(C588,""fr"",""en"")"),"Insurance of a car for 1.5 years. Very courteous and pleasant telephonic contacts. One need for assistance just after confinement and everything went very well. I warmly recommend and probably assure my next vehicles at the Olivier Assurance also.")</f>
        <v>Insurance of a car for 1.5 years. Very courteous and pleasant telephonic contacts. One need for assistance just after confinement and everything went very well. I warmly recommend and probably assure my next vehicles at the Olivier Assurance also.</v>
      </c>
    </row>
    <row r="589" ht="15.75" customHeight="1">
      <c r="B589" s="2" t="s">
        <v>1343</v>
      </c>
      <c r="C589" s="2" t="s">
        <v>1344</v>
      </c>
      <c r="D589" s="2" t="s">
        <v>13</v>
      </c>
      <c r="E589" s="2" t="s">
        <v>14</v>
      </c>
      <c r="F589" s="2" t="s">
        <v>15</v>
      </c>
      <c r="G589" s="2" t="s">
        <v>1342</v>
      </c>
      <c r="H589" s="2" t="s">
        <v>1316</v>
      </c>
      <c r="I589" s="2" t="str">
        <f>IFERROR(__xludf.DUMMYFUNCTION("GOOGLETRANSLATE(C589,""fr"",""en"")"),"I am very satisfied for their very interesting prices and the rapidity to ensure a vehicle as well as for the cheaper file fees very good assurance that is thank you to the olive assurance")</f>
        <v>I am very satisfied for their very interesting prices and the rapidity to ensure a vehicle as well as for the cheaper file fees very good assurance that is thank you to the olive assurance</v>
      </c>
    </row>
    <row r="590" ht="15.75" customHeight="1">
      <c r="B590" s="2" t="s">
        <v>1345</v>
      </c>
      <c r="C590" s="2" t="s">
        <v>1346</v>
      </c>
      <c r="D590" s="2" t="s">
        <v>13</v>
      </c>
      <c r="E590" s="2" t="s">
        <v>14</v>
      </c>
      <c r="F590" s="2" t="s">
        <v>15</v>
      </c>
      <c r="G590" s="2" t="s">
        <v>1342</v>
      </c>
      <c r="H590" s="2" t="s">
        <v>1316</v>
      </c>
      <c r="I590" s="2" t="str">
        <f>IFERROR(__xludf.DUMMYFUNCTION("GOOGLETRANSLATE(C590,""fr"",""en"")"),"I am very satisfied with my insurance subscribed to the olive tree: much cheaper than my previous insurance for the same guarantees and I can manage everything remotely! In short, a good plan :)")</f>
        <v>I am very satisfied with my insurance subscribed to the olive tree: much cheaper than my previous insurance for the same guarantees and I can manage everything remotely! In short, a good plan :)</v>
      </c>
    </row>
    <row r="591" ht="15.75" customHeight="1">
      <c r="B591" s="2" t="s">
        <v>1347</v>
      </c>
      <c r="C591" s="2" t="s">
        <v>1348</v>
      </c>
      <c r="D591" s="2" t="s">
        <v>13</v>
      </c>
      <c r="E591" s="2" t="s">
        <v>14</v>
      </c>
      <c r="F591" s="2" t="s">
        <v>15</v>
      </c>
      <c r="G591" s="2" t="s">
        <v>1349</v>
      </c>
      <c r="H591" s="2" t="s">
        <v>1350</v>
      </c>
      <c r="I591" s="2" t="str">
        <f>IFERROR(__xludf.DUMMYFUNCTION("GOOGLETRANSLATE(C591,""fr"",""en"")"),"Rapid and clear creation of the insurance file and when the incident is occurred, taking fast charge and repayment of the repair invoice upon presentation of the garage document.")</f>
        <v>Rapid and clear creation of the insurance file and when the incident is occurred, taking fast charge and repayment of the repair invoice upon presentation of the garage document.</v>
      </c>
    </row>
    <row r="592" ht="15.75" customHeight="1">
      <c r="B592" s="2" t="s">
        <v>1351</v>
      </c>
      <c r="C592" s="2" t="s">
        <v>1352</v>
      </c>
      <c r="D592" s="2" t="s">
        <v>13</v>
      </c>
      <c r="E592" s="2" t="s">
        <v>14</v>
      </c>
      <c r="F592" s="2" t="s">
        <v>15</v>
      </c>
      <c r="G592" s="2" t="s">
        <v>1349</v>
      </c>
      <c r="H592" s="2" t="s">
        <v>1350</v>
      </c>
      <c r="I592" s="2" t="str">
        <f>IFERROR(__xludf.DUMMYFUNCTION("GOOGLETRANSLATE(C592,""fr"",""en"")"),"To my surprise I am terminated following a rejected levy. No rar no mail nothing in simple email. Unreachable customer service. Already that the services are poor when necessary I would have liked a RAR anyway to tell me where to warn me so that I regulat"&amp;"e my file (39th) .... a shame to flee
")</f>
        <v>To my surprise I am terminated following a rejected levy. No rar no mail nothing in simple email. Unreachable customer service. Already that the services are poor when necessary I would have liked a RAR anyway to tell me where to warn me so that I regulate my file (39th) .... a shame to flee
</v>
      </c>
    </row>
    <row r="593" ht="15.75" customHeight="1">
      <c r="B593" s="2" t="s">
        <v>1353</v>
      </c>
      <c r="C593" s="2" t="s">
        <v>1354</v>
      </c>
      <c r="D593" s="2" t="s">
        <v>13</v>
      </c>
      <c r="E593" s="2" t="s">
        <v>14</v>
      </c>
      <c r="F593" s="2" t="s">
        <v>15</v>
      </c>
      <c r="G593" s="2" t="s">
        <v>1355</v>
      </c>
      <c r="H593" s="2" t="s">
        <v>1350</v>
      </c>
      <c r="I593" s="2" t="str">
        <f>IFERROR(__xludf.DUMMYFUNCTION("GOOGLETRANSLATE(C593,""fr"",""en"")"),"Very fast to receive my final green card (less than 1 week) and the provisional card of the sending of 2 out of 3 documents from the personal space, reactive and inexpensive team compared to the rest of the assueurs")</f>
        <v>Very fast to receive my final green card (less than 1 week) and the provisional card of the sending of 2 out of 3 documents from the personal space, reactive and inexpensive team compared to the rest of the assueurs</v>
      </c>
    </row>
    <row r="594" ht="15.75" customHeight="1">
      <c r="B594" s="2" t="s">
        <v>1356</v>
      </c>
      <c r="C594" s="2" t="s">
        <v>1357</v>
      </c>
      <c r="D594" s="2" t="s">
        <v>13</v>
      </c>
      <c r="E594" s="2" t="s">
        <v>14</v>
      </c>
      <c r="F594" s="2" t="s">
        <v>15</v>
      </c>
      <c r="G594" s="2" t="s">
        <v>1355</v>
      </c>
      <c r="H594" s="2" t="s">
        <v>1350</v>
      </c>
      <c r="I594" s="2" t="str">
        <f>IFERROR(__xludf.DUMMYFUNCTION("GOOGLETRANSLATE(C594,""fr"",""en"")"),"You are the cheapest, easily reachable customer service, a lot of guarantees. All that remains is to see how it goes if one day there is an accident, hoping that it never happens lol")</f>
        <v>You are the cheapest, easily reachable customer service, a lot of guarantees. All that remains is to see how it goes if one day there is an accident, hoping that it never happens lol</v>
      </c>
    </row>
    <row r="595" ht="15.75" customHeight="1">
      <c r="B595" s="2" t="s">
        <v>1358</v>
      </c>
      <c r="C595" s="2" t="s">
        <v>1359</v>
      </c>
      <c r="D595" s="2" t="s">
        <v>13</v>
      </c>
      <c r="E595" s="2" t="s">
        <v>14</v>
      </c>
      <c r="F595" s="2" t="s">
        <v>15</v>
      </c>
      <c r="G595" s="2" t="s">
        <v>1360</v>
      </c>
      <c r="H595" s="2" t="s">
        <v>1350</v>
      </c>
      <c r="I595" s="2" t="str">
        <f>IFERROR(__xludf.DUMMYFUNCTION("GOOGLETRANSLATE(C595,""fr"",""en"")"),"By remaining as objective as possible, here is my story with the olive tree: insured for two years at home, price level, they are correct, I declared a disaster for which I am not responsible (a car broke my shoc While I was in parking), as I have no witn"&amp;"esses but only the plate of the car which struck me, they contacted the insurance of the other driver, in the meantime, they put me responsible,
By calling them, they told me that they await the response of the other insurance (waiting period may wait 2 "&amp;"years) in the meantime, I am bad and I pay more when no reimbursement is made! !!!
Advised me clearly said: if you want, we remove the illusion but we cancel the claim so even if the insurance of the other driver responds, we do not reimburse you anyth"&amp;"ing !!
&gt; Fortunately it was not a big accident, if not, you will have to wait two years to redo your car
&gt; In the meantime you are responsible when we have not reimbursed you anything =&gt; you pay more
&gt; The worst in history, I wanted to ensure a "&amp;"motorhome in addition to my car, so I am forced to go elsewhere because they do not assure motorhomes with them =&gt; as I am bad, I will pay bcp more expensive when I had to be in the bonus
@l'Olivier: if you read this comment, as long as you have not re"&amp;"imbursed anything, for me it is theft and it is unacceptable to put a responsible driver + making it pay more + 0 negotiation at such + 0 loyalty =&gt; Result: my insurance at home will be terminated as soon as possible
=&gt; It's up to you to judge
")</f>
        <v>By remaining as objective as possible, here is my story with the olive tree: insured for two years at home, price level, they are correct, I declared a disaster for which I am not responsible (a car broke my shoc While I was in parking), as I have no witnesses but only the plate of the car which struck me, they contacted the insurance of the other driver, in the meantime, they put me responsible,
By calling them, they told me that they await the response of the other insurance (waiting period may wait 2 years) in the meantime, I am bad and I pay more when no reimbursement is made! !!!
Advised me clearly said: if you want, we remove the illusion but we cancel the claim so even if the insurance of the other driver responds, we do not reimburse you anything !!
&gt; Fortunately it was not a big accident, if not, you will have to wait two years to redo your car
&gt; In the meantime you are responsible when we have not reimbursed you anything =&gt; you pay more
&gt; The worst in history, I wanted to ensure a motorhome in addition to my car, so I am forced to go elsewhere because they do not assure motorhomes with them =&gt; as I am bad, I will pay bcp more expensive when I had to be in the bonus
@l'Olivier: if you read this comment, as long as you have not reimbursed anything, for me it is theft and it is unacceptable to put a responsible driver + making it pay more + 0 negotiation at such + 0 loyalty =&gt; Result: my insurance at home will be terminated as soon as possible
=&gt; It's up to you to judge
</v>
      </c>
    </row>
    <row r="596" ht="15.75" customHeight="1">
      <c r="B596" s="2" t="s">
        <v>1361</v>
      </c>
      <c r="C596" s="2" t="s">
        <v>1362</v>
      </c>
      <c r="D596" s="2" t="s">
        <v>13</v>
      </c>
      <c r="E596" s="2" t="s">
        <v>14</v>
      </c>
      <c r="F596" s="2" t="s">
        <v>15</v>
      </c>
      <c r="G596" s="2" t="s">
        <v>1363</v>
      </c>
      <c r="H596" s="2" t="s">
        <v>1350</v>
      </c>
      <c r="I596" s="2" t="str">
        <f>IFERROR(__xludf.DUMMYFUNCTION("GOOGLETRANSLATE(C596,""fr"",""en"")"),"Claims")</f>
        <v>Claims</v>
      </c>
    </row>
    <row r="597" ht="15.75" customHeight="1">
      <c r="B597" s="2" t="s">
        <v>1364</v>
      </c>
      <c r="C597" s="2" t="s">
        <v>1365</v>
      </c>
      <c r="D597" s="2" t="s">
        <v>13</v>
      </c>
      <c r="E597" s="2" t="s">
        <v>14</v>
      </c>
      <c r="F597" s="2" t="s">
        <v>15</v>
      </c>
      <c r="G597" s="2" t="s">
        <v>1366</v>
      </c>
      <c r="H597" s="2" t="s">
        <v>1350</v>
      </c>
      <c r="I597" s="2" t="str">
        <f>IFERROR(__xludf.DUMMYFUNCTION("GOOGLETRANSLATE(C597,""fr"",""en"")"),"To bait customers, the first year the subscription is very correct. In the second year, you have an increase of 26% despite the 0.5 bonus obtained for the year without a claim.
Regarding the seriousness and reliability of the services it is completely ze"&amp;"ro.
I was unknown for a non -responsible and even canceled disaster.
It has been almost two years to prove with the help of the opposing insurance company, that the claim file had never been opened, since the Olivier Insurance never followed up on the m"&amp;"ail of the opposing insurance. While they supported me to pay for the expertise of opposing insurance.etc.
With the help of third -party insurance, I ended up winning, and the reimbursement of the swindled sum.
")</f>
        <v>To bait customers, the first year the subscription is very correct. In the second year, you have an increase of 26% despite the 0.5 bonus obtained for the year without a claim.
Regarding the seriousness and reliability of the services it is completely zero.
I was unknown for a non -responsible and even canceled disaster.
It has been almost two years to prove with the help of the opposing insurance company, that the claim file had never been opened, since the Olivier Insurance never followed up on the mail of the opposing insurance. While they supported me to pay for the expertise of opposing insurance.etc.
With the help of third -party insurance, I ended up winning, and the reimbursement of the swindled sum.
</v>
      </c>
    </row>
    <row r="598" ht="15.75" customHeight="1">
      <c r="B598" s="2" t="s">
        <v>1367</v>
      </c>
      <c r="C598" s="2" t="s">
        <v>1368</v>
      </c>
      <c r="D598" s="2" t="s">
        <v>13</v>
      </c>
      <c r="E598" s="2" t="s">
        <v>14</v>
      </c>
      <c r="F598" s="2" t="s">
        <v>15</v>
      </c>
      <c r="G598" s="2" t="s">
        <v>1369</v>
      </c>
      <c r="H598" s="2" t="s">
        <v>1350</v>
      </c>
      <c r="I598" s="2" t="str">
        <f>IFERROR(__xludf.DUMMYFUNCTION("GOOGLETRANSLATE(C598,""fr"",""en"")"),"Irresponsible my daughter was struck off for a minimal loss which ultimately did not give rise to insurance intervention by mutual agreement from the two parties my daughter has never received the mail because she moved in the meantime and report it by ph"&amp;"one but the latter been sent without ar what is illegal she therefore rolled 3 months without insurance it is intolerable")</f>
        <v>Irresponsible my daughter was struck off for a minimal loss which ultimately did not give rise to insurance intervention by mutual agreement from the two parties my daughter has never received the mail because she moved in the meantime and report it by phone but the latter been sent without ar what is illegal she therefore rolled 3 months without insurance it is intolerable</v>
      </c>
    </row>
    <row r="599" ht="15.75" customHeight="1">
      <c r="B599" s="2" t="s">
        <v>1370</v>
      </c>
      <c r="C599" s="2" t="s">
        <v>1371</v>
      </c>
      <c r="D599" s="2" t="s">
        <v>13</v>
      </c>
      <c r="E599" s="2" t="s">
        <v>14</v>
      </c>
      <c r="F599" s="2" t="s">
        <v>15</v>
      </c>
      <c r="G599" s="2" t="s">
        <v>1369</v>
      </c>
      <c r="H599" s="2" t="s">
        <v>1350</v>
      </c>
      <c r="I599" s="2" t="str">
        <f>IFERROR(__xludf.DUMMYFUNCTION("GOOGLETRANSLATE(C599,""fr"",""en"")"),"Falling down 35km from my home, subscribed to 0km insurance. € 240 troubleshooting up to the nearest garage, or 5km. Insurance supports 200 € so 40 € in my pocket. Taxi of the mechanic-domicile € 135 (insurance is responsible for € 50). Repatriation of th"&amp;"e vehicle at home 180 € (from your pocket !!!!)
A total of 40+80+180 € = 300 € of your pocket !!!
2 vehicles provided at the olive tree but it is decided, I break from their home!
Forgotten online insurance!")</f>
        <v>Falling down 35km from my home, subscribed to 0km insurance. € 240 troubleshooting up to the nearest garage, or 5km. Insurance supports 200 € so 40 € in my pocket. Taxi of the mechanic-domicile € 135 (insurance is responsible for € 50). Repatriation of the vehicle at home 180 € (from your pocket !!!!)
A total of 40+80+180 € = 300 € of your pocket !!!
2 vehicles provided at the olive tree but it is decided, I break from their home!
Forgotten online insurance!</v>
      </c>
    </row>
    <row r="600" ht="15.75" customHeight="1">
      <c r="B600" s="2" t="s">
        <v>1372</v>
      </c>
      <c r="C600" s="2" t="s">
        <v>1373</v>
      </c>
      <c r="D600" s="2" t="s">
        <v>13</v>
      </c>
      <c r="E600" s="2" t="s">
        <v>14</v>
      </c>
      <c r="F600" s="2" t="s">
        <v>15</v>
      </c>
      <c r="G600" s="2" t="s">
        <v>1374</v>
      </c>
      <c r="H600" s="2" t="s">
        <v>1350</v>
      </c>
      <c r="I600" s="2" t="str">
        <f>IFERROR(__xludf.DUMMYFUNCTION("GOOGLETRANSLATE(C600,""fr"",""en"")"),"Client at home since 2015, I was very happy. Having had 2 non -responsible claims in 5 years, insurance has been rapid and efficient.
However, if I write this comment meaning my dissatisfaction, it is because between July 2019 and July 2020, I had € 138."&amp;"97 increase on my insurance premium without justification. So -called, they do calculations according to the number of claims in the city, Blablabla ... We were confined 2 months with a drop in accidents so we wonder how they calculate ... not even a prop"&amp;"osal on it!
I call customer service, the gentleman understands but he cannot do much. He tells me to go see another insurance, that only his manager can make me the requested commercial gesture but he cannot reach him and offers me a telephone appointmen"&amp;"t. The next day, he reminds me, I didn't even have time to get, the phone rang once! Since then, more news!
Suddenly, I do what I am told, I compare the other insurances in order to change it.
")</f>
        <v>Client at home since 2015, I was very happy. Having had 2 non -responsible claims in 5 years, insurance has been rapid and efficient.
However, if I write this comment meaning my dissatisfaction, it is because between July 2019 and July 2020, I had € 138.97 increase on my insurance premium without justification. So -called, they do calculations according to the number of claims in the city, Blablabla ... We were confined 2 months with a drop in accidents so we wonder how they calculate ... not even a proposal on it!
I call customer service, the gentleman understands but he cannot do much. He tells me to go see another insurance, that only his manager can make me the requested commercial gesture but he cannot reach him and offers me a telephone appointment. The next day, he reminds me, I didn't even have time to get, the phone rang once! Since then, more news!
Suddenly, I do what I am told, I compare the other insurances in order to change it.
</v>
      </c>
    </row>
    <row r="601" ht="15.75" customHeight="1">
      <c r="B601" s="2" t="s">
        <v>1375</v>
      </c>
      <c r="C601" s="2" t="s">
        <v>1376</v>
      </c>
      <c r="D601" s="2" t="s">
        <v>13</v>
      </c>
      <c r="E601" s="2" t="s">
        <v>14</v>
      </c>
      <c r="F601" s="2" t="s">
        <v>15</v>
      </c>
      <c r="G601" s="2" t="s">
        <v>1377</v>
      </c>
      <c r="H601" s="2" t="s">
        <v>1350</v>
      </c>
      <c r="I601" s="2" t="str">
        <f>IFERROR(__xludf.DUMMYFUNCTION("GOOGLETRANSLATE(C601,""fr"",""en"")"),"Current client at the olive tree for 1 year 0 sinister to my meter but the higher contribution of 12th for the following year may have to have claims at home so that the contribution drops ... I will therefore apply the Hamon law and will not remain 1 min"&amp;"ute of + at home. Goodbye!")</f>
        <v>Current client at the olive tree for 1 year 0 sinister to my meter but the higher contribution of 12th for the following year may have to have claims at home so that the contribution drops ... I will therefore apply the Hamon law and will not remain 1 minute of + at home. Goodbye!</v>
      </c>
    </row>
    <row r="602" ht="15.75" customHeight="1">
      <c r="B602" s="2" t="s">
        <v>1378</v>
      </c>
      <c r="C602" s="2" t="s">
        <v>1379</v>
      </c>
      <c r="D602" s="2" t="s">
        <v>13</v>
      </c>
      <c r="E602" s="2" t="s">
        <v>14</v>
      </c>
      <c r="F602" s="2" t="s">
        <v>15</v>
      </c>
      <c r="G602" s="2" t="s">
        <v>1380</v>
      </c>
      <c r="H602" s="2" t="s">
        <v>1350</v>
      </c>
      <c r="I602" s="2" t="str">
        <f>IFERROR(__xludf.DUMMYFUNCTION("GOOGLETRANSLATE(C602,""fr"",""en"")"),"High price and very poorly insured
I'm looking for another insurance")</f>
        <v>High price and very poorly insured
I'm looking for another insurance</v>
      </c>
    </row>
    <row r="603" ht="15.75" customHeight="1">
      <c r="B603" s="2" t="s">
        <v>1381</v>
      </c>
      <c r="C603" s="2" t="s">
        <v>1382</v>
      </c>
      <c r="D603" s="2" t="s">
        <v>13</v>
      </c>
      <c r="E603" s="2" t="s">
        <v>14</v>
      </c>
      <c r="F603" s="2" t="s">
        <v>15</v>
      </c>
      <c r="G603" s="2" t="s">
        <v>1383</v>
      </c>
      <c r="H603" s="2" t="s">
        <v>1350</v>
      </c>
      <c r="I603" s="2" t="str">
        <f>IFERROR(__xludf.DUMMYFUNCTION("GOOGLETRANSLATE(C603,""fr"",""en"")"),"Catastrophic management of my disaster, forced to advance the franchise while I am not responsible, forced to fight to obtain reimbursement. She only has the name of insurance but it stops there! To flee !")</f>
        <v>Catastrophic management of my disaster, forced to advance the franchise while I am not responsible, forced to fight to obtain reimbursement. She only has the name of insurance but it stops there! To flee !</v>
      </c>
    </row>
    <row r="604" ht="15.75" customHeight="1">
      <c r="B604" s="2" t="s">
        <v>1384</v>
      </c>
      <c r="C604" s="2" t="s">
        <v>1385</v>
      </c>
      <c r="D604" s="2" t="s">
        <v>13</v>
      </c>
      <c r="E604" s="2" t="s">
        <v>14</v>
      </c>
      <c r="F604" s="2" t="s">
        <v>15</v>
      </c>
      <c r="G604" s="2" t="s">
        <v>1383</v>
      </c>
      <c r="H604" s="2" t="s">
        <v>1350</v>
      </c>
      <c r="I604" s="2" t="str">
        <f>IFERROR(__xludf.DUMMYFUNCTION("GOOGLETRANSLATE(C604,""fr"",""en"")"),"Competent customer service, listening with very attractive rates. I recently changed my vehicle for a similar and no increase in subscription knowing that I have already had a similar experience with another insurer which to increase by 150 € uros ...")</f>
        <v>Competent customer service, listening with very attractive rates. I recently changed my vehicle for a similar and no increase in subscription knowing that I have already had a similar experience with another insurer which to increase by 150 € uros ...</v>
      </c>
    </row>
    <row r="605" ht="15.75" customHeight="1">
      <c r="B605" s="2" t="s">
        <v>1386</v>
      </c>
      <c r="C605" s="2" t="s">
        <v>1387</v>
      </c>
      <c r="D605" s="2" t="s">
        <v>13</v>
      </c>
      <c r="E605" s="2" t="s">
        <v>14</v>
      </c>
      <c r="F605" s="2" t="s">
        <v>15</v>
      </c>
      <c r="G605" s="2" t="s">
        <v>1383</v>
      </c>
      <c r="H605" s="2" t="s">
        <v>1350</v>
      </c>
      <c r="I605" s="2" t="str">
        <f>IFERROR(__xludf.DUMMYFUNCTION("GOOGLETRANSLATE(C605,""fr"",""en"")"),"I strongly advise against this insurer.
After a disaster, you can only have its manager by appointment, every 3 weeks only!
So management over several months.
A disaster")</f>
        <v>I strongly advise against this insurer.
After a disaster, you can only have its manager by appointment, every 3 weeks only!
So management over several months.
A disaster</v>
      </c>
    </row>
    <row r="606" ht="15.75" customHeight="1">
      <c r="B606" s="2" t="s">
        <v>1388</v>
      </c>
      <c r="C606" s="2" t="s">
        <v>1389</v>
      </c>
      <c r="D606" s="2" t="s">
        <v>13</v>
      </c>
      <c r="E606" s="2" t="s">
        <v>14</v>
      </c>
      <c r="F606" s="2" t="s">
        <v>15</v>
      </c>
      <c r="G606" s="2" t="s">
        <v>1390</v>
      </c>
      <c r="H606" s="2" t="s">
        <v>1350</v>
      </c>
      <c r="I606" s="2" t="str">
        <f>IFERROR(__xludf.DUMMYFUNCTION("GOOGLETRANSLATE(C606,""fr"",""en"")"),"Normally, after 1 year without incident/accident and 3 months of confinement, the amount of the insurance must decrease,
Lolivier increased the price by 25% for no valid reason")</f>
        <v>Normally, after 1 year without incident/accident and 3 months of confinement, the amount of the insurance must decrease,
Lolivier increased the price by 25% for no valid reason</v>
      </c>
    </row>
    <row r="607" ht="15.75" customHeight="1">
      <c r="B607" s="2" t="s">
        <v>1391</v>
      </c>
      <c r="C607" s="2" t="s">
        <v>1392</v>
      </c>
      <c r="D607" s="2" t="s">
        <v>13</v>
      </c>
      <c r="E607" s="2" t="s">
        <v>14</v>
      </c>
      <c r="F607" s="2" t="s">
        <v>15</v>
      </c>
      <c r="G607" s="2" t="s">
        <v>1393</v>
      </c>
      <c r="H607" s="2" t="s">
        <v>1350</v>
      </c>
      <c r="I607" s="2" t="str">
        <f>IFERROR(__xludf.DUMMYFUNCTION("GOOGLETRANSLATE(C607,""fr"",""en"")"),"To flee this insurer is not up to the services he offers I advise never to ensure that the Olivier Insurance. Incompetence, lack of professionalism, smoking guarantee and Jen passes ....")</f>
        <v>To flee this insurer is not up to the services he offers I advise never to ensure that the Olivier Insurance. Incompetence, lack of professionalism, smoking guarantee and Jen passes ....</v>
      </c>
    </row>
    <row r="608" ht="15.75" customHeight="1">
      <c r="B608" s="2" t="s">
        <v>1394</v>
      </c>
      <c r="C608" s="2" t="s">
        <v>1395</v>
      </c>
      <c r="D608" s="2" t="s">
        <v>13</v>
      </c>
      <c r="E608" s="2" t="s">
        <v>14</v>
      </c>
      <c r="F608" s="2" t="s">
        <v>15</v>
      </c>
      <c r="G608" s="2" t="s">
        <v>1396</v>
      </c>
      <c r="H608" s="2" t="s">
        <v>1350</v>
      </c>
      <c r="I608" s="2" t="str">
        <f>IFERROR(__xludf.DUMMYFUNCTION("GOOGLETRANSLATE(C608,""fr"",""en"")"),"I happened to me a non -responsible disaster on 10/27/2019.
Supported on 05/11/2019 by partner garage.
Recovery of the vehicle to the garage, 4 months later (not yet repaired properly).
Response from the Olivier Insurance, it is not our responsibility "&amp;"but that of the garage.
Result: I paid 4 months of insurance without having my vehicle (€ 500) + containment (zero use of the vehicle, because still damaged despite defective repair of the partner garage: € 373). .
The Olivier Insurance does not want to"&amp;" know anything (offers only 1.5 -month care on the COVID € 195)
Here is the spirit of engagement and responsibility that this admiral group demonstrates.")</f>
        <v>I happened to me a non -responsible disaster on 10/27/2019.
Supported on 05/11/2019 by partner garage.
Recovery of the vehicle to the garage, 4 months later (not yet repaired properly).
Response from the Olivier Insurance, it is not our responsibility but that of the garage.
Result: I paid 4 months of insurance without having my vehicle (€ 500) + containment (zero use of the vehicle, because still damaged despite defective repair of the partner garage: € 373). .
The Olivier Insurance does not want to know anything (offers only 1.5 -month care on the COVID € 195)
Here is the spirit of engagement and responsibility that this admiral group demonstrates.</v>
      </c>
    </row>
    <row r="609" ht="15.75" customHeight="1">
      <c r="B609" s="2" t="s">
        <v>1397</v>
      </c>
      <c r="C609" s="2" t="s">
        <v>1398</v>
      </c>
      <c r="D609" s="2" t="s">
        <v>13</v>
      </c>
      <c r="E609" s="2" t="s">
        <v>14</v>
      </c>
      <c r="F609" s="2" t="s">
        <v>15</v>
      </c>
      <c r="G609" s="2" t="s">
        <v>1399</v>
      </c>
      <c r="H609" s="2" t="s">
        <v>1400</v>
      </c>
      <c r="I609" s="2" t="str">
        <f>IFERROR(__xludf.DUMMYFUNCTION("GOOGLETRANSLATE(C609,""fr"",""en"")"),"Interesting insurance in the 1st year. After that it is a price flight. My contract is still not up to date since 2017 that I have been with them: noted no dependent child ... while I have 2 and 12 years old ...
Result I just asked for my information sta"&amp;"tement to leave elsewhere")</f>
        <v>Interesting insurance in the 1st year. After that it is a price flight. My contract is still not up to date since 2017 that I have been with them: noted no dependent child ... while I have 2 and 12 years old ...
Result I just asked for my information statement to leave elsewhere</v>
      </c>
    </row>
    <row r="610" ht="15.75" customHeight="1">
      <c r="B610" s="2" t="s">
        <v>1401</v>
      </c>
      <c r="C610" s="2" t="s">
        <v>1402</v>
      </c>
      <c r="D610" s="2" t="s">
        <v>13</v>
      </c>
      <c r="E610" s="2" t="s">
        <v>14</v>
      </c>
      <c r="F610" s="2" t="s">
        <v>15</v>
      </c>
      <c r="G610" s="2" t="s">
        <v>1403</v>
      </c>
      <c r="H610" s="2" t="s">
        <v>1400</v>
      </c>
      <c r="I610" s="2" t="str">
        <f>IFERROR(__xludf.DUMMYFUNCTION("GOOGLETRANSLATE(C610,""fr"",""en"")"),"Attention insurance that has only one goal it is the levy of your contributions. You are a number and have very little interest. Without claims for several years, contributions paid monthly by CB on personal space and well it is not going and we make you "&amp;"understand to go elsewhere! Either I do not card enough people or I do not give a direct debit authorization to take me 2 and a half times the amount of my monthly payment for no apparent reason! Do not ask for a so -called responsible or manager (a certa"&amp;"in Malika) it aims to turn you or pour the box.
When we see this behavior we understand the evil for some of being insured ....... pathetic !!")</f>
        <v>Attention insurance that has only one goal it is the levy of your contributions. You are a number and have very little interest. Without claims for several years, contributions paid monthly by CB on personal space and well it is not going and we make you understand to go elsewhere! Either I do not card enough people or I do not give a direct debit authorization to take me 2 and a half times the amount of my monthly payment for no apparent reason! Do not ask for a so -called responsible or manager (a certain Malika) it aims to turn you or pour the box.
When we see this behavior we understand the evil for some of being insured ....... pathetic !!</v>
      </c>
    </row>
    <row r="611" ht="15.75" customHeight="1">
      <c r="B611" s="2" t="s">
        <v>1404</v>
      </c>
      <c r="C611" s="2" t="s">
        <v>1405</v>
      </c>
      <c r="D611" s="2" t="s">
        <v>13</v>
      </c>
      <c r="E611" s="2" t="s">
        <v>14</v>
      </c>
      <c r="F611" s="2" t="s">
        <v>15</v>
      </c>
      <c r="G611" s="2" t="s">
        <v>1406</v>
      </c>
      <c r="H611" s="2" t="s">
        <v>1400</v>
      </c>
      <c r="I611" s="2" t="str">
        <f>IFERROR(__xludf.DUMMYFUNCTION("GOOGLETRANSLATE(C611,""fr"",""en"")"),"Horrible experience of taking care of my disaster!
I had an accident in October 2019 and my file is still not closed to date. I chained calls to customer service and advisers to compete with incompetence by wrongly closing my file without treatment of th"&amp;"e claim, they forgot to validate the care by the expert and no one could provide a Correct answer! My damaged car was declared irreparable 5 months after the accident and I still had to pay my deadlines when I have not had the car in my possession since F"&amp;"ebruary 2020. It is a shame to treat its insured Knowing that I was very patient and understanding during this horrible period. Now it's impossible to have someone on the phone but the commercial service finds my situation very fun when they transfer me t"&amp;"o the void. In short, flee this insurer !!!!")</f>
        <v>Horrible experience of taking care of my disaster!
I had an accident in October 2019 and my file is still not closed to date. I chained calls to customer service and advisers to compete with incompetence by wrongly closing my file without treatment of the claim, they forgot to validate the care by the expert and no one could provide a Correct answer! My damaged car was declared irreparable 5 months after the accident and I still had to pay my deadlines when I have not had the car in my possession since February 2020. It is a shame to treat its insured Knowing that I was very patient and understanding during this horrible period. Now it's impossible to have someone on the phone but the commercial service finds my situation very fun when they transfer me to the void. In short, flee this insurer !!!!</v>
      </c>
    </row>
    <row r="612" ht="15.75" customHeight="1">
      <c r="B612" s="2" t="s">
        <v>1407</v>
      </c>
      <c r="C612" s="2" t="s">
        <v>1408</v>
      </c>
      <c r="D612" s="2" t="s">
        <v>13</v>
      </c>
      <c r="E612" s="2" t="s">
        <v>14</v>
      </c>
      <c r="F612" s="2" t="s">
        <v>15</v>
      </c>
      <c r="G612" s="2" t="s">
        <v>1409</v>
      </c>
      <c r="H612" s="2" t="s">
        <v>1400</v>
      </c>
      <c r="I612" s="2" t="str">
        <f>IFERROR(__xludf.DUMMYFUNCTION("GOOGLETRANSLATE(C612,""fr"",""en"")"),"Currently customer, I received my advice of maturity all risk with franchise which increased fairly following a responsible accident: € 468 before now € 714 with a bonus/penalty coefficient of 50% what good")</f>
        <v>Currently customer, I received my advice of maturity all risk with franchise which increased fairly following a responsible accident: € 468 before now € 714 with a bonus/penalty coefficient of 50% what good</v>
      </c>
    </row>
    <row r="613" ht="15.75" customHeight="1">
      <c r="B613" s="2" t="s">
        <v>1410</v>
      </c>
      <c r="C613" s="2" t="s">
        <v>1411</v>
      </c>
      <c r="D613" s="2" t="s">
        <v>13</v>
      </c>
      <c r="E613" s="2" t="s">
        <v>14</v>
      </c>
      <c r="F613" s="2" t="s">
        <v>15</v>
      </c>
      <c r="G613" s="2" t="s">
        <v>1412</v>
      </c>
      <c r="H613" s="2" t="s">
        <v>1400</v>
      </c>
      <c r="I613" s="2" t="str">
        <f>IFERROR(__xludf.DUMMYFUNCTION("GOOGLETRANSLATE(C613,""fr"",""en"")"),"Dream seller. I do not recommend at all. At first everything is fine. Cheap. But be careful not to change work or have an accident regardless of nature otherwise your dream insurance will become a nightmare! I changed my insurance.")</f>
        <v>Dream seller. I do not recommend at all. At first everything is fine. Cheap. But be careful not to change work or have an accident regardless of nature otherwise your dream insurance will become a nightmare! I changed my insurance.</v>
      </c>
    </row>
    <row r="614" ht="15.75" customHeight="1">
      <c r="B614" s="2" t="s">
        <v>1413</v>
      </c>
      <c r="C614" s="2" t="s">
        <v>1414</v>
      </c>
      <c r="D614" s="2" t="s">
        <v>13</v>
      </c>
      <c r="E614" s="2" t="s">
        <v>14</v>
      </c>
      <c r="F614" s="2" t="s">
        <v>15</v>
      </c>
      <c r="G614" s="2" t="s">
        <v>1412</v>
      </c>
      <c r="H614" s="2" t="s">
        <v>1400</v>
      </c>
      <c r="I614" s="2" t="str">
        <f>IFERROR(__xludf.DUMMYFUNCTION("GOOGLETRANSLATE(C614,""fr"",""en"")"),"!! WARNING !! WARNING!! Lolivier Insurance, has no consideration or respect for the customer. It's been 6 months since I made my car and it's been 5 months since they had to reimburse me. They do not respond to emails and give telephone appointments and t"&amp;"hey do not call. They have been dragging me since January. They ask for documents and when I give them they wait 2 weeks to ask me for more and so on since January. They are looking for all means possible not to reimburse. They even contacted my mechanic "&amp;"to ask him to provide them with the purchase invoices (his) of the parts he replaced in the car. My mechanic said to me: ""It's just for you if not I would have sent them for a walk"". Now that they have all the documents that are necessary and that every"&amp;"thing is in accordance with, they no longer respond to the emails and do not honor the telephonic appointments.
Be really careful. Not seriously. The misfortune is that I am with disabilities and I can't even take the train to go to work and my appointme"&amp;"nts in the hospital. I have to impact the cars of my family members.")</f>
        <v>!! WARNING !! WARNING!! Lolivier Insurance, has no consideration or respect for the customer. It's been 6 months since I made my car and it's been 5 months since they had to reimburse me. They do not respond to emails and give telephone appointments and they do not call. They have been dragging me since January. They ask for documents and when I give them they wait 2 weeks to ask me for more and so on since January. They are looking for all means possible not to reimburse. They even contacted my mechanic to ask him to provide them with the purchase invoices (his) of the parts he replaced in the car. My mechanic said to me: "It's just for you if not I would have sent them for a walk". Now that they have all the documents that are necessary and that everything is in accordance with, they no longer respond to the emails and do not honor the telephonic appointments.
Be really careful. Not seriously. The misfortune is that I am with disabilities and I can't even take the train to go to work and my appointments in the hospital. I have to impact the cars of my family members.</v>
      </c>
    </row>
    <row r="615" ht="15.75" customHeight="1">
      <c r="B615" s="2" t="s">
        <v>1415</v>
      </c>
      <c r="C615" s="2" t="s">
        <v>1416</v>
      </c>
      <c r="D615" s="2" t="s">
        <v>13</v>
      </c>
      <c r="E615" s="2" t="s">
        <v>14</v>
      </c>
      <c r="F615" s="2" t="s">
        <v>15</v>
      </c>
      <c r="G615" s="2" t="s">
        <v>1417</v>
      </c>
      <c r="H615" s="2" t="s">
        <v>1400</v>
      </c>
      <c r="I615" s="2" t="str">
        <f>IFERROR(__xludf.DUMMYFUNCTION("GOOGLETRANSLATE(C615,""fr"",""en"")"),"TO BAN!!!!! I should have come to this site before subscribing! Sinister since the end of February and still nothing! Agents never have access to my file! Lack of total professionalism! An agent even came to insinuate that I was a liar about my disaster! "&amp;"Aberrant! You have the rights to compensation for payment delays, find out!")</f>
        <v>TO BAN!!!!! I should have come to this site before subscribing! Sinister since the end of February and still nothing! Agents never have access to my file! Lack of total professionalism! An agent even came to insinuate that I was a liar about my disaster! Aberrant! You have the rights to compensation for payment delays, find out!</v>
      </c>
    </row>
    <row r="616" ht="15.75" customHeight="1">
      <c r="B616" s="2" t="s">
        <v>1418</v>
      </c>
      <c r="C616" s="2" t="s">
        <v>1419</v>
      </c>
      <c r="D616" s="2" t="s">
        <v>13</v>
      </c>
      <c r="E616" s="2" t="s">
        <v>14</v>
      </c>
      <c r="F616" s="2" t="s">
        <v>15</v>
      </c>
      <c r="G616" s="2" t="s">
        <v>1420</v>
      </c>
      <c r="H616" s="2" t="s">
        <v>1421</v>
      </c>
      <c r="I616" s="2" t="str">
        <f>IFERROR(__xludf.DUMMYFUNCTION("GOOGLETRANSLATE(C616,""fr"",""en"")"),"Extreme disappointed not to say disgusted of the Insurance Olivier.
The quote I had made on the ferrets gave me an estimate of 300 euros per year for a whole risk.
I end up with essential third -party insurance at 500 euros per year.
No listening from "&amp;"advisers. I look forward to the year to terminate")</f>
        <v>Extreme disappointed not to say disgusted of the Insurance Olivier.
The quote I had made on the ferrets gave me an estimate of 300 euros per year for a whole risk.
I end up with essential third -party insurance at 500 euros per year.
No listening from advisers. I look forward to the year to terminate</v>
      </c>
    </row>
    <row r="617" ht="15.75" customHeight="1">
      <c r="B617" s="2" t="s">
        <v>1422</v>
      </c>
      <c r="C617" s="2" t="s">
        <v>1423</v>
      </c>
      <c r="D617" s="2" t="s">
        <v>13</v>
      </c>
      <c r="E617" s="2" t="s">
        <v>14</v>
      </c>
      <c r="F617" s="2" t="s">
        <v>15</v>
      </c>
      <c r="G617" s="2" t="s">
        <v>1424</v>
      </c>
      <c r="H617" s="2" t="s">
        <v>1421</v>
      </c>
      <c r="I617" s="2" t="str">
        <f>IFERROR(__xludf.DUMMYFUNCTION("GOOGLETRANSLATE(C617,""fr"",""en"")"),"The Olivier Insurance does not ensure at all. They do not respect their word and find pretexts so as not to endorse their responsibilities. Not the sense of customer service, bad faith and condescended, lack of commercial intelligence. Very disappointed a"&amp;"nd I would not recommend this insurance to anyone.")</f>
        <v>The Olivier Insurance does not ensure at all. They do not respect their word and find pretexts so as not to endorse their responsibilities. Not the sense of customer service, bad faith and condescended, lack of commercial intelligence. Very disappointed and I would not recommend this insurance to anyone.</v>
      </c>
    </row>
    <row r="618" ht="15.75" customHeight="1">
      <c r="B618" s="2" t="s">
        <v>1425</v>
      </c>
      <c r="C618" s="2" t="s">
        <v>1426</v>
      </c>
      <c r="D618" s="2" t="s">
        <v>13</v>
      </c>
      <c r="E618" s="2" t="s">
        <v>14</v>
      </c>
      <c r="F618" s="2" t="s">
        <v>15</v>
      </c>
      <c r="G618" s="2" t="s">
        <v>1427</v>
      </c>
      <c r="H618" s="2" t="s">
        <v>1428</v>
      </c>
      <c r="I618" s="2" t="str">
        <f>IFERROR(__xludf.DUMMYFUNCTION("GOOGLETRANSLATE(C618,""fr"",""en"")"),"I find reasonable as to basic pricing for my car contract")</f>
        <v>I find reasonable as to basic pricing for my car contract</v>
      </c>
    </row>
    <row r="619" ht="15.75" customHeight="1">
      <c r="B619" s="2" t="s">
        <v>1429</v>
      </c>
      <c r="C619" s="2" t="s">
        <v>1430</v>
      </c>
      <c r="D619" s="2" t="s">
        <v>13</v>
      </c>
      <c r="E619" s="2" t="s">
        <v>14</v>
      </c>
      <c r="F619" s="2" t="s">
        <v>15</v>
      </c>
      <c r="G619" s="2" t="s">
        <v>1427</v>
      </c>
      <c r="H619" s="2" t="s">
        <v>1428</v>
      </c>
      <c r="I619" s="2" t="str">
        <f>IFERROR(__xludf.DUMMYFUNCTION("GOOGLETRANSLATE(C619,""fr"",""en"")"),"Very good customer service, inexpensive services, no complaints")</f>
        <v>Very good customer service, inexpensive services, no complaints</v>
      </c>
    </row>
    <row r="620" ht="15.75" customHeight="1">
      <c r="B620" s="2" t="s">
        <v>1431</v>
      </c>
      <c r="C620" s="2" t="s">
        <v>1432</v>
      </c>
      <c r="D620" s="2" t="s">
        <v>13</v>
      </c>
      <c r="E620" s="2" t="s">
        <v>14</v>
      </c>
      <c r="F620" s="2" t="s">
        <v>15</v>
      </c>
      <c r="G620" s="2" t="s">
        <v>1433</v>
      </c>
      <c r="H620" s="2" t="s">
        <v>1428</v>
      </c>
      <c r="I620" s="2" t="str">
        <f>IFERROR(__xludf.DUMMYFUNCTION("GOOGLETRANSLATE(C620,""fr"",""en"")"),"My car received the neighbor's trampoline on the roof on 11/23/2019 to date it has been appraised but the olive tree does not reimburse me on the pretext that the opposing company has not always settled them. Next bonus will increase, my daughter has had "&amp;"the sad experience after a non -responsible disaster")</f>
        <v>My car received the neighbor's trampoline on the roof on 11/23/2019 to date it has been appraised but the olive tree does not reimburse me on the pretext that the opposing company has not always settled them. Next bonus will increase, my daughter has had the sad experience after a non -responsible disaster</v>
      </c>
    </row>
    <row r="621" ht="15.75" customHeight="1">
      <c r="B621" s="2" t="s">
        <v>1434</v>
      </c>
      <c r="C621" s="2" t="s">
        <v>1435</v>
      </c>
      <c r="D621" s="2" t="s">
        <v>13</v>
      </c>
      <c r="E621" s="2" t="s">
        <v>14</v>
      </c>
      <c r="F621" s="2" t="s">
        <v>15</v>
      </c>
      <c r="G621" s="2" t="s">
        <v>1433</v>
      </c>
      <c r="H621" s="2" t="s">
        <v>1428</v>
      </c>
      <c r="I621" s="2" t="str">
        <f>IFERROR(__xludf.DUMMYFUNCTION("GOOGLETRANSLATE(C621,""fr"",""en"")"),"I have been a customer at the Olivier Insurance for several years, more than 6 months ago I was the victim with my family of a non -responsible accident, we have had bodily and material damage, to date I do had no return while the file and complete for se"&amp;"veral months. I strongly advise against this insurance because for my family, the olive assurance =
1- Ly each phone call: 'We have planned to process your file today for a return tomorrow' =&gt; zero return
2- Latence of treatment (more than 6 months with"&amp;"out response)
3-Demand the same document several times !!!")</f>
        <v>I have been a customer at the Olivier Insurance for several years, more than 6 months ago I was the victim with my family of a non -responsible accident, we have had bodily and material damage, to date I do had no return while the file and complete for several months. I strongly advise against this insurance because for my family, the olive assurance =
1- Ly each phone call: 'We have planned to process your file today for a return tomorrow' =&gt; zero return
2- Latence of treatment (more than 6 months without response)
3-Demand the same document several times !!!</v>
      </c>
    </row>
    <row r="622" ht="15.75" customHeight="1">
      <c r="B622" s="2" t="s">
        <v>1436</v>
      </c>
      <c r="C622" s="2" t="s">
        <v>1437</v>
      </c>
      <c r="D622" s="2" t="s">
        <v>13</v>
      </c>
      <c r="E622" s="2" t="s">
        <v>14</v>
      </c>
      <c r="F622" s="2" t="s">
        <v>15</v>
      </c>
      <c r="G622" s="2" t="s">
        <v>1438</v>
      </c>
      <c r="H622" s="2" t="s">
        <v>1428</v>
      </c>
      <c r="I622" s="2" t="str">
        <f>IFERROR(__xludf.DUMMYFUNCTION("GOOGLETRANSLATE(C622,""fr"",""en"")"),"After a disaster, I went to their home in June 2019. I change my vehicle in December 2019. At that time, someone from customer service says ""CE as desired, or voucé lancien contra or desired"". Without telling me that it was going to change the date of d"&amp;"eletion of the penalty. Result I lost 6 months of insurance, unhappiness. What a pleasure the olive tree, it really acts in the interest of the customer;)")</f>
        <v>After a disaster, I went to their home in June 2019. I change my vehicle in December 2019. At that time, someone from customer service says "CE as desired, or voucé lancien contra or desired". Without telling me that it was going to change the date of deletion of the penalty. Result I lost 6 months of insurance, unhappiness. What a pleasure the olive tree, it really acts in the interest of the customer;)</v>
      </c>
    </row>
    <row r="623" ht="15.75" customHeight="1">
      <c r="B623" s="2" t="s">
        <v>1439</v>
      </c>
      <c r="C623" s="2" t="s">
        <v>1440</v>
      </c>
      <c r="D623" s="2" t="s">
        <v>13</v>
      </c>
      <c r="E623" s="2" t="s">
        <v>14</v>
      </c>
      <c r="F623" s="2" t="s">
        <v>15</v>
      </c>
      <c r="G623" s="2" t="s">
        <v>1441</v>
      </c>
      <c r="H623" s="2" t="s">
        <v>1428</v>
      </c>
      <c r="I623" s="2" t="str">
        <f>IFERROR(__xludf.DUMMYFUNCTION("GOOGLETRANSLATE(C623,""fr"",""en"")"),"Very good follow -up and the prices are accessible. Customer service always responds. Thank you again I recommend this car insurance. It was the only one who was kind enough to take me when my vehicle was not assured for 6 months. . I will surely take hom"&amp;"e insurance.")</f>
        <v>Very good follow -up and the prices are accessible. Customer service always responds. Thank you again I recommend this car insurance. It was the only one who was kind enough to take me when my vehicle was not assured for 6 months. . I will surely take home insurance.</v>
      </c>
    </row>
    <row r="624" ht="15.75" customHeight="1">
      <c r="B624" s="2" t="s">
        <v>1442</v>
      </c>
      <c r="C624" s="2" t="s">
        <v>1443</v>
      </c>
      <c r="D624" s="2" t="s">
        <v>13</v>
      </c>
      <c r="E624" s="2" t="s">
        <v>14</v>
      </c>
      <c r="F624" s="2" t="s">
        <v>15</v>
      </c>
      <c r="G624" s="2" t="s">
        <v>1444</v>
      </c>
      <c r="H624" s="2" t="s">
        <v>1428</v>
      </c>
      <c r="I624" s="2" t="str">
        <f>IFERROR(__xludf.DUMMYFUNCTION("GOOGLETRANSLATE(C624,""fr"",""en"")"),"Flee this insurer immediately !! In full covid19, they send me a termination Rar dated 15/03, following a refused levy. Because of the world situation, the mail arrives on April 9 or 10, 3 weeks later, And they resound my contract all the same after 40 da"&amp;"ys claiming that I had to be aware anyway. So in addition to being procedural by being at the limit of legality, they have no customer policy and human understanding. The income is partially reduced, the costs increased during this period but they are stu"&amp;"pid as brooms. The poor telephone operator can absolutely do nothing and has no opinion on anything, so superiors are stupid and limited. I may offer a deposit of 100 euros and the balance 5 days later, nothing helps. I then propose to pay the total, know"&amp;"ing that I could no longer make my kids eat for 5 days. She tries the rules and the bug system not without taking me anyway 2 euros of costs and reject the transaction while I Money .. a real sketch, except that there is no talent and no humor. Lamentable"&amp;".")</f>
        <v>Flee this insurer immediately !! In full covid19, they send me a termination Rar dated 15/03, following a refused levy. Because of the world situation, the mail arrives on April 9 or 10, 3 weeks later, And they resound my contract all the same after 40 days claiming that I had to be aware anyway. So in addition to being procedural by being at the limit of legality, they have no customer policy and human understanding. The income is partially reduced, the costs increased during this period but they are stupid as brooms. The poor telephone operator can absolutely do nothing and has no opinion on anything, so superiors are stupid and limited. I may offer a deposit of 100 euros and the balance 5 days later, nothing helps. I then propose to pay the total, knowing that I could no longer make my kids eat for 5 days. She tries the rules and the bug system not without taking me anyway 2 euros of costs and reject the transaction while I Money .. a real sketch, except that there is no talent and no humor. Lamentable.</v>
      </c>
    </row>
    <row r="625" ht="15.75" customHeight="1">
      <c r="B625" s="2" t="s">
        <v>1445</v>
      </c>
      <c r="C625" s="2" t="s">
        <v>1446</v>
      </c>
      <c r="D625" s="2" t="s">
        <v>13</v>
      </c>
      <c r="E625" s="2" t="s">
        <v>14</v>
      </c>
      <c r="F625" s="2" t="s">
        <v>15</v>
      </c>
      <c r="G625" s="2" t="s">
        <v>1447</v>
      </c>
      <c r="H625" s="2" t="s">
        <v>1428</v>
      </c>
      <c r="I625" s="2" t="str">
        <f>IFERROR(__xludf.DUMMYFUNCTION("GOOGLETRANSLATE(C625,""fr"",""en"")"),"I am very satisfied to have chosen this insurance for my car. Customer service is easily contactable by email, via my customer area or by phone. The advisers are always very pleasant, good advice and very responsive.")</f>
        <v>I am very satisfied to have chosen this insurance for my car. Customer service is easily contactable by email, via my customer area or by phone. The advisers are always very pleasant, good advice and very responsive.</v>
      </c>
    </row>
    <row r="626" ht="15.75" customHeight="1">
      <c r="B626" s="2" t="s">
        <v>1448</v>
      </c>
      <c r="C626" s="2" t="s">
        <v>1449</v>
      </c>
      <c r="D626" s="2" t="s">
        <v>13</v>
      </c>
      <c r="E626" s="2" t="s">
        <v>14</v>
      </c>
      <c r="F626" s="2" t="s">
        <v>15</v>
      </c>
      <c r="G626" s="2" t="s">
        <v>1450</v>
      </c>
      <c r="H626" s="2" t="s">
        <v>1428</v>
      </c>
      <c r="I626" s="2" t="str">
        <f>IFERROR(__xludf.DUMMYFUNCTION("GOOGLETRANSLATE(C626,""fr"",""en"")"),"Hello,
Insured since May 2018 without declaration of claim my initial deadline of € 461 increased to € 511 in 2019 then to € 610 in 2020, that is, almost 30% in two years. I find this process unacceptable and unworthy of insurance.
 ")</f>
        <v>Hello,
Insured since May 2018 without declaration of claim my initial deadline of € 461 increased to € 511 in 2019 then to € 610 in 2020, that is, almost 30% in two years. I find this process unacceptable and unworthy of insurance.
 </v>
      </c>
    </row>
    <row r="627" ht="15.75" customHeight="1">
      <c r="B627" s="2" t="s">
        <v>1451</v>
      </c>
      <c r="C627" s="2" t="s">
        <v>1452</v>
      </c>
      <c r="D627" s="2" t="s">
        <v>13</v>
      </c>
      <c r="E627" s="2" t="s">
        <v>14</v>
      </c>
      <c r="F627" s="2" t="s">
        <v>15</v>
      </c>
      <c r="G627" s="2" t="s">
        <v>1453</v>
      </c>
      <c r="H627" s="2" t="s">
        <v>1428</v>
      </c>
      <c r="I627" s="2" t="str">
        <f>IFERROR(__xludf.DUMMYFUNCTION("GOOGLETRANSLATE(C627,""fr"",""en"")"),"Price increase every year by 10% (without any claims) and during the call they give you a 10% discount. In the end stagnated you with the same schedule every year. Except the goal for an insured person who gets bonus every year and pay less. Find the erro"&amp;"r. I do not recommend")</f>
        <v>Price increase every year by 10% (without any claims) and during the call they give you a 10% discount. In the end stagnated you with the same schedule every year. Except the goal for an insured person who gets bonus every year and pay less. Find the error. I do not recommend</v>
      </c>
    </row>
    <row r="628" ht="15.75" customHeight="1">
      <c r="B628" s="2" t="s">
        <v>1454</v>
      </c>
      <c r="C628" s="2" t="s">
        <v>1455</v>
      </c>
      <c r="D628" s="2" t="s">
        <v>13</v>
      </c>
      <c r="E628" s="2" t="s">
        <v>14</v>
      </c>
      <c r="F628" s="2" t="s">
        <v>15</v>
      </c>
      <c r="G628" s="2" t="s">
        <v>1456</v>
      </c>
      <c r="H628" s="2" t="s">
        <v>1457</v>
      </c>
      <c r="I628" s="2" t="str">
        <f>IFERROR(__xludf.DUMMYFUNCTION("GOOGLETRANSLATE(C628,""fr"",""en"")"),"Very interesting insurance price level.
Very easy and very fast contract to set up.
Responsive and very pleasant customer service.")</f>
        <v>Very interesting insurance price level.
Very easy and very fast contract to set up.
Responsive and very pleasant customer service.</v>
      </c>
    </row>
    <row r="629" ht="15.75" customHeight="1">
      <c r="B629" s="2" t="s">
        <v>1458</v>
      </c>
      <c r="C629" s="2" t="s">
        <v>1459</v>
      </c>
      <c r="D629" s="2" t="s">
        <v>13</v>
      </c>
      <c r="E629" s="2" t="s">
        <v>14</v>
      </c>
      <c r="F629" s="2" t="s">
        <v>15</v>
      </c>
      <c r="G629" s="2" t="s">
        <v>1456</v>
      </c>
      <c r="H629" s="2" t="s">
        <v>1457</v>
      </c>
      <c r="I629" s="2" t="str">
        <f>IFERROR(__xludf.DUMMYFUNCTION("GOOGLETRANSLATE(C629,""fr"",""en"")"),"Very attractive price, high guarantees")</f>
        <v>Very attractive price, high guarantees</v>
      </c>
    </row>
    <row r="630" ht="15.75" customHeight="1">
      <c r="B630" s="2" t="s">
        <v>1460</v>
      </c>
      <c r="C630" s="2" t="s">
        <v>1461</v>
      </c>
      <c r="D630" s="2" t="s">
        <v>13</v>
      </c>
      <c r="E630" s="2" t="s">
        <v>14</v>
      </c>
      <c r="F630" s="2" t="s">
        <v>15</v>
      </c>
      <c r="G630" s="2" t="s">
        <v>1462</v>
      </c>
      <c r="H630" s="2" t="s">
        <v>1457</v>
      </c>
      <c r="I630" s="2" t="str">
        <f>IFERROR(__xludf.DUMMYFUNCTION("GOOGLETRANSLATE(C630,""fr"",""en"")"),"I wanted to take out auto insurance by phone with the insurance olive tree.
After 2 days of telephone discussions, I was debited on 27/02 of an amount that I was indicated adjustable depending on the formula chosen when we still did not agree on the term"&amp;"s and that I had not received the special conditions.
Once received, it turned out that they were not in accordance with what I had been told and that the contract had many errors.
I then decided to give up this contract before the many errors made by"&amp;" the insurer.
Impossible to terminate by email when you are debited by phone, so I sent a registered letter (at my expense) which was received on March 9.
Having had no news for my refund, I just called this day to find out or was my file.
My interlocu"&amp;"tor told me that my mail had still not been treated! I then received an email indicating that it had just been treated and that I will receive the refund in 30 days and not before.")</f>
        <v>I wanted to take out auto insurance by phone with the insurance olive tree.
After 2 days of telephone discussions, I was debited on 27/02 of an amount that I was indicated adjustable depending on the formula chosen when we still did not agree on the terms and that I had not received the special conditions.
Once received, it turned out that they were not in accordance with what I had been told and that the contract had many errors.
I then decided to give up this contract before the many errors made by the insurer.
Impossible to terminate by email when you are debited by phone, so I sent a registered letter (at my expense) which was received on March 9.
Having had no news for my refund, I just called this day to find out or was my file.
My interlocutor told me that my mail had still not been treated! I then received an email indicating that it had just been treated and that I will receive the refund in 30 days and not before.</v>
      </c>
    </row>
    <row r="631" ht="15.75" customHeight="1">
      <c r="B631" s="2" t="s">
        <v>1463</v>
      </c>
      <c r="C631" s="2" t="s">
        <v>1464</v>
      </c>
      <c r="D631" s="2" t="s">
        <v>13</v>
      </c>
      <c r="E631" s="2" t="s">
        <v>14</v>
      </c>
      <c r="F631" s="2" t="s">
        <v>15</v>
      </c>
      <c r="G631" s="2" t="s">
        <v>1465</v>
      </c>
      <c r="H631" s="2" t="s">
        <v>1457</v>
      </c>
      <c r="I631" s="2" t="str">
        <f>IFERROR(__xludf.DUMMYFUNCTION("GOOGLETRANSLATE(C631,""fr"",""en"")"),"Do not have a sinister ... Termination immediately, Company to flee incompetent customer service, 1 non -topic loss and a break of ice and far I am died for 5 years live the Olivier I would have preferred not to know them")</f>
        <v>Do not have a sinister ... Termination immediately, Company to flee incompetent customer service, 1 non -topic loss and a break of ice and far I am died for 5 years live the Olivier I would have preferred not to know them</v>
      </c>
    </row>
    <row r="632" ht="15.75" customHeight="1">
      <c r="B632" s="2" t="s">
        <v>1466</v>
      </c>
      <c r="C632" s="2" t="s">
        <v>1467</v>
      </c>
      <c r="D632" s="2" t="s">
        <v>13</v>
      </c>
      <c r="E632" s="2" t="s">
        <v>14</v>
      </c>
      <c r="F632" s="2" t="s">
        <v>15</v>
      </c>
      <c r="G632" s="2" t="s">
        <v>1468</v>
      </c>
      <c r="H632" s="2" t="s">
        <v>1457</v>
      </c>
      <c r="I632" s="2" t="str">
        <f>IFERROR(__xludf.DUMMYFUNCTION("GOOGLETRANSLATE(C632,""fr"",""en"")"),"The worst insurance of all. I do not recommend very very strongly. There is only the price that goes if not for everything else, they don't care about us. I have a non -responsible accident this summer, they abandon me on vacation with my wife and my two "&amp;"children without hotel or replacement car and now in addition to that they want to terminate my contract, all because I have had 3 claims of which I was in no way responsible.")</f>
        <v>The worst insurance of all. I do not recommend very very strongly. There is only the price that goes if not for everything else, they don't care about us. I have a non -responsible accident this summer, they abandon me on vacation with my wife and my two children without hotel or replacement car and now in addition to that they want to terminate my contract, all because I have had 3 claims of which I was in no way responsible.</v>
      </c>
    </row>
    <row r="633" ht="15.75" customHeight="1">
      <c r="B633" s="2" t="s">
        <v>1469</v>
      </c>
      <c r="C633" s="2" t="s">
        <v>1470</v>
      </c>
      <c r="D633" s="2" t="s">
        <v>13</v>
      </c>
      <c r="E633" s="2" t="s">
        <v>14</v>
      </c>
      <c r="F633" s="2" t="s">
        <v>15</v>
      </c>
      <c r="G633" s="2" t="s">
        <v>1471</v>
      </c>
      <c r="H633" s="2" t="s">
        <v>1457</v>
      </c>
      <c r="I633" s="2" t="str">
        <f>IFERROR(__xludf.DUMMYFUNCTION("GOOGLETRANSLATE(C633,""fr"",""en"")"),"I sent two emails and a letter with acknowledgment of receipt to terminate this insurance, I had confirmation on the phone that everything was done on time. Despite this, this morning, annual levy taken. I call the telephone assistance, who replies that t"&amp;"hey have too much work and not be able to process my request in time, I will be reimbursed within 30 days. Except that on my bank account I will have agios. To summarize, I will pay bank fees because of the insurance olive tree which could not process my "&amp;"request within the deadlines.")</f>
        <v>I sent two emails and a letter with acknowledgment of receipt to terminate this insurance, I had confirmation on the phone that everything was done on time. Despite this, this morning, annual levy taken. I call the telephone assistance, who replies that they have too much work and not be able to process my request in time, I will be reimbursed within 30 days. Except that on my bank account I will have agios. To summarize, I will pay bank fees because of the insurance olive tree which could not process my request within the deadlines.</v>
      </c>
    </row>
    <row r="634" ht="15.75" customHeight="1">
      <c r="B634" s="2" t="s">
        <v>1472</v>
      </c>
      <c r="C634" s="2" t="s">
        <v>1473</v>
      </c>
      <c r="D634" s="2" t="s">
        <v>13</v>
      </c>
      <c r="E634" s="2" t="s">
        <v>14</v>
      </c>
      <c r="F634" s="2" t="s">
        <v>15</v>
      </c>
      <c r="G634" s="2" t="s">
        <v>1474</v>
      </c>
      <c r="H634" s="2" t="s">
        <v>1457</v>
      </c>
      <c r="I634" s="2" t="str">
        <f>IFERROR(__xludf.DUMMYFUNCTION("GOOGLETRANSLATE(C634,""fr"",""en"")"),"After a year with the olive tree, I had the unpleasant experience of undergoing a premium increase of 150 euros. (out of 560 euros in total the year before). Having undergone any claims, I find this increase little justified. In addition, the installation"&amp;" of many cameras in my city should also decrease the risk ... So be aware during your subscription that the price offered will not remain so attractive in the second year.")</f>
        <v>After a year with the olive tree, I had the unpleasant experience of undergoing a premium increase of 150 euros. (out of 560 euros in total the year before). Having undergone any claims, I find this increase little justified. In addition, the installation of many cameras in my city should also decrease the risk ... So be aware during your subscription that the price offered will not remain so attractive in the second year.</v>
      </c>
    </row>
    <row r="635" ht="15.75" customHeight="1">
      <c r="B635" s="2" t="s">
        <v>1475</v>
      </c>
      <c r="C635" s="2" t="s">
        <v>1476</v>
      </c>
      <c r="D635" s="2" t="s">
        <v>13</v>
      </c>
      <c r="E635" s="2" t="s">
        <v>14</v>
      </c>
      <c r="F635" s="2" t="s">
        <v>15</v>
      </c>
      <c r="G635" s="2" t="s">
        <v>1477</v>
      </c>
      <c r="H635" s="2" t="s">
        <v>1478</v>
      </c>
      <c r="I635" s="2" t="str">
        <f>IFERROR(__xludf.DUMMYFUNCTION("GOOGLETRANSLATE(C635,""fr"",""en"")"),"Good luck to those who have just subscribed to them! This insurance is good to take your money and you should not have any problems! For those who can start from this insurance company, I strongly advise to go and see elsewhere!")</f>
        <v>Good luck to those who have just subscribed to them! This insurance is good to take your money and you should not have any problems! For those who can start from this insurance company, I strongly advise to go and see elsewhere!</v>
      </c>
    </row>
    <row r="636" ht="15.75" customHeight="1">
      <c r="B636" s="2" t="s">
        <v>1479</v>
      </c>
      <c r="C636" s="2" t="s">
        <v>1480</v>
      </c>
      <c r="D636" s="2" t="s">
        <v>13</v>
      </c>
      <c r="E636" s="2" t="s">
        <v>14</v>
      </c>
      <c r="F636" s="2" t="s">
        <v>15</v>
      </c>
      <c r="G636" s="2" t="s">
        <v>1481</v>
      </c>
      <c r="H636" s="2" t="s">
        <v>1478</v>
      </c>
      <c r="I636" s="2" t="str">
        <f>IFERROR(__xludf.DUMMYFUNCTION("GOOGLETRANSLATE(C636,""fr"",""en"")"),"Malamable customer service allowing you to take high customers and make derogatory reflections.
Contrary to what is affirmed and repeated several times during the subscription, they do not ensure the termination of the old insurance.")</f>
        <v>Malamable customer service allowing you to take high customers and make derogatory reflections.
Contrary to what is affirmed and repeated several times during the subscription, they do not ensure the termination of the old insurance.</v>
      </c>
    </row>
    <row r="637" ht="15.75" customHeight="1">
      <c r="B637" s="2" t="s">
        <v>1482</v>
      </c>
      <c r="C637" s="2" t="s">
        <v>1483</v>
      </c>
      <c r="D637" s="2" t="s">
        <v>13</v>
      </c>
      <c r="E637" s="2" t="s">
        <v>14</v>
      </c>
      <c r="F637" s="2" t="s">
        <v>15</v>
      </c>
      <c r="G637" s="2" t="s">
        <v>1484</v>
      </c>
      <c r="H637" s="2" t="s">
        <v>1478</v>
      </c>
      <c r="I637" s="2" t="str">
        <f>IFERROR(__xludf.DUMMYFUNCTION("GOOGLETRANSLATE(C637,""fr"",""en"")"),"I changed for the Olivier Insurance, everything has always been extremely well, from the creation of the contract, including assistance on the phone.")</f>
        <v>I changed for the Olivier Insurance, everything has always been extremely well, from the creation of the contract, including assistance on the phone.</v>
      </c>
    </row>
    <row r="638" ht="15.75" customHeight="1">
      <c r="B638" s="2" t="s">
        <v>1485</v>
      </c>
      <c r="C638" s="2" t="s">
        <v>1486</v>
      </c>
      <c r="D638" s="2" t="s">
        <v>13</v>
      </c>
      <c r="E638" s="2" t="s">
        <v>14</v>
      </c>
      <c r="F638" s="2" t="s">
        <v>15</v>
      </c>
      <c r="G638" s="2" t="s">
        <v>1487</v>
      </c>
      <c r="H638" s="2" t="s">
        <v>1478</v>
      </c>
      <c r="I638" s="2" t="str">
        <f>IFERROR(__xludf.DUMMYFUNCTION("GOOGLETRANSLATE(C638,""fr"",""en"")"),"Very competitive in pricing premium brands, the interlocutors always precise and courteous, guarantees offered clear and interesting. I am very satisfied with my ex insurance, known with a storefront, but unreachable ...")</f>
        <v>Very competitive in pricing premium brands, the interlocutors always precise and courteous, guarantees offered clear and interesting. I am very satisfied with my ex insurance, known with a storefront, but unreachable ...</v>
      </c>
    </row>
    <row r="639" ht="15.75" customHeight="1">
      <c r="B639" s="2" t="s">
        <v>1488</v>
      </c>
      <c r="C639" s="2" t="s">
        <v>1489</v>
      </c>
      <c r="D639" s="2" t="s">
        <v>13</v>
      </c>
      <c r="E639" s="2" t="s">
        <v>14</v>
      </c>
      <c r="F639" s="2" t="s">
        <v>15</v>
      </c>
      <c r="G639" s="2" t="s">
        <v>1490</v>
      </c>
      <c r="H639" s="2" t="s">
        <v>1478</v>
      </c>
      <c r="I639" s="2" t="str">
        <f>IFERROR(__xludf.DUMMYFUNCTION("GOOGLETRANSLATE(C639,""fr"",""en"")"),"A quote different from the bill ... for no reason. The obligation to have you signed a mandate on the grounds that in the event of a claim, they compensate us by transfer. So explain to your advisers that 1/ the mandate allows to take and not to pay funds"&amp;" into a bank account. 2/ I set all the subscription for a year. 3/ They want an information statement of less than a month while mail and site require a 24 -month history. The advisers do not seem to have understood that the olive tree wants to make sure "&amp;"that drivers have no claim over the last 24 months and not in the last month ....")</f>
        <v>A quote different from the bill ... for no reason. The obligation to have you signed a mandate on the grounds that in the event of a claim, they compensate us by transfer. So explain to your advisers that 1/ the mandate allows to take and not to pay funds into a bank account. 2/ I set all the subscription for a year. 3/ They want an information statement of less than a month while mail and site require a 24 -month history. The advisers do not seem to have understood that the olive tree wants to make sure that drivers have no claim over the last 24 months and not in the last month ....</v>
      </c>
    </row>
    <row r="640" ht="15.75" customHeight="1">
      <c r="B640" s="2" t="s">
        <v>1491</v>
      </c>
      <c r="C640" s="2" t="s">
        <v>1492</v>
      </c>
      <c r="D640" s="2" t="s">
        <v>13</v>
      </c>
      <c r="E640" s="2" t="s">
        <v>14</v>
      </c>
      <c r="F640" s="2" t="s">
        <v>15</v>
      </c>
      <c r="G640" s="2" t="s">
        <v>1490</v>
      </c>
      <c r="H640" s="2" t="s">
        <v>1478</v>
      </c>
      <c r="I640" s="2" t="str">
        <f>IFERROR(__xludf.DUMMYFUNCTION("GOOGLETRANSLATE(C640,""fr"",""en"")"),"Doubly prices from one year to another without explanation and without any claim obviously declared they have the right they say the prices are free.")</f>
        <v>Doubly prices from one year to another without explanation and without any claim obviously declared they have the right they say the prices are free.</v>
      </c>
    </row>
    <row r="641" ht="15.75" customHeight="1">
      <c r="B641" s="2" t="s">
        <v>1493</v>
      </c>
      <c r="C641" s="2" t="s">
        <v>1494</v>
      </c>
      <c r="D641" s="2" t="s">
        <v>13</v>
      </c>
      <c r="E641" s="2" t="s">
        <v>14</v>
      </c>
      <c r="F641" s="2" t="s">
        <v>15</v>
      </c>
      <c r="G641" s="2" t="s">
        <v>1490</v>
      </c>
      <c r="H641" s="2" t="s">
        <v>1478</v>
      </c>
      <c r="I641" s="2" t="str">
        <f>IFERROR(__xludf.DUMMYFUNCTION("GOOGLETRANSLATE(C641,""fr"",""en"")"),"In Terms of Insurance Ament, they are good, goal:
1- They Increase the Insurance Ament Each Year, Even Though you do not have an accident and you include your bonus point! It doesn't matter, you have to pay more next year! Then you have to call them and "&amp;"argue with they they will reimbrehee you half of the amnt of the price that they increased!
2- Also, Although, I have the option of a replacement car, apparently it only works in France. So if you have a problem in Other Countries (Germany, Belgium, etc."&amp;") they say that can neither provide you a replacement because nor pay for the rental car car that you have to take for replacement. This is not Written in my contract. and i have the replacement because in my contract without any condition!
So you get wh"&amp;"at you pay for!")</f>
        <v>In Terms of Insurance Ament, they are good, goal:
1- They Increase the Insurance Ament Each Year, Even Though you do not have an accident and you include your bonus point! It doesn't matter, you have to pay more next year! Then you have to call them and argue with they they will reimbrehee you half of the amnt of the price that they increased!
2- Also, Although, I have the option of a replacement car, apparently it only works in France. So if you have a problem in Other Countries (Germany, Belgium, etc.) they say that can neither provide you a replacement because nor pay for the rental car car that you have to take for replacement. This is not Written in my contract. and i have the replacement because in my contract without any condition!
So you get what you pay for!</v>
      </c>
    </row>
    <row r="642" ht="15.75" customHeight="1">
      <c r="B642" s="2" t="s">
        <v>1495</v>
      </c>
      <c r="C642" s="2" t="s">
        <v>1496</v>
      </c>
      <c r="D642" s="2" t="s">
        <v>13</v>
      </c>
      <c r="E642" s="2" t="s">
        <v>14</v>
      </c>
      <c r="F642" s="2" t="s">
        <v>15</v>
      </c>
      <c r="G642" s="2" t="s">
        <v>1497</v>
      </c>
      <c r="H642" s="2" t="s">
        <v>1478</v>
      </c>
      <c r="I642" s="2" t="str">
        <f>IFERROR(__xludf.DUMMYFUNCTION("GOOGLETRANSLATE(C642,""fr"",""en"")"),"They are very serious. In case of breakdown it is fast and efficient. Always listening for any sometimes futile questions.")</f>
        <v>They are very serious. In case of breakdown it is fast and efficient. Always listening for any sometimes futile questions.</v>
      </c>
    </row>
    <row r="643" ht="15.75" customHeight="1">
      <c r="B643" s="2" t="s">
        <v>1498</v>
      </c>
      <c r="C643" s="2" t="s">
        <v>1499</v>
      </c>
      <c r="D643" s="2" t="s">
        <v>13</v>
      </c>
      <c r="E643" s="2" t="s">
        <v>14</v>
      </c>
      <c r="F643" s="2" t="s">
        <v>15</v>
      </c>
      <c r="G643" s="2" t="s">
        <v>1500</v>
      </c>
      <c r="H643" s="2" t="s">
        <v>1478</v>
      </c>
      <c r="I643" s="2" t="str">
        <f>IFERROR(__xludf.DUMMYFUNCTION("GOOGLETRANSLATE(C643,""fr"",""en"")"),"After a year with them I can say exactly that this insurance offers attractive prices! But if you want service ... go your way! On an email with 3 questions, 0 question asked. 8 months that I assure a Seat Leon, and on my online contract it is always regi"&amp;"stered Renault Megane! Beware of $$$! Personally I prefer to an insurer with more service")</f>
        <v>After a year with them I can say exactly that this insurance offers attractive prices! But if you want service ... go your way! On an email with 3 questions, 0 question asked. 8 months that I assure a Seat Leon, and on my online contract it is always registered Renault Megane! Beware of $$$! Personally I prefer to an insurer with more service</v>
      </c>
    </row>
    <row r="644" ht="15.75" customHeight="1">
      <c r="B644" s="2" t="s">
        <v>1501</v>
      </c>
      <c r="C644" s="2" t="s">
        <v>1502</v>
      </c>
      <c r="D644" s="2" t="s">
        <v>13</v>
      </c>
      <c r="E644" s="2" t="s">
        <v>14</v>
      </c>
      <c r="F644" s="2" t="s">
        <v>15</v>
      </c>
      <c r="G644" s="2" t="s">
        <v>1500</v>
      </c>
      <c r="H644" s="2" t="s">
        <v>1478</v>
      </c>
      <c r="I644" s="2" t="str">
        <f>IFERROR(__xludf.DUMMYFUNCTION("GOOGLETRANSLATE(C644,""fr"",""en"")"),"Good value for money. Cordial customer service, available, fast and efficient.")</f>
        <v>Good value for money. Cordial customer service, available, fast and efficient.</v>
      </c>
    </row>
    <row r="645" ht="15.75" customHeight="1">
      <c r="B645" s="2" t="s">
        <v>1503</v>
      </c>
      <c r="C645" s="2" t="s">
        <v>1504</v>
      </c>
      <c r="D645" s="2" t="s">
        <v>13</v>
      </c>
      <c r="E645" s="2" t="s">
        <v>14</v>
      </c>
      <c r="F645" s="2" t="s">
        <v>15</v>
      </c>
      <c r="G645" s="2" t="s">
        <v>1505</v>
      </c>
      <c r="H645" s="2" t="s">
        <v>1478</v>
      </c>
      <c r="I645" s="2" t="str">
        <f>IFERROR(__xludf.DUMMYFUNCTION("GOOGLETRANSLATE(C645,""fr"",""en"")"),"I am generally very satisfied with the insurance olive tree.")</f>
        <v>I am generally very satisfied with the insurance olive tree.</v>
      </c>
    </row>
    <row r="646" ht="15.75" customHeight="1">
      <c r="B646" s="2" t="s">
        <v>1506</v>
      </c>
      <c r="C646" s="2" t="s">
        <v>1507</v>
      </c>
      <c r="D646" s="2" t="s">
        <v>13</v>
      </c>
      <c r="E646" s="2" t="s">
        <v>14</v>
      </c>
      <c r="F646" s="2" t="s">
        <v>15</v>
      </c>
      <c r="G646" s="2" t="s">
        <v>1508</v>
      </c>
      <c r="H646" s="2" t="s">
        <v>1478</v>
      </c>
      <c r="I646" s="2" t="str">
        <f>IFERROR(__xludf.DUMMYFUNCTION("GOOGLETRANSLATE(C646,""fr"",""en"")"),"Nothing to say, it's simple, fast.")</f>
        <v>Nothing to say, it's simple, fast.</v>
      </c>
    </row>
    <row r="647" ht="15.75" customHeight="1">
      <c r="B647" s="2" t="s">
        <v>1509</v>
      </c>
      <c r="C647" s="2" t="s">
        <v>1510</v>
      </c>
      <c r="D647" s="2" t="s">
        <v>13</v>
      </c>
      <c r="E647" s="2" t="s">
        <v>14</v>
      </c>
      <c r="F647" s="2" t="s">
        <v>15</v>
      </c>
      <c r="G647" s="2" t="s">
        <v>1511</v>
      </c>
      <c r="H647" s="2" t="s">
        <v>1478</v>
      </c>
      <c r="I647" s="2" t="str">
        <f>IFERROR(__xludf.DUMMYFUNCTION("GOOGLETRANSLATE(C647,""fr"",""en"")"),"Not disappointed, very responsive, no worries.")</f>
        <v>Not disappointed, very responsive, no worries.</v>
      </c>
    </row>
    <row r="648" ht="15.75" customHeight="1">
      <c r="B648" s="2" t="s">
        <v>1512</v>
      </c>
      <c r="C648" s="2" t="s">
        <v>1513</v>
      </c>
      <c r="D648" s="2" t="s">
        <v>13</v>
      </c>
      <c r="E648" s="2" t="s">
        <v>14</v>
      </c>
      <c r="F648" s="2" t="s">
        <v>15</v>
      </c>
      <c r="G648" s="2" t="s">
        <v>1514</v>
      </c>
      <c r="H648" s="2" t="s">
        <v>1515</v>
      </c>
      <c r="I648" s="2" t="str">
        <f>IFERROR(__xludf.DUMMYFUNCTION("GOOGLETRANSLATE(C648,""fr"",""en"")"),"Under the pretext that I have my vehicle repatriated to my home and not in a garage (at my expense) I no longer have the right to the replacement vehicle. It is not indicated anywhere. Those are .......")</f>
        <v>Under the pretext that I have my vehicle repatriated to my home and not in a garage (at my expense) I no longer have the right to the replacement vehicle. It is not indicated anywhere. Those are .......</v>
      </c>
    </row>
    <row r="649" ht="15.75" customHeight="1">
      <c r="B649" s="2" t="s">
        <v>1516</v>
      </c>
      <c r="C649" s="2" t="s">
        <v>1517</v>
      </c>
      <c r="D649" s="2" t="s">
        <v>13</v>
      </c>
      <c r="E649" s="2" t="s">
        <v>14</v>
      </c>
      <c r="F649" s="2" t="s">
        <v>15</v>
      </c>
      <c r="G649" s="2" t="s">
        <v>1518</v>
      </c>
      <c r="H649" s="2" t="s">
        <v>1515</v>
      </c>
      <c r="I649" s="2" t="str">
        <f>IFERROR(__xludf.DUMMYFUNCTION("GOOGLETRANSLATE(C649,""fr"",""en"")"),"Having not had a claim with this bank I cannot assess on this criterion but on the rest of the criteria everything went well and for me it was the cheapest car insurance!")</f>
        <v>Having not had a claim with this bank I cannot assess on this criterion but on the rest of the criteria everything went well and for me it was the cheapest car insurance!</v>
      </c>
    </row>
    <row r="650" ht="15.75" customHeight="1">
      <c r="B650" s="2" t="s">
        <v>1519</v>
      </c>
      <c r="C650" s="2" t="s">
        <v>1520</v>
      </c>
      <c r="D650" s="2" t="s">
        <v>13</v>
      </c>
      <c r="E650" s="2" t="s">
        <v>14</v>
      </c>
      <c r="F650" s="2" t="s">
        <v>15</v>
      </c>
      <c r="G650" s="2" t="s">
        <v>1521</v>
      </c>
      <c r="H650" s="2" t="s">
        <v>1515</v>
      </c>
      <c r="I650" s="2" t="str">
        <f>IFERROR(__xludf.DUMMYFUNCTION("GOOGLETRANSLATE(C650,""fr"",""en"")"),"""Insurer"" to flee ... accustomed to online insurance (Amaguiz, Direct Insurance) with whom I did not have bad experiences, I was as much seduced by the call rates. The responsibility of insurance comparators should be committed to reveal this ""insuranc"&amp;"e"" on their sites .... after having hesitated for a long time and seduced by the prices announced, I decide to subscribe .... Transmitted all the documents, the olive tree decides that I made a mistake in my declaration and puts 180 euros of surprise ..."&amp;" I therefore call insurance ... 30 min so that the advisor realizes that ""his colleague ""made a mistake and that I am restored on the initial price. No apologies because in the end ""the contract had not started so it is not a mistake"", no commercial g"&amp;"esture (I ask to benefit from the promo code Happy 2020), basically it's good I have not Complain .... 5 minutes after hanging up with the advisor, they put this back! New email to notify me that they have changed my initial declaration for an error on my"&amp;" part in my declaration .... Too much is too much ... Fortunately the law protects, mail AR from the same evening to cancel my subscription in the framework of a mail order. The olive tree has received the request ... I am now waiting for my reimbursement"&amp;" of 136.49 euros from the deposit that I paid and which will have to have returned entirely .... the olive tree announced that this should be done ... I'm now waiting to see. In the meantime, I pay cheaper at GMF with much lower franchises ...")</f>
        <v>"Insurer" to flee ... accustomed to online insurance (Amaguiz, Direct Insurance) with whom I did not have bad experiences, I was as much seduced by the call rates. The responsibility of insurance comparators should be committed to reveal this "insurance" on their sites .... after having hesitated for a long time and seduced by the prices announced, I decide to subscribe .... Transmitted all the documents, the olive tree decides that I made a mistake in my declaration and puts 180 euros of surprise ... I therefore call insurance ... 30 min so that the advisor realizes that "his colleague "made a mistake and that I am restored on the initial price. No apologies because in the end "the contract had not started so it is not a mistake", no commercial gesture (I ask to benefit from the promo code Happy 2020), basically it's good I have not Complain .... 5 minutes after hanging up with the advisor, they put this back! New email to notify me that they have changed my initial declaration for an error on my part in my declaration .... Too much is too much ... Fortunately the law protects, mail AR from the same evening to cancel my subscription in the framework of a mail order. The olive tree has received the request ... I am now waiting for my reimbursement of 136.49 euros from the deposit that I paid and which will have to have returned entirely .... the olive tree announced that this should be done ... I'm now waiting to see. In the meantime, I pay cheaper at GMF with much lower franchises ...</v>
      </c>
    </row>
    <row r="651" ht="15.75" customHeight="1">
      <c r="B651" s="2" t="s">
        <v>1522</v>
      </c>
      <c r="C651" s="2" t="s">
        <v>1523</v>
      </c>
      <c r="D651" s="2" t="s">
        <v>13</v>
      </c>
      <c r="E651" s="2" t="s">
        <v>14</v>
      </c>
      <c r="F651" s="2" t="s">
        <v>15</v>
      </c>
      <c r="G651" s="2" t="s">
        <v>1524</v>
      </c>
      <c r="H651" s="2" t="s">
        <v>1515</v>
      </c>
      <c r="I651" s="2" t="str">
        <f>IFERROR(__xludf.DUMMYFUNCTION("GOOGLETRANSLATE(C651,""fr"",""en"")"),"More than 3 years at home, and today that I am in the moving phase and forced to take an airb &amp; b occasionally, they decide to terminate my contract on the field, while I asked to make a change of temporary address regard to my situation !! This is what t"&amp;"o be honest with them !!")</f>
        <v>More than 3 years at home, and today that I am in the moving phase and forced to take an airb &amp; b occasionally, they decide to terminate my contract on the field, while I asked to make a change of temporary address regard to my situation !! This is what to be honest with them !!</v>
      </c>
    </row>
    <row r="652" ht="15.75" customHeight="1">
      <c r="B652" s="2" t="s">
        <v>1525</v>
      </c>
      <c r="C652" s="2" t="s">
        <v>1526</v>
      </c>
      <c r="D652" s="2" t="s">
        <v>13</v>
      </c>
      <c r="E652" s="2" t="s">
        <v>14</v>
      </c>
      <c r="F652" s="2" t="s">
        <v>15</v>
      </c>
      <c r="G652" s="2" t="s">
        <v>1524</v>
      </c>
      <c r="H652" s="2" t="s">
        <v>1515</v>
      </c>
      <c r="I652" s="2" t="str">
        <f>IFERROR(__xludf.DUMMYFUNCTION("GOOGLETRANSLATE(C652,""fr"",""en"")"),"Nestible and competent person on the phone during information for information. Simple Internet customer area. Good file follow -up for registration. I recommend this insurance. She takes any insured. The prices are correct.")</f>
        <v>Nestible and competent person on the phone during information for information. Simple Internet customer area. Good file follow -up for registration. I recommend this insurance. She takes any insured. The prices are correct.</v>
      </c>
    </row>
    <row r="653" ht="15.75" customHeight="1">
      <c r="B653" s="2" t="s">
        <v>1527</v>
      </c>
      <c r="C653" s="2" t="s">
        <v>1528</v>
      </c>
      <c r="D653" s="2" t="s">
        <v>13</v>
      </c>
      <c r="E653" s="2" t="s">
        <v>14</v>
      </c>
      <c r="F653" s="2" t="s">
        <v>15</v>
      </c>
      <c r="G653" s="2" t="s">
        <v>1529</v>
      </c>
      <c r="H653" s="2" t="s">
        <v>1515</v>
      </c>
      <c r="I653" s="2" t="str">
        <f>IFERROR(__xludf.DUMMYFUNCTION("GOOGLETRANSLATE(C653,""fr"",""en"")"),"I have been insured at EUT for 1 years after having made quotes by the ferrets.com, 3 vehicles and zero sinister.Prix correct the first year without more but for the 2 ieme year you can ensure elsewhere, increase of 80 euros per contract .For the new year"&amp;". I tell them to block a contract for me because I found another cheaper insurance in this case the Macif and therefore not to withdraw the contribution of the year because I had another month which was settled. have well received the registered letter fo"&amp;"r termination, they have removed well on the subscription for 1 month that I am fighting for them to give me the money. I will quickly change for the other cars because if there is a sinister it fears. What to say about this insurance which is really not "&amp;"very honest. The staff on the phone assures that they will do something but nothing happens. I have never seen insurance like that, it is not surprising that there are so many pub to search for pigeons. Flee from all u rgence, moreover at the rate level c"&amp;"onventional insurance is less chéres.")</f>
        <v>I have been insured at EUT for 1 years after having made quotes by the ferrets.com, 3 vehicles and zero sinister.Prix correct the first year without more but for the 2 ieme year you can ensure elsewhere, increase of 80 euros per contract .For the new year. I tell them to block a contract for me because I found another cheaper insurance in this case the Macif and therefore not to withdraw the contribution of the year because I had another month which was settled. have well received the registered letter for termination, they have removed well on the subscription for 1 month that I am fighting for them to give me the money. I will quickly change for the other cars because if there is a sinister it fears. What to say about this insurance which is really not very honest. The staff on the phone assures that they will do something but nothing happens. I have never seen insurance like that, it is not surprising that there are so many pub to search for pigeons. Flee from all u rgence, moreover at the rate level conventional insurance is less chéres.</v>
      </c>
    </row>
    <row r="654" ht="15.75" customHeight="1">
      <c r="B654" s="2" t="s">
        <v>1530</v>
      </c>
      <c r="C654" s="2" t="s">
        <v>1531</v>
      </c>
      <c r="D654" s="2" t="s">
        <v>13</v>
      </c>
      <c r="E654" s="2" t="s">
        <v>14</v>
      </c>
      <c r="F654" s="2" t="s">
        <v>15</v>
      </c>
      <c r="G654" s="2" t="s">
        <v>1532</v>
      </c>
      <c r="H654" s="2" t="s">
        <v>1515</v>
      </c>
      <c r="I654" s="2" t="str">
        <f>IFERROR(__xludf.DUMMYFUNCTION("GOOGLETRANSLATE(C654,""fr"",""en"")"),"Null insurance that is useless to flee I had main contracts with eu in case of even non -responsible sinister you are poorly dried up by defending yourself not advising liars that not the same things he tells what he wants and sewn you at the end")</f>
        <v>Null insurance that is useless to flee I had main contracts with eu in case of even non -responsible sinister you are poorly dried up by defending yourself not advising liars that not the same things he tells what he wants and sewn you at the end</v>
      </c>
    </row>
    <row r="655" ht="15.75" customHeight="1">
      <c r="B655" s="2" t="s">
        <v>1533</v>
      </c>
      <c r="C655" s="2" t="s">
        <v>1534</v>
      </c>
      <c r="D655" s="2" t="s">
        <v>13</v>
      </c>
      <c r="E655" s="2" t="s">
        <v>14</v>
      </c>
      <c r="F655" s="2" t="s">
        <v>15</v>
      </c>
      <c r="G655" s="2" t="s">
        <v>1532</v>
      </c>
      <c r="H655" s="2" t="s">
        <v>1515</v>
      </c>
      <c r="I655" s="2" t="str">
        <f>IFERROR(__xludf.DUMMYFUNCTION("GOOGLETRANSLATE(C655,""fr"",""en"")"),"Here is an insurer at the top, the price request is very simple and quick, the website is easy to use. Cheap auto insurance, nothing to complain about, I largely recommend the insurance olive tree.")</f>
        <v>Here is an insurer at the top, the price request is very simple and quick, the website is easy to use. Cheap auto insurance, nothing to complain about, I largely recommend the insurance olive tree.</v>
      </c>
    </row>
    <row r="656" ht="15.75" customHeight="1">
      <c r="B656" s="2" t="s">
        <v>1535</v>
      </c>
      <c r="C656" s="2" t="s">
        <v>1536</v>
      </c>
      <c r="D656" s="2" t="s">
        <v>13</v>
      </c>
      <c r="E656" s="2" t="s">
        <v>14</v>
      </c>
      <c r="F656" s="2" t="s">
        <v>15</v>
      </c>
      <c r="G656" s="2" t="s">
        <v>1537</v>
      </c>
      <c r="H656" s="2" t="s">
        <v>1515</v>
      </c>
      <c r="I656" s="2" t="str">
        <f>IFERROR(__xludf.DUMMYFUNCTION("GOOGLETRANSLATE(C656,""fr"",""en"")"),"Following a sinister they duplicated my subscription and as I am unemployed they added an amendment of 179 euros more ""great"" instead of giving a boost I therefore terminate my contract and it takes me another 20 euros of expenses ""to flee"", the 93 % "&amp;"ads satisfied it will surprise me")</f>
        <v>Following a sinister they duplicated my subscription and as I am unemployed they added an amendment of 179 euros more "great" instead of giving a boost I therefore terminate my contract and it takes me another 20 euros of expenses "to flee", the 93 % ads satisfied it will surprise me</v>
      </c>
    </row>
    <row r="657" ht="15.75" customHeight="1">
      <c r="B657" s="2" t="s">
        <v>1538</v>
      </c>
      <c r="C657" s="2" t="s">
        <v>1539</v>
      </c>
      <c r="D657" s="2" t="s">
        <v>13</v>
      </c>
      <c r="E657" s="2" t="s">
        <v>14</v>
      </c>
      <c r="F657" s="2" t="s">
        <v>15</v>
      </c>
      <c r="G657" s="2" t="s">
        <v>1540</v>
      </c>
      <c r="H657" s="2" t="s">
        <v>1515</v>
      </c>
      <c r="I657" s="2" t="str">
        <f>IFERROR(__xludf.DUMMYFUNCTION("GOOGLETRANSLATE(C657,""fr"",""en"")"),"Hello,
I would like to know if insured are in the same situation as me or have already experienced it
After a year in accident, I learned that my contributions on my 2 auto contracts were going to increase (ooh what chance).
We are now rewarding "&amp;"the ""lucky"", not having declared a responsible incident by increases in their contributions.
All in all, after the birthday of my 2nd contract (at the end of January), I think I go to see elsewhere")</f>
        <v>Hello,
I would like to know if insured are in the same situation as me or have already experienced it
After a year in accident, I learned that my contributions on my 2 auto contracts were going to increase (ooh what chance).
We are now rewarding the "lucky", not having declared a responsible incident by increases in their contributions.
All in all, after the birthday of my 2nd contract (at the end of January), I think I go to see elsewhere</v>
      </c>
    </row>
    <row r="658" ht="15.75" customHeight="1">
      <c r="B658" s="2" t="s">
        <v>1541</v>
      </c>
      <c r="C658" s="2" t="s">
        <v>1542</v>
      </c>
      <c r="D658" s="2" t="s">
        <v>13</v>
      </c>
      <c r="E658" s="2" t="s">
        <v>14</v>
      </c>
      <c r="F658" s="2" t="s">
        <v>15</v>
      </c>
      <c r="G658" s="2" t="s">
        <v>1515</v>
      </c>
      <c r="H658" s="2" t="s">
        <v>1515</v>
      </c>
      <c r="I658" s="2" t="str">
        <f>IFERROR(__xludf.DUMMYFUNCTION("GOOGLETRANSLATE(C658,""fr"",""en"")"),"I have received my card green card they constaltly reject my documents. I have emailed them, in French, Despite the fact that I am English-Speaking and they never replicated. Horrible service.")</f>
        <v>I have received my card green card they constaltly reject my documents. I have emailed them, in French, Despite the fact that I am English-Speaking and they never replicated. Horrible service.</v>
      </c>
    </row>
    <row r="659" ht="15.75" customHeight="1">
      <c r="B659" s="2" t="s">
        <v>1543</v>
      </c>
      <c r="C659" s="2" t="s">
        <v>1544</v>
      </c>
      <c r="D659" s="2" t="s">
        <v>13</v>
      </c>
      <c r="E659" s="2" t="s">
        <v>14</v>
      </c>
      <c r="F659" s="2" t="s">
        <v>15</v>
      </c>
      <c r="G659" s="2" t="s">
        <v>1515</v>
      </c>
      <c r="H659" s="2" t="s">
        <v>1515</v>
      </c>
      <c r="I659" s="2" t="str">
        <f>IFERROR(__xludf.DUMMYFUNCTION("GOOGLETRANSLATE(C659,""fr"",""en"")"),"Following an HS car after a natural disaster estimate despite an invoice at the support of 2,500 euros reimbursed 1,200 euros minus 400 euros in deductible ... having second vehicle which was also insured with them I receive a phone call for insured my ne"&amp;"w vehicle I give them my way of thinking reaction as I tract a caravan twice a year and this insurer prohibits it so never radiated again !!!")</f>
        <v>Following an HS car after a natural disaster estimate despite an invoice at the support of 2,500 euros reimbursed 1,200 euros minus 400 euros in deductible ... having second vehicle which was also insured with them I receive a phone call for insured my new vehicle I give them my way of thinking reaction as I tract a caravan twice a year and this insurer prohibits it so never radiated again !!!</v>
      </c>
    </row>
    <row r="660" ht="15.75" customHeight="1">
      <c r="B660" s="2" t="s">
        <v>1545</v>
      </c>
      <c r="C660" s="2" t="s">
        <v>1546</v>
      </c>
      <c r="D660" s="2" t="s">
        <v>13</v>
      </c>
      <c r="E660" s="2" t="s">
        <v>14</v>
      </c>
      <c r="F660" s="2" t="s">
        <v>15</v>
      </c>
      <c r="G660" s="2" t="s">
        <v>1547</v>
      </c>
      <c r="H660" s="2" t="s">
        <v>1548</v>
      </c>
      <c r="I660" s="2" t="str">
        <f>IFERROR(__xludf.DUMMYFUNCTION("GOOGLETRANSLATE(C660,""fr"",""en"")"),"They are professional, they are attentive to your requests. They answer your requests and reassure you to your questions. Keep going")</f>
        <v>They are professional, they are attentive to your requests. They answer your requests and reassure you to your questions. Keep going</v>
      </c>
    </row>
    <row r="661" ht="15.75" customHeight="1">
      <c r="B661" s="2" t="s">
        <v>1549</v>
      </c>
      <c r="C661" s="2" t="s">
        <v>1550</v>
      </c>
      <c r="D661" s="2" t="s">
        <v>13</v>
      </c>
      <c r="E661" s="2" t="s">
        <v>14</v>
      </c>
      <c r="F661" s="2" t="s">
        <v>15</v>
      </c>
      <c r="G661" s="2" t="s">
        <v>1551</v>
      </c>
      <c r="H661" s="2" t="s">
        <v>1548</v>
      </c>
      <c r="I661" s="2" t="str">
        <f>IFERROR(__xludf.DUMMYFUNCTION("GOOGLETRANSLATE(C661,""fr"",""en"")"),"Everything went very well: fast, efficient and a great price. My advisor was at the top. Good care for demand, search for an adapted solution and easy to make a simple to use customer area. All documents are transmitted by internet.")</f>
        <v>Everything went very well: fast, efficient and a great price. My advisor was at the top. Good care for demand, search for an adapted solution and easy to make a simple to use customer area. All documents are transmitted by internet.</v>
      </c>
    </row>
    <row r="662" ht="15.75" customHeight="1">
      <c r="B662" s="2" t="s">
        <v>1552</v>
      </c>
      <c r="C662" s="2" t="s">
        <v>1553</v>
      </c>
      <c r="D662" s="2" t="s">
        <v>13</v>
      </c>
      <c r="E662" s="2" t="s">
        <v>14</v>
      </c>
      <c r="F662" s="2" t="s">
        <v>15</v>
      </c>
      <c r="G662" s="2" t="s">
        <v>1554</v>
      </c>
      <c r="H662" s="2" t="s">
        <v>1548</v>
      </c>
      <c r="I662" s="2" t="str">
        <f>IFERROR(__xludf.DUMMYFUNCTION("GOOGLETRANSLATE(C662,""fr"",""en"")"),"I have an open observation since July and I still do not have the return of the care of my franchise by the third -party insurer who a priori does not respond. But the treatment and recovery delays of the Olivier are extremely long and of a deplorable ine"&amp;"ffectiveness, I have been waiting for 6 months when I am absolutely not wrong, it is scandalous. I await the resolution of my file and I will recover another insurer. to flee")</f>
        <v>I have an open observation since July and I still do not have the return of the care of my franchise by the third -party insurer who a priori does not respond. But the treatment and recovery delays of the Olivier are extremely long and of a deplorable ineffectiveness, I have been waiting for 6 months when I am absolutely not wrong, it is scandalous. I await the resolution of my file and I will recover another insurer. to flee</v>
      </c>
    </row>
    <row r="663" ht="15.75" customHeight="1">
      <c r="B663" s="2" t="s">
        <v>1555</v>
      </c>
      <c r="C663" s="2" t="s">
        <v>1556</v>
      </c>
      <c r="D663" s="2" t="s">
        <v>13</v>
      </c>
      <c r="E663" s="2" t="s">
        <v>14</v>
      </c>
      <c r="F663" s="2" t="s">
        <v>15</v>
      </c>
      <c r="G663" s="2" t="s">
        <v>1557</v>
      </c>
      <c r="H663" s="2" t="s">
        <v>1548</v>
      </c>
      <c r="I663" s="2" t="str">
        <f>IFERROR(__xludf.DUMMYFUNCTION("GOOGLETRANSLATE(C663,""fr"",""en"")"),"Very good customer service attentive and responsive with a great understanding of expectations.")</f>
        <v>Very good customer service attentive and responsive with a great understanding of expectations.</v>
      </c>
    </row>
    <row r="664" ht="15.75" customHeight="1">
      <c r="B664" s="2" t="s">
        <v>1558</v>
      </c>
      <c r="C664" s="2" t="s">
        <v>1559</v>
      </c>
      <c r="D664" s="2" t="s">
        <v>13</v>
      </c>
      <c r="E664" s="2" t="s">
        <v>14</v>
      </c>
      <c r="F664" s="2" t="s">
        <v>15</v>
      </c>
      <c r="G664" s="2" t="s">
        <v>1560</v>
      </c>
      <c r="H664" s="2" t="s">
        <v>1548</v>
      </c>
      <c r="I664" s="2" t="str">
        <f>IFERROR(__xludf.DUMMYFUNCTION("GOOGLETRANSLATE(C664,""fr"",""en"")"),"No bowl, yesterday my vehicle breaks down, in my contract, planned loan of a vehicle for 5 days, and frankly, top service .... Customer service and top assistance, I stayed one afternoon without Car (hard to find a rental vehicle for the same day, which i"&amp;"s understandable) and followed by my file in real time by SMS and telephone, and even taxi to recover the vehicle from LOC 30km from my home ... . Very pleasant and listening to, who made foot and hands to find me a vehicle ...... Olivier Insurance, I wil"&amp;"l make you advertising without worries, you won my loyalty a very insured satisfied......")</f>
        <v>No bowl, yesterday my vehicle breaks down, in my contract, planned loan of a vehicle for 5 days, and frankly, top service .... Customer service and top assistance, I stayed one afternoon without Car (hard to find a rental vehicle for the same day, which is understandable) and followed by my file in real time by SMS and telephone, and even taxi to recover the vehicle from LOC 30km from my home ... . Very pleasant and listening to, who made foot and hands to find me a vehicle ...... Olivier Insurance, I will make you advertising without worries, you won my loyalty a very insured satisfied......</v>
      </c>
    </row>
    <row r="665" ht="15.75" customHeight="1">
      <c r="B665" s="2" t="s">
        <v>1561</v>
      </c>
      <c r="C665" s="2" t="s">
        <v>1562</v>
      </c>
      <c r="D665" s="2" t="s">
        <v>13</v>
      </c>
      <c r="E665" s="2" t="s">
        <v>14</v>
      </c>
      <c r="F665" s="2" t="s">
        <v>15</v>
      </c>
      <c r="G665" s="2" t="s">
        <v>1563</v>
      </c>
      <c r="H665" s="2" t="s">
        <v>1564</v>
      </c>
      <c r="I665" s="2" t="str">
        <f>IFERROR(__xludf.DUMMYFUNCTION("GOOGLETRANSLATE(C665,""fr"",""en"")"),"Very good service which is very fast and has always been able to inform me about my requests its very good service meets all my criteria")</f>
        <v>Very good service which is very fast and has always been able to inform me about my requests its very good service meets all my criteria</v>
      </c>
    </row>
    <row r="666" ht="15.75" customHeight="1">
      <c r="B666" s="2" t="s">
        <v>1565</v>
      </c>
      <c r="C666" s="2" t="s">
        <v>1566</v>
      </c>
      <c r="D666" s="2" t="s">
        <v>13</v>
      </c>
      <c r="E666" s="2" t="s">
        <v>14</v>
      </c>
      <c r="F666" s="2" t="s">
        <v>15</v>
      </c>
      <c r="G666" s="2" t="s">
        <v>1567</v>
      </c>
      <c r="H666" s="2" t="s">
        <v>1564</v>
      </c>
      <c r="I666" s="2" t="str">
        <f>IFERROR(__xludf.DUMMYFUNCTION("GOOGLETRANSLATE(C666,""fr"",""en"")"),"I find this insurance because the GMF turns me after 30 years for 3 claims in three years with 50% bonus
I have a break of ice and I am fired again")</f>
        <v>I find this insurance because the GMF turns me after 30 years for 3 claims in three years with 50% bonus
I have a break of ice and I am fired again</v>
      </c>
    </row>
    <row r="667" ht="15.75" customHeight="1">
      <c r="B667" s="2" t="s">
        <v>1568</v>
      </c>
      <c r="C667" s="2" t="s">
        <v>1569</v>
      </c>
      <c r="D667" s="2" t="s">
        <v>13</v>
      </c>
      <c r="E667" s="2" t="s">
        <v>14</v>
      </c>
      <c r="F667" s="2" t="s">
        <v>15</v>
      </c>
      <c r="G667" s="2" t="s">
        <v>1570</v>
      </c>
      <c r="H667" s="2" t="s">
        <v>1564</v>
      </c>
      <c r="I667" s="2" t="str">
        <f>IFERROR(__xludf.DUMMYFUNCTION("GOOGLETRANSLATE(C667,""fr"",""en"")"),"Very bad claims management:
- Almost non -existent communication on the monitoring of claims. We have to constantly call for information and advance the situation.
- accused of receipt of the hazardous claim: I am told in a first that the claim engages "&amp;"my responsibility when it is an accident where a third party strikes me at the rear therefore not engaging my responsibility.
- Management of non -responsible claims subordinate to the culmination of the appeal to the opposing party, which is contrary to"&amp;" chapter V of the IRSA Convention.
- the expert did not have all the elements (notably access to the observation) which did not allow him to make correct expertise; And therefore has induced a delay in the management of repairs and compensation.
Resul"&amp;"t: after almost 3 months on a non -responsible disaster (declared sinister on 2/09/19), I have always been fully reimbursed for the amounts committed for repairs. Yet after verification with the opposing party the funds have already been sent to the olive"&amp;" tree.")</f>
        <v>Very bad claims management:
- Almost non -existent communication on the monitoring of claims. We have to constantly call for information and advance the situation.
- accused of receipt of the hazardous claim: I am told in a first that the claim engages my responsibility when it is an accident where a third party strikes me at the rear therefore not engaging my responsibility.
- Management of non -responsible claims subordinate to the culmination of the appeal to the opposing party, which is contrary to chapter V of the IRSA Convention.
- the expert did not have all the elements (notably access to the observation) which did not allow him to make correct expertise; And therefore has induced a delay in the management of repairs and compensation.
Result: after almost 3 months on a non -responsible disaster (declared sinister on 2/09/19), I have always been fully reimbursed for the amounts committed for repairs. Yet after verification with the opposing party the funds have already been sent to the olive tree.</v>
      </c>
    </row>
    <row r="668" ht="15.75" customHeight="1">
      <c r="B668" s="2" t="s">
        <v>1571</v>
      </c>
      <c r="C668" s="2" t="s">
        <v>1572</v>
      </c>
      <c r="D668" s="2" t="s">
        <v>13</v>
      </c>
      <c r="E668" s="2" t="s">
        <v>14</v>
      </c>
      <c r="F668" s="2" t="s">
        <v>15</v>
      </c>
      <c r="G668" s="2" t="s">
        <v>1573</v>
      </c>
      <c r="H668" s="2" t="s">
        <v>1564</v>
      </c>
      <c r="I668" s="2" t="str">
        <f>IFERROR(__xludf.DUMMYFUNCTION("GOOGLETRANSLATE(C668,""fr"",""en"")"),"To flee!!!! I asked to put my spouse as a second driver I was told not needed with the steering wheel sharing it is not necessary and the monthly payments would be higher ... Result: 600 th deductible during an accident Very big surprise for me .. very di"&amp;"sappointed because during this request the advisor did not tell us about this franchise. If I had been informed of this franchise I would of course have subscribed to the second driver for my spouse ....")</f>
        <v>To flee!!!! I asked to put my spouse as a second driver I was told not needed with the steering wheel sharing it is not necessary and the monthly payments would be higher ... Result: 600 th deductible during an accident Very big surprise for me .. very disappointed because during this request the advisor did not tell us about this franchise. If I had been informed of this franchise I would of course have subscribed to the second driver for my spouse ....</v>
      </c>
    </row>
    <row r="669" ht="15.75" customHeight="1">
      <c r="B669" s="2" t="s">
        <v>1574</v>
      </c>
      <c r="C669" s="2" t="s">
        <v>1575</v>
      </c>
      <c r="D669" s="2" t="s">
        <v>13</v>
      </c>
      <c r="E669" s="2" t="s">
        <v>14</v>
      </c>
      <c r="F669" s="2" t="s">
        <v>15</v>
      </c>
      <c r="G669" s="2" t="s">
        <v>1576</v>
      </c>
      <c r="H669" s="2" t="s">
        <v>1564</v>
      </c>
      <c r="I669" s="2" t="str">
        <f>IFERROR(__xludf.DUMMYFUNCTION("GOOGLETRANSLATE(C669,""fr"",""en"")"),"To flee !
I strongly recommend this insurance. When you have an accident you can't count on them.
Let me explain, we hit my vehicle and the driver of the vehicle is not insured. I transmitted all its information to them and I am told that it has not bee"&amp;"n identified and that all costs will be my responsibility !!
Sorry ? What is the point of having insurance in this case?
I do not intend to stop there.
No customer service !!")</f>
        <v>To flee !
I strongly recommend this insurance. When you have an accident you can't count on them.
Let me explain, we hit my vehicle and the driver of the vehicle is not insured. I transmitted all its information to them and I am told that it has not been identified and that all costs will be my responsibility !!
Sorry ? What is the point of having insurance in this case?
I do not intend to stop there.
No customer service !!</v>
      </c>
    </row>
    <row r="670" ht="15.75" customHeight="1">
      <c r="B670" s="2" t="s">
        <v>1577</v>
      </c>
      <c r="C670" s="2" t="s">
        <v>1578</v>
      </c>
      <c r="D670" s="2" t="s">
        <v>13</v>
      </c>
      <c r="E670" s="2" t="s">
        <v>14</v>
      </c>
      <c r="F670" s="2" t="s">
        <v>15</v>
      </c>
      <c r="G670" s="2" t="s">
        <v>1576</v>
      </c>
      <c r="H670" s="2" t="s">
        <v>1564</v>
      </c>
      <c r="I670" s="2" t="str">
        <f>IFERROR(__xludf.DUMMYFUNCTION("GOOGLETRANSLATE(C670,""fr"",""en"")"),"TO FLEE !!! Put the money directly while just less than 1 after my subscription, I asked for a termination by phone for lack of sufficient guarantees on the contract. I send a recommended and am still not reimbursed almost 2 weeks after subscription.
Ref"&amp;"und under 30J even when I am not insured with them.")</f>
        <v>TO FLEE !!! Put the money directly while just less than 1 after my subscription, I asked for a termination by phone for lack of sufficient guarantees on the contract. I send a recommended and am still not reimbursed almost 2 weeks after subscription.
Refund under 30J even when I am not insured with them.</v>
      </c>
    </row>
    <row r="671" ht="15.75" customHeight="1">
      <c r="B671" s="2" t="s">
        <v>1579</v>
      </c>
      <c r="C671" s="2" t="s">
        <v>1580</v>
      </c>
      <c r="D671" s="2" t="s">
        <v>13</v>
      </c>
      <c r="E671" s="2" t="s">
        <v>14</v>
      </c>
      <c r="F671" s="2" t="s">
        <v>15</v>
      </c>
      <c r="G671" s="2" t="s">
        <v>1581</v>
      </c>
      <c r="H671" s="2" t="s">
        <v>1564</v>
      </c>
      <c r="I671" s="2" t="str">
        <f>IFERROR(__xludf.DUMMYFUNCTION("GOOGLETRANSLATE(C671,""fr"",""en"")"),"RUN AWAY. Don't even look.
The olive tree is a subsidiary of an English group which is itself an intermediary. In truth you are not insured by anyone.
Start by looking for the qualities of the CEO (employee Pascal Gonzalvez) of the empty shell which i"&amp;"s displayed in France (itself a subsidiary of another shell as empty in Spain) then go back to London; in Ireland and Luxembourg and you will know.
I summarize you: in practice it is wind but in paper theory they have covered themselves (whatever not too"&amp;" good if you are a lawyer; there is something to put them on the ground);
It will take you a little work to discover that what I say is true.
If I say false: that Admiral Plc (Admiralgroup.co.uk) makes me condemn (as I will do for them since they stole "&amp;"me and try to hide their huge fault).
Note: next to the insurance intermediary; They also do in the internet comparator (wikipedia.org lelynx.fr or wikipedia.org compare.com understood why you will fall if you count on them? They hame you by the Intern"&amp;"et with a price (since insurance is compulsory so You are looking for but… they are on both sides); you pay them and here it is stopping there. It is not a real insurer; it is a paper assembly for qq shareholders optimizing tax.
But beware the shareholde"&amp;"rs (and their Luxembourg lawyers) are clever (root bad) and the employees paid to the commissions are selected very stupid to put you asleep because they themselves understand nothing; So if you are not used to this rotten world, you will see nothing. Fle"&amp;"e and don't go back. You are screwed up if you need insurance after paying this assembly.
You are in truth insured for nothing; You just paid for a paper (and in my case, it is worse but it is good news: their contract is a false, this is how I noticed i"&amp;"t by refusing to sign it and it is then that I saw that they are even unable to repay the false premium they stole: imagine if they have to repay a house that has burned ... They did not even plan to repay a bank card that they diverted then That I am not"&amp;" in fact not even a customer since they have made a false contract. The judges will enjoy, aren't it?).
I look forward to the bogus response of an employee to the commission and then I copy all the evidence. Unanswered I would still copy of course.
Bu"&amp;"t in advance; Avoid worries: run away. You will not be insured, you will have only one paper that you will have paid hundreds of euros to satisfy the road police if you understand.")</f>
        <v>RUN AWAY. Don't even look.
The olive tree is a subsidiary of an English group which is itself an intermediary. In truth you are not insured by anyone.
Start by looking for the qualities of the CEO (employee Pascal Gonzalvez) of the empty shell which is displayed in France (itself a subsidiary of another shell as empty in Spain) then go back to London; in Ireland and Luxembourg and you will know.
I summarize you: in practice it is wind but in paper theory they have covered themselves (whatever not too good if you are a lawyer; there is something to put them on the ground);
It will take you a little work to discover that what I say is true.
If I say false: that Admiral Plc (Admiralgroup.co.uk) makes me condemn (as I will do for them since they stole me and try to hide their huge fault).
Note: next to the insurance intermediary; They also do in the internet comparator (wikipedia.org lelynx.fr or wikipedia.org compare.com understood why you will fall if you count on them? They hame you by the Internet with a price (since insurance is compulsory so You are looking for but… they are on both sides); you pay them and here it is stopping there. It is not a real insurer; it is a paper assembly for qq shareholders optimizing tax.
But beware the shareholders (and their Luxembourg lawyers) are clever (root bad) and the employees paid to the commissions are selected very stupid to put you asleep because they themselves understand nothing; So if you are not used to this rotten world, you will see nothing. Flee and don't go back. You are screwed up if you need insurance after paying this assembly.
You are in truth insured for nothing; You just paid for a paper (and in my case, it is worse but it is good news: their contract is a false, this is how I noticed it by refusing to sign it and it is then that I saw that they are even unable to repay the false premium they stole: imagine if they have to repay a house that has burned ... They did not even plan to repay a bank card that they diverted then That I am not in fact not even a customer since they have made a false contract. The judges will enjoy, aren't it?).
I look forward to the bogus response of an employee to the commission and then I copy all the evidence. Unanswered I would still copy of course.
But in advance; Avoid worries: run away. You will not be insured, you will have only one paper that you will have paid hundreds of euros to satisfy the road police if you understand.</v>
      </c>
    </row>
    <row r="672" ht="15.75" customHeight="1">
      <c r="B672" s="2" t="s">
        <v>1582</v>
      </c>
      <c r="C672" s="2" t="s">
        <v>1583</v>
      </c>
      <c r="D672" s="2" t="s">
        <v>13</v>
      </c>
      <c r="E672" s="2" t="s">
        <v>14</v>
      </c>
      <c r="F672" s="2" t="s">
        <v>15</v>
      </c>
      <c r="G672" s="2" t="s">
        <v>1584</v>
      </c>
      <c r="H672" s="2" t="s">
        <v>1564</v>
      </c>
      <c r="I672" s="2" t="str">
        <f>IFERROR(__xludf.DUMMYFUNCTION("GOOGLETRANSLATE(C672,""fr"",""en"")"),"Insured for 2 years I have always had answers to my questions")</f>
        <v>Insured for 2 years I have always had answers to my questions</v>
      </c>
    </row>
    <row r="673" ht="15.75" customHeight="1">
      <c r="B673" s="2" t="s">
        <v>1585</v>
      </c>
      <c r="C673" s="2" t="s">
        <v>1586</v>
      </c>
      <c r="D673" s="2" t="s">
        <v>13</v>
      </c>
      <c r="E673" s="2" t="s">
        <v>14</v>
      </c>
      <c r="F673" s="2" t="s">
        <v>15</v>
      </c>
      <c r="G673" s="2" t="s">
        <v>1587</v>
      </c>
      <c r="H673" s="2" t="s">
        <v>1588</v>
      </c>
      <c r="I673" s="2" t="str">
        <f>IFERROR(__xludf.DUMMYFUNCTION("GOOGLETRANSLATE(C673,""fr"",""en"")"),"Since my membership in 2016, I could see that when I called for information, change my formula and make it evolve or otherwise, I have always come across a nice person on the phone, smiling, and above all very professional. I always had the answers to my "&amp;"questions right away. Really this is the 1st insurance for which I put a more than positive comment. I recommend it to everyone.")</f>
        <v>Since my membership in 2016, I could see that when I called for information, change my formula and make it evolve or otherwise, I have always come across a nice person on the phone, smiling, and above all very professional. I always had the answers to my questions right away. Really this is the 1st insurance for which I put a more than positive comment. I recommend it to everyone.</v>
      </c>
    </row>
    <row r="674" ht="15.75" customHeight="1">
      <c r="B674" s="2" t="s">
        <v>1589</v>
      </c>
      <c r="C674" s="2" t="s">
        <v>1590</v>
      </c>
      <c r="D674" s="2" t="s">
        <v>13</v>
      </c>
      <c r="E674" s="2" t="s">
        <v>14</v>
      </c>
      <c r="F674" s="2" t="s">
        <v>15</v>
      </c>
      <c r="G674" s="2" t="s">
        <v>1591</v>
      </c>
      <c r="H674" s="2" t="s">
        <v>1588</v>
      </c>
      <c r="I674" s="2" t="str">
        <f>IFERROR(__xludf.DUMMYFUNCTION("GOOGLETRANSLATE(C674,""fr"",""en"")"),"Client since 2016. Nothing to say. Not yet a declared claim but if necessary information or other, speed for assets on the phone, very attentive staff and the prices are very affordable.")</f>
        <v>Client since 2016. Nothing to say. Not yet a declared claim but if necessary information or other, speed for assets on the phone, very attentive staff and the prices are very affordable.</v>
      </c>
    </row>
    <row r="675" ht="15.75" customHeight="1">
      <c r="B675" s="2" t="s">
        <v>1592</v>
      </c>
      <c r="C675" s="2" t="s">
        <v>1593</v>
      </c>
      <c r="D675" s="2" t="s">
        <v>13</v>
      </c>
      <c r="E675" s="2" t="s">
        <v>14</v>
      </c>
      <c r="F675" s="2" t="s">
        <v>15</v>
      </c>
      <c r="G675" s="2" t="s">
        <v>1591</v>
      </c>
      <c r="H675" s="2" t="s">
        <v>1588</v>
      </c>
      <c r="I675" s="2" t="str">
        <f>IFERROR(__xludf.DUMMYFUNCTION("GOOGLETRANSLATE(C675,""fr"",""en"")"),"
Bad ! Bad ! Bad ! ! It has been more than 5 months since I stole my vehicle and I have still not been compensated !!! I am to call the experts myself to advance my file !!! l")</f>
        <v>
Bad ! Bad ! Bad ! ! It has been more than 5 months since I stole my vehicle and I have still not been compensated !!! I am to call the experts myself to advance my file !!! l</v>
      </c>
    </row>
    <row r="676" ht="15.75" customHeight="1">
      <c r="B676" s="2" t="s">
        <v>1594</v>
      </c>
      <c r="C676" s="2" t="s">
        <v>1595</v>
      </c>
      <c r="D676" s="2" t="s">
        <v>13</v>
      </c>
      <c r="E676" s="2" t="s">
        <v>14</v>
      </c>
      <c r="F676" s="2" t="s">
        <v>15</v>
      </c>
      <c r="G676" s="2" t="s">
        <v>1596</v>
      </c>
      <c r="H676" s="2" t="s">
        <v>1588</v>
      </c>
      <c r="I676" s="2" t="str">
        <f>IFERROR(__xludf.DUMMYFUNCTION("GOOGLETRANSLATE(C676,""fr"",""en"")"),"Avoid at all costs, and mensongary advertising, certainly pay you cheaper but it feels, everything is fine until you happen to you, and the day you have an accident no follow -up, no loan car, no assistance 24 hours a day, for the expertise it was necessa"&amp;"ry to call the insurance to ask them when the expert goes and impossible for them to tell us what it was, a few minutes after the call I receive a message for me To say that they send an expert, the next day I call the expert and tell myself that he has n"&amp;"o file for my car, business to follow but in any case for the new car it is not the olive tree that I will take as insurer")</f>
        <v>Avoid at all costs, and mensongary advertising, certainly pay you cheaper but it feels, everything is fine until you happen to you, and the day you have an accident no follow -up, no loan car, no assistance 24 hours a day, for the expertise it was necessary to call the insurance to ask them when the expert goes and impossible for them to tell us what it was, a few minutes after the call I receive a message for me To say that they send an expert, the next day I call the expert and tell myself that he has no file for my car, business to follow but in any case for the new car it is not the olive tree that I will take as insurer</v>
      </c>
    </row>
    <row r="677" ht="15.75" customHeight="1">
      <c r="B677" s="2" t="s">
        <v>1597</v>
      </c>
      <c r="C677" s="2" t="s">
        <v>1598</v>
      </c>
      <c r="D677" s="2" t="s">
        <v>13</v>
      </c>
      <c r="E677" s="2" t="s">
        <v>14</v>
      </c>
      <c r="F677" s="2" t="s">
        <v>15</v>
      </c>
      <c r="G677" s="2" t="s">
        <v>1599</v>
      </c>
      <c r="H677" s="2" t="s">
        <v>1588</v>
      </c>
      <c r="I677" s="2" t="str">
        <f>IFERROR(__xludf.DUMMYFUNCTION("GOOGLETRANSLATE(C677,""fr"",""en"")"),"Following an accident or I am not responsible, the CRS establish a PV, my vehicle and taken in towing, price 235 euros, Europe Assistance only takes care of 200 euros, I request a repatriation nothing is to offer to me. ! The mechanic puts me outside it i"&amp;"s then 11 pm and I am in an area 180 km from my home with my luggage and on foot, (unthinkable and yet the truth breaks you out in the face).
The next day a fiat 500 car praised me, when I have a luxury vehicle ??.
The olive tree between games 2 weeks t"&amp;"o recover the PV from the police, but in the end I went to get it myself because, the Olivier Assurance cannot recover it. Following the expertise, the olive tree asks me to get my vehicle out of the garage or it was parking, and this at my expense and to"&amp;" put it elsewhere (incredible no). Following that I ordered the repair that was done, but the olive tree tells me to advance the costs more than 5000 euros, because I am not covered as it should? It's been 6 weeks since I had this accident with the German"&amp;" truckier and since nothing from the olive tree nothing? I do not know if the contact with the opposing part is under construction or that I will have to wait for several more weeks.
In addition I asked to take care of the difference in towing be 35 euro"&amp;"s, as well as my train costs to go to my workplace for 1 month, and surprise ... Nothing also no answer. I am extremely disappointed with this insurance and their assistance.
")</f>
        <v>Following an accident or I am not responsible, the CRS establish a PV, my vehicle and taken in towing, price 235 euros, Europe Assistance only takes care of 200 euros, I request a repatriation nothing is to offer to me. ! The mechanic puts me outside it is then 11 pm and I am in an area 180 km from my home with my luggage and on foot, (unthinkable and yet the truth breaks you out in the face).
The next day a fiat 500 car praised me, when I have a luxury vehicle ??.
The olive tree between games 2 weeks to recover the PV from the police, but in the end I went to get it myself because, the Olivier Assurance cannot recover it. Following the expertise, the olive tree asks me to get my vehicle out of the garage or it was parking, and this at my expense and to put it elsewhere (incredible no). Following that I ordered the repair that was done, but the olive tree tells me to advance the costs more than 5000 euros, because I am not covered as it should? It's been 6 weeks since I had this accident with the German truckier and since nothing from the olive tree nothing? I do not know if the contact with the opposing part is under construction or that I will have to wait for several more weeks.
In addition I asked to take care of the difference in towing be 35 euros, as well as my train costs to go to my workplace for 1 month, and surprise ... Nothing also no answer. I am extremely disappointed with this insurance and their assistance.
</v>
      </c>
    </row>
    <row r="678" ht="15.75" customHeight="1">
      <c r="B678" s="2" t="s">
        <v>1600</v>
      </c>
      <c r="C678" s="2" t="s">
        <v>1601</v>
      </c>
      <c r="D678" s="2" t="s">
        <v>13</v>
      </c>
      <c r="E678" s="2" t="s">
        <v>14</v>
      </c>
      <c r="F678" s="2" t="s">
        <v>15</v>
      </c>
      <c r="G678" s="2" t="s">
        <v>1599</v>
      </c>
      <c r="H678" s="2" t="s">
        <v>1588</v>
      </c>
      <c r="I678" s="2" t="str">
        <f>IFERROR(__xludf.DUMMYFUNCTION("GOOGLETRANSLATE(C678,""fr"",""en"")"),"Insurance to avoid, deplorable assistance. We broke down on the holiday route, they let us manage on its own several hundred kilometers from our home.
We will terminate our contract")</f>
        <v>Insurance to avoid, deplorable assistance. We broke down on the holiday route, they let us manage on its own several hundred kilometers from our home.
We will terminate our contract</v>
      </c>
    </row>
    <row r="679" ht="15.75" customHeight="1">
      <c r="B679" s="2" t="s">
        <v>1602</v>
      </c>
      <c r="C679" s="2" t="s">
        <v>1603</v>
      </c>
      <c r="D679" s="2" t="s">
        <v>13</v>
      </c>
      <c r="E679" s="2" t="s">
        <v>14</v>
      </c>
      <c r="F679" s="2" t="s">
        <v>15</v>
      </c>
      <c r="G679" s="2" t="s">
        <v>1604</v>
      </c>
      <c r="H679" s="2" t="s">
        <v>1588</v>
      </c>
      <c r="I679" s="2" t="str">
        <f>IFERROR(__xludf.DUMMYFUNCTION("GOOGLETRANSLATE(C679,""fr"",""en"")"),"Quality customer service. Very fast requests and prices in the lowest.
very good experience I highly recommend")</f>
        <v>Quality customer service. Very fast requests and prices in the lowest.
very good experience I highly recommend</v>
      </c>
    </row>
    <row r="680" ht="15.75" customHeight="1">
      <c r="B680" s="2" t="s">
        <v>1605</v>
      </c>
      <c r="C680" s="2" t="s">
        <v>1606</v>
      </c>
      <c r="D680" s="2" t="s">
        <v>13</v>
      </c>
      <c r="E680" s="2" t="s">
        <v>14</v>
      </c>
      <c r="F680" s="2" t="s">
        <v>15</v>
      </c>
      <c r="G680" s="2" t="s">
        <v>1607</v>
      </c>
      <c r="H680" s="2" t="s">
        <v>1588</v>
      </c>
      <c r="I680" s="2" t="str">
        <f>IFERROR(__xludf.DUMMYFUNCTION("GOOGLETRANSLATE(C680,""fr"",""en"")"),"From the moment when you arrive a claim no longer count on this insurance!
Check your contract well before signing it that I did not do I ended up with guarantee that I had not asked at all!
They do not hesitate to lie to get out of the situation")</f>
        <v>From the moment when you arrive a claim no longer count on this insurance!
Check your contract well before signing it that I did not do I ended up with guarantee that I had not asked at all!
They do not hesitate to lie to get out of the situation</v>
      </c>
    </row>
    <row r="681" ht="15.75" customHeight="1">
      <c r="B681" s="2" t="s">
        <v>1608</v>
      </c>
      <c r="C681" s="2" t="s">
        <v>1609</v>
      </c>
      <c r="D681" s="2" t="s">
        <v>13</v>
      </c>
      <c r="E681" s="2" t="s">
        <v>14</v>
      </c>
      <c r="F681" s="2" t="s">
        <v>15</v>
      </c>
      <c r="G681" s="2" t="s">
        <v>1610</v>
      </c>
      <c r="H681" s="2" t="s">
        <v>1588</v>
      </c>
      <c r="I681" s="2" t="str">
        <f>IFERROR(__xludf.DUMMYFUNCTION("GOOGLETRANSLATE(C681,""fr"",""en"")"),"To flee ! They tell me that I will pay 99 euros per month then after they see me a coefficient of 1 instead of 0.75 why? I dunno ! I was never accident !!! Due to its I pay the first month 154 euro then 138 euro ...")</f>
        <v>To flee ! They tell me that I will pay 99 euros per month then after they see me a coefficient of 1 instead of 0.75 why? I dunno ! I was never accident !!! Due to its I pay the first month 154 euro then 138 euro ...</v>
      </c>
    </row>
    <row r="682" ht="15.75" customHeight="1">
      <c r="B682" s="2" t="s">
        <v>1611</v>
      </c>
      <c r="C682" s="2" t="s">
        <v>1612</v>
      </c>
      <c r="D682" s="2" t="s">
        <v>13</v>
      </c>
      <c r="E682" s="2" t="s">
        <v>14</v>
      </c>
      <c r="F682" s="2" t="s">
        <v>15</v>
      </c>
      <c r="G682" s="2" t="s">
        <v>1613</v>
      </c>
      <c r="H682" s="2" t="s">
        <v>1614</v>
      </c>
      <c r="I682" s="2" t="str">
        <f>IFERROR(__xludf.DUMMYFUNCTION("GOOGLETRANSLATE(C682,""fr"",""en"")"),"Reactivity and adaptability to our particular situation")</f>
        <v>Reactivity and adaptability to our particular situation</v>
      </c>
    </row>
    <row r="683" ht="15.75" customHeight="1">
      <c r="B683" s="2" t="s">
        <v>1615</v>
      </c>
      <c r="C683" s="2" t="s">
        <v>1616</v>
      </c>
      <c r="D683" s="2" t="s">
        <v>13</v>
      </c>
      <c r="E683" s="2" t="s">
        <v>14</v>
      </c>
      <c r="F683" s="2" t="s">
        <v>15</v>
      </c>
      <c r="G683" s="2" t="s">
        <v>1617</v>
      </c>
      <c r="H683" s="2" t="s">
        <v>1614</v>
      </c>
      <c r="I683" s="2" t="str">
        <f>IFERROR(__xludf.DUMMYFUNCTION("GOOGLETRANSLATE(C683,""fr"",""en"")"),"I have been at the Olivier Insurance for a few years now and whenever I need they are there. There is a great follow -up and very good really nice advisor!")</f>
        <v>I have been at the Olivier Insurance for a few years now and whenever I need they are there. There is a great follow -up and very good really nice advisor!</v>
      </c>
    </row>
    <row r="684" ht="15.75" customHeight="1">
      <c r="B684" s="2" t="s">
        <v>1618</v>
      </c>
      <c r="C684" s="2" t="s">
        <v>1619</v>
      </c>
      <c r="D684" s="2" t="s">
        <v>13</v>
      </c>
      <c r="E684" s="2" t="s">
        <v>14</v>
      </c>
      <c r="F684" s="2" t="s">
        <v>15</v>
      </c>
      <c r="G684" s="2" t="s">
        <v>1620</v>
      </c>
      <c r="H684" s="2" t="s">
        <v>1614</v>
      </c>
      <c r="I684" s="2" t="str">
        <f>IFERROR(__xludf.DUMMYFUNCTION("GOOGLETRANSLATE(C684,""fr"",""en"")"),"Attractive price but that's all! Disaster declared last April, still not settled to date. After a first validation of the expert, without additional explanation we explain to you that ultimately, no, there will be no care ... For the slightest decision -m"&amp;"aking, the validation of the manager is systematically necessary: ​​count 2 at 3 weeks. When you dare to dodge an annoyance on the phone, we explain that the advisers are also entitled to a vacation and that you can wait a little more ...
In short, a top"&amp;" customer service that must remind me, I'm still waiting! To flee...")</f>
        <v>Attractive price but that's all! Disaster declared last April, still not settled to date. After a first validation of the expert, without additional explanation we explain to you that ultimately, no, there will be no care ... For the slightest decision -making, the validation of the manager is systematically necessary: ​​count 2 at 3 weeks. When you dare to dodge an annoyance on the phone, we explain that the advisers are also entitled to a vacation and that you can wait a little more ...
In short, a top customer service that must remind me, I'm still waiting! To flee...</v>
      </c>
    </row>
    <row r="685" ht="15.75" customHeight="1">
      <c r="B685" s="2" t="s">
        <v>1621</v>
      </c>
      <c r="C685" s="2" t="s">
        <v>1622</v>
      </c>
      <c r="D685" s="2" t="s">
        <v>13</v>
      </c>
      <c r="E685" s="2" t="s">
        <v>14</v>
      </c>
      <c r="F685" s="2" t="s">
        <v>15</v>
      </c>
      <c r="G685" s="2" t="s">
        <v>1623</v>
      </c>
      <c r="H685" s="2" t="s">
        <v>1624</v>
      </c>
      <c r="I685" s="2" t="str">
        <f>IFERROR(__xludf.DUMMYFUNCTION("GOOGLETRANSLATE(C685,""fr"",""en"")"),"Professional attentive good understanding of the contract in the exchanges followed by the contract without feeling abandoned")</f>
        <v>Professional attentive good understanding of the contract in the exchanges followed by the contract without feeling abandoned</v>
      </c>
    </row>
    <row r="686" ht="15.75" customHeight="1">
      <c r="B686" s="2" t="s">
        <v>1625</v>
      </c>
      <c r="C686" s="2" t="s">
        <v>1626</v>
      </c>
      <c r="D686" s="2" t="s">
        <v>13</v>
      </c>
      <c r="E686" s="2" t="s">
        <v>14</v>
      </c>
      <c r="F686" s="2" t="s">
        <v>15</v>
      </c>
      <c r="G686" s="2" t="s">
        <v>1627</v>
      </c>
      <c r="H686" s="2" t="s">
        <v>1624</v>
      </c>
      <c r="I686" s="2" t="str">
        <f>IFERROR(__xludf.DUMMYFUNCTION("GOOGLETRANSLATE(C686,""fr"",""en"")"),"2nd year with the Olivier Insurance, no problem, very kind customer service listening, speed, very attractive price, I highly recommend")</f>
        <v>2nd year with the Olivier Insurance, no problem, very kind customer service listening, speed, very attractive price, I highly recommend</v>
      </c>
    </row>
    <row r="687" ht="15.75" customHeight="1">
      <c r="B687" s="2" t="s">
        <v>1628</v>
      </c>
      <c r="C687" s="2" t="s">
        <v>1629</v>
      </c>
      <c r="D687" s="2" t="s">
        <v>13</v>
      </c>
      <c r="E687" s="2" t="s">
        <v>14</v>
      </c>
      <c r="F687" s="2" t="s">
        <v>15</v>
      </c>
      <c r="G687" s="2" t="s">
        <v>1627</v>
      </c>
      <c r="H687" s="2" t="s">
        <v>1624</v>
      </c>
      <c r="I687" s="2" t="str">
        <f>IFERROR(__xludf.DUMMYFUNCTION("GOOGLETRANSLATE(C687,""fr"",""en"")"),"To avoid...")</f>
        <v>To avoid...</v>
      </c>
    </row>
    <row r="688" ht="15.75" customHeight="1">
      <c r="B688" s="2" t="s">
        <v>1630</v>
      </c>
      <c r="C688" s="2" t="s">
        <v>1631</v>
      </c>
      <c r="D688" s="2" t="s">
        <v>13</v>
      </c>
      <c r="E688" s="2" t="s">
        <v>14</v>
      </c>
      <c r="F688" s="2" t="s">
        <v>15</v>
      </c>
      <c r="G688" s="2" t="s">
        <v>1632</v>
      </c>
      <c r="H688" s="2" t="s">
        <v>1624</v>
      </c>
      <c r="I688" s="2" t="str">
        <f>IFERROR(__xludf.DUMMYFUNCTION("GOOGLETRANSLATE(C688,""fr"",""en"")"),"Very good contact. Easy subscription. The insurance certificate is received quickly. The website is well done, we can scan the supporting documents.")</f>
        <v>Very good contact. Easy subscription. The insurance certificate is received quickly. The website is well done, we can scan the supporting documents.</v>
      </c>
    </row>
    <row r="689" ht="15.75" customHeight="1">
      <c r="B689" s="2" t="s">
        <v>1633</v>
      </c>
      <c r="C689" s="2" t="s">
        <v>1634</v>
      </c>
      <c r="D689" s="2" t="s">
        <v>13</v>
      </c>
      <c r="E689" s="2" t="s">
        <v>14</v>
      </c>
      <c r="F689" s="2" t="s">
        <v>15</v>
      </c>
      <c r="G689" s="2" t="s">
        <v>1635</v>
      </c>
      <c r="H689" s="2" t="s">
        <v>1624</v>
      </c>
      <c r="I689" s="2" t="str">
        <f>IFERROR(__xludf.DUMMYFUNCTION("GOOGLETRANSLATE(C689,""fr"",""en"")"),"Superb insurance with a customer service with a little care, and hyper affordable price !! If you want to get 60 euros of Amazon gifts, do not hesitate to use my sponsor code: 1080380422. - Be careful for this you have to finalize the subscription by phon"&amp;"e with the olive tree :)")</f>
        <v>Superb insurance with a customer service with a little care, and hyper affordable price !! If you want to get 60 euros of Amazon gifts, do not hesitate to use my sponsor code: 1080380422. - Be careful for this you have to finalize the subscription by phone with the olive tree :)</v>
      </c>
    </row>
    <row r="690" ht="15.75" customHeight="1">
      <c r="B690" s="2" t="s">
        <v>1636</v>
      </c>
      <c r="C690" s="2" t="s">
        <v>1637</v>
      </c>
      <c r="D690" s="2" t="s">
        <v>13</v>
      </c>
      <c r="E690" s="2" t="s">
        <v>14</v>
      </c>
      <c r="F690" s="2" t="s">
        <v>15</v>
      </c>
      <c r="G690" s="2" t="s">
        <v>1638</v>
      </c>
      <c r="H690" s="2" t="s">
        <v>1624</v>
      </c>
      <c r="I690" s="2" t="str">
        <f>IFERROR(__xludf.DUMMYFUNCTION("GOOGLETRANSLATE(C690,""fr"",""en"")"),"I have been at home for several years, I had a non -responsible disaster. Honestly I am very very happy with this insurance all the papers are done quickly in the event of a problem they are pleasant and quickly respond to the advisers are rather reassuri"&amp;"ng and patient because I admit that I ask a lot of questions and at the rate level they are unbeatable.")</f>
        <v>I have been at home for several years, I had a non -responsible disaster. Honestly I am very very happy with this insurance all the papers are done quickly in the event of a problem they are pleasant and quickly respond to the advisers are rather reassuring and patient because I admit that I ask a lot of questions and at the rate level they are unbeatable.</v>
      </c>
    </row>
    <row r="691" ht="15.75" customHeight="1">
      <c r="B691" s="2" t="s">
        <v>1639</v>
      </c>
      <c r="C691" s="2" t="s">
        <v>1640</v>
      </c>
      <c r="D691" s="2" t="s">
        <v>13</v>
      </c>
      <c r="E691" s="2" t="s">
        <v>14</v>
      </c>
      <c r="F691" s="2" t="s">
        <v>15</v>
      </c>
      <c r="G691" s="2" t="s">
        <v>1641</v>
      </c>
      <c r="H691" s="2" t="s">
        <v>1624</v>
      </c>
      <c r="I691" s="2" t="str">
        <f>IFERROR(__xludf.DUMMYFUNCTION("GOOGLETRANSLATE(C691,""fr"",""en"")"),"Very attractive prices for young driver!")</f>
        <v>Very attractive prices for young driver!</v>
      </c>
    </row>
    <row r="692" ht="15.75" customHeight="1">
      <c r="B692" s="2" t="s">
        <v>1642</v>
      </c>
      <c r="C692" s="2" t="s">
        <v>1643</v>
      </c>
      <c r="D692" s="2" t="s">
        <v>13</v>
      </c>
      <c r="E692" s="2" t="s">
        <v>14</v>
      </c>
      <c r="F692" s="2" t="s">
        <v>15</v>
      </c>
      <c r="G692" s="2" t="s">
        <v>1644</v>
      </c>
      <c r="H692" s="2" t="s">
        <v>1624</v>
      </c>
      <c r="I692" s="2" t="str">
        <f>IFERROR(__xludf.DUMMYFUNCTION("GOOGLETRANSLATE(C692,""fr"",""en"")"),"An easy to access site, fluid and clear in terms of prices, the Docs to be sent are easily shipped, the final green card received very quickly by mail, and as a bonus a sponsorship which gives the right to a voucher!")</f>
        <v>An easy to access site, fluid and clear in terms of prices, the Docs to be sent are easily shipped, the final green card received very quickly by mail, and as a bonus a sponsorship which gives the right to a voucher!</v>
      </c>
    </row>
    <row r="693" ht="15.75" customHeight="1">
      <c r="B693" s="2" t="s">
        <v>1645</v>
      </c>
      <c r="C693" s="2" t="s">
        <v>1646</v>
      </c>
      <c r="D693" s="2" t="s">
        <v>13</v>
      </c>
      <c r="E693" s="2" t="s">
        <v>14</v>
      </c>
      <c r="F693" s="2" t="s">
        <v>15</v>
      </c>
      <c r="G693" s="2" t="s">
        <v>1647</v>
      </c>
      <c r="H693" s="2" t="s">
        <v>1624</v>
      </c>
      <c r="I693" s="2" t="str">
        <f>IFERROR(__xludf.DUMMYFUNCTION("GOOGLETRANSLATE(C693,""fr"",""en"")"),"I do not recommend it is the kind of insurance or everything is fine when there is no problem. I am in a hassle with a refund of repair costs that I put forward because I chose the garage. I am always released the same excuse we are waiting for your acqui"&amp;"tted invoice, the same that I transmitted 1 month ago. I made 2 calls: the first it was missing the expert of the expert OK it was received, the second to tell me we do not have your acquitted invoice, look carefully at the document ... yes the stamp is v"&amp;"ery small I will unlock as quickly as possible with the manager. All this to receive still an email asking me for my acquitted bill ... The endless story while waiting for I did the advance and they put me in a delicate position.")</f>
        <v>I do not recommend it is the kind of insurance or everything is fine when there is no problem. I am in a hassle with a refund of repair costs that I put forward because I chose the garage. I am always released the same excuse we are waiting for your acquitted invoice, the same that I transmitted 1 month ago. I made 2 calls: the first it was missing the expert of the expert OK it was received, the second to tell me we do not have your acquitted invoice, look carefully at the document ... yes the stamp is very small I will unlock as quickly as possible with the manager. All this to receive still an email asking me for my acquitted bill ... The endless story while waiting for I did the advance and they put me in a delicate position.</v>
      </c>
    </row>
    <row r="694" ht="15.75" customHeight="1">
      <c r="B694" s="2" t="s">
        <v>1648</v>
      </c>
      <c r="C694" s="2" t="s">
        <v>1649</v>
      </c>
      <c r="D694" s="2" t="s">
        <v>13</v>
      </c>
      <c r="E694" s="2" t="s">
        <v>14</v>
      </c>
      <c r="F694" s="2" t="s">
        <v>15</v>
      </c>
      <c r="G694" s="2" t="s">
        <v>1624</v>
      </c>
      <c r="H694" s="2" t="s">
        <v>1624</v>
      </c>
      <c r="I694" s="2" t="str">
        <f>IFERROR(__xludf.DUMMYFUNCTION("GOOGLETRANSLATE(C694,""fr"",""en"")"),"Insurance to flee, they do not have a sense of service or customers, your arrogant advisers if you can go fast there")</f>
        <v>Insurance to flee, they do not have a sense of service or customers, your arrogant advisers if you can go fast there</v>
      </c>
    </row>
    <row r="695" ht="15.75" customHeight="1">
      <c r="B695" s="2" t="s">
        <v>1650</v>
      </c>
      <c r="C695" s="2" t="s">
        <v>1651</v>
      </c>
      <c r="D695" s="2" t="s">
        <v>13</v>
      </c>
      <c r="E695" s="2" t="s">
        <v>14</v>
      </c>
      <c r="F695" s="2" t="s">
        <v>15</v>
      </c>
      <c r="G695" s="2" t="s">
        <v>1652</v>
      </c>
      <c r="H695" s="2" t="s">
        <v>1653</v>
      </c>
      <c r="I695" s="2" t="str">
        <f>IFERROR(__xludf.DUMMYFUNCTION("GOOGLETRANSLATE(C695,""fr"",""en"")"),"Very cheap and available insurer but everything is fine when there is no problem. After a puncture on the highway, call for assistance and towing at the Garage de la Técanneur. And what a nice surprise! Support for troubleshooting up to 200 euros only, as"&amp;" much to tell you that for a highway repair you will have to pay in addition to your pocket and it is not finished! Come the question of repatriation and there I fall from the clouds, no repatriation supported, so I find myself 200 km from my home in full"&amp;" camber and in the middle of the night without means of returning home, my bank card was in opposition and my Latest liquidity were spent in the rest of the towing. Honestly for any risk insurance, this insurance is a joke, go to Direct Insurance rather i"&amp;"n the same price range and with whom you will be better covered. I may peel my contract, nothing stipulates the ceiling of 200 euros and the non -repatriation of passengers.")</f>
        <v>Very cheap and available insurer but everything is fine when there is no problem. After a puncture on the highway, call for assistance and towing at the Garage de la Técanneur. And what a nice surprise! Support for troubleshooting up to 200 euros only, as much to tell you that for a highway repair you will have to pay in addition to your pocket and it is not finished! Come the question of repatriation and there I fall from the clouds, no repatriation supported, so I find myself 200 km from my home in full camber and in the middle of the night without means of returning home, my bank card was in opposition and my Latest liquidity were spent in the rest of the towing. Honestly for any risk insurance, this insurance is a joke, go to Direct Insurance rather in the same price range and with whom you will be better covered. I may peel my contract, nothing stipulates the ceiling of 200 euros and the non -repatriation of passengers.</v>
      </c>
    </row>
    <row r="696" ht="15.75" customHeight="1">
      <c r="B696" s="2" t="s">
        <v>1654</v>
      </c>
      <c r="C696" s="2" t="s">
        <v>1655</v>
      </c>
      <c r="D696" s="2" t="s">
        <v>13</v>
      </c>
      <c r="E696" s="2" t="s">
        <v>14</v>
      </c>
      <c r="F696" s="2" t="s">
        <v>15</v>
      </c>
      <c r="G696" s="2" t="s">
        <v>1656</v>
      </c>
      <c r="H696" s="2" t="s">
        <v>1653</v>
      </c>
      <c r="I696" s="2" t="str">
        <f>IFERROR(__xludf.DUMMYFUNCTION("GOOGLETRANSLATE(C696,""fr"",""en"")"),"I was insured at Olivier Insurance for 3 years.
I had only one accident and not responsible with a Belgian third party.
Already the 2nd year of contract, the price had increased when I had no claim.
Response from the olive tree: there was an increase i"&amp;"n accidents so the insurance premium increased.
In addition, I called them in February to pay the next year as a monthly year, knowing that the due date is in May.
Answer: You must call at the end of April to modify the contract. But when I called, they"&amp;" told me that it was too late and that the sample had already gone.
Regarding my non -responsible accident which arrived in February 2018, with a Belgian foreign third party, this was never settled.
Indeed, since that date, I have been obliged to relaun"&amp;"ch them each time and for more than a year they have been walking with an anti -response man: opposing insurance does not know the driver, they have not received the observation, the person D 'Olivier insurance who takes care of my file constantly changes"&amp;", and a year after still an equally laughable response: opposing insurance found the person and they have the observation so we should be able to reimburse you your franchise except that since insurance Olivier no longer responds to my phone calls, nor my"&amp;" emails despite a recommended with acknowledgment of receipt.
I specify that I left this insurance in May 2019.
This insurance has no respect for its members and I invite you to avoid it.
")</f>
        <v>I was insured at Olivier Insurance for 3 years.
I had only one accident and not responsible with a Belgian third party.
Already the 2nd year of contract, the price had increased when I had no claim.
Response from the olive tree: there was an increase in accidents so the insurance premium increased.
In addition, I called them in February to pay the next year as a monthly year, knowing that the due date is in May.
Answer: You must call at the end of April to modify the contract. But when I called, they told me that it was too late and that the sample had already gone.
Regarding my non -responsible accident which arrived in February 2018, with a Belgian foreign third party, this was never settled.
Indeed, since that date, I have been obliged to relaunch them each time and for more than a year they have been walking with an anti -response man: opposing insurance does not know the driver, they have not received the observation, the person D 'Olivier insurance who takes care of my file constantly changes, and a year after still an equally laughable response: opposing insurance found the person and they have the observation so we should be able to reimburse you your franchise except that since insurance Olivier no longer responds to my phone calls, nor my emails despite a recommended with acknowledgment of receipt.
I specify that I left this insurance in May 2019.
This insurance has no respect for its members and I invite you to avoid it.
</v>
      </c>
    </row>
    <row r="697" ht="15.75" customHeight="1">
      <c r="B697" s="2" t="s">
        <v>1657</v>
      </c>
      <c r="C697" s="2" t="s">
        <v>1658</v>
      </c>
      <c r="D697" s="2" t="s">
        <v>13</v>
      </c>
      <c r="E697" s="2" t="s">
        <v>14</v>
      </c>
      <c r="F697" s="2" t="s">
        <v>15</v>
      </c>
      <c r="G697" s="2" t="s">
        <v>1659</v>
      </c>
      <c r="H697" s="2" t="s">
        <v>1653</v>
      </c>
      <c r="I697" s="2" t="str">
        <f>IFERROR(__xludf.DUMMYFUNCTION("GOOGLETRANSLATE(C697,""fr"",""en"")"),"I am assured dear is I still not resu the email to have my sticker is when I call no one answers ...")</f>
        <v>I am assured dear is I still not resu the email to have my sticker is when I call no one answers ...</v>
      </c>
    </row>
    <row r="698" ht="15.75" customHeight="1">
      <c r="B698" s="2" t="s">
        <v>1660</v>
      </c>
      <c r="C698" s="2" t="s">
        <v>1661</v>
      </c>
      <c r="D698" s="2" t="s">
        <v>13</v>
      </c>
      <c r="E698" s="2" t="s">
        <v>14</v>
      </c>
      <c r="F698" s="2" t="s">
        <v>15</v>
      </c>
      <c r="G698" s="2" t="s">
        <v>1662</v>
      </c>
      <c r="H698" s="2" t="s">
        <v>1653</v>
      </c>
      <c r="I698" s="2" t="str">
        <f>IFERROR(__xludf.DUMMYFUNCTION("GOOGLETRANSLATE(C698,""fr"",""en"")"),"Subscribed a year ago now, I have just renewed my contract with an even better price without needing to negotiate. I had the advisers several times at Tel, always very friendly and consistent!")</f>
        <v>Subscribed a year ago now, I have just renewed my contract with an even better price without needing to negotiate. I had the advisers several times at Tel, always very friendly and consistent!</v>
      </c>
    </row>
    <row r="699" ht="15.75" customHeight="1">
      <c r="B699" s="2" t="s">
        <v>1663</v>
      </c>
      <c r="C699" s="2" t="s">
        <v>1664</v>
      </c>
      <c r="D699" s="2" t="s">
        <v>13</v>
      </c>
      <c r="E699" s="2" t="s">
        <v>14</v>
      </c>
      <c r="F699" s="2" t="s">
        <v>15</v>
      </c>
      <c r="G699" s="2" t="s">
        <v>1665</v>
      </c>
      <c r="H699" s="2" t="s">
        <v>1653</v>
      </c>
      <c r="I699" s="2" t="str">
        <f>IFERROR(__xludf.DUMMYFUNCTION("GOOGLETRANSLATE(C699,""fr"",""en"")"),"Catastrophic management of a recording of a simple break of ice that they classify as a collision before you even inform yourself and investigate, and which also accuses you of a false declaration without even making contact with you by phone, with a Simp"&amp;"le accusation email when a simple appeal would be enough. Result, termination within the withdrawal period.")</f>
        <v>Catastrophic management of a recording of a simple break of ice that they classify as a collision before you even inform yourself and investigate, and which also accuses you of a false declaration without even making contact with you by phone, with a Simple accusation email when a simple appeal would be enough. Result, termination within the withdrawal period.</v>
      </c>
    </row>
    <row r="700" ht="15.75" customHeight="1">
      <c r="B700" s="2" t="s">
        <v>1666</v>
      </c>
      <c r="C700" s="2" t="s">
        <v>1667</v>
      </c>
      <c r="D700" s="2" t="s">
        <v>13</v>
      </c>
      <c r="E700" s="2" t="s">
        <v>14</v>
      </c>
      <c r="F700" s="2" t="s">
        <v>15</v>
      </c>
      <c r="G700" s="2" t="s">
        <v>1665</v>
      </c>
      <c r="H700" s="2" t="s">
        <v>1653</v>
      </c>
      <c r="I700" s="2" t="str">
        <f>IFERROR(__xludf.DUMMYFUNCTION("GOOGLETRANSLATE(C700,""fr"",""en"")"),"Very satisfied with the olive tree. I have been insured there for over 10 years, at the beginning as a young license where I insured my first car, and I always assure my car having seen the price drop in an interesting way (no sinister to this day, so bon"&amp;"us)")</f>
        <v>Very satisfied with the olive tree. I have been insured there for over 10 years, at the beginning as a young license where I insured my first car, and I always assure my car having seen the price drop in an interesting way (no sinister to this day, so bonus)</v>
      </c>
    </row>
    <row r="701" ht="15.75" customHeight="1">
      <c r="B701" s="2" t="s">
        <v>1668</v>
      </c>
      <c r="C701" s="2" t="s">
        <v>1669</v>
      </c>
      <c r="D701" s="2" t="s">
        <v>13</v>
      </c>
      <c r="E701" s="2" t="s">
        <v>14</v>
      </c>
      <c r="F701" s="2" t="s">
        <v>15</v>
      </c>
      <c r="G701" s="2" t="s">
        <v>1670</v>
      </c>
      <c r="H701" s="2" t="s">
        <v>1653</v>
      </c>
      <c r="I701" s="2" t="str">
        <f>IFERROR(__xludf.DUMMYFUNCTION("GOOGLETRANSLATE(C701,""fr"",""en"")"),"False advertising")</f>
        <v>False advertising</v>
      </c>
    </row>
    <row r="702" ht="15.75" customHeight="1">
      <c r="B702" s="2" t="s">
        <v>1671</v>
      </c>
      <c r="C702" s="2" t="s">
        <v>1672</v>
      </c>
      <c r="D702" s="2" t="s">
        <v>13</v>
      </c>
      <c r="E702" s="2" t="s">
        <v>14</v>
      </c>
      <c r="F702" s="2" t="s">
        <v>15</v>
      </c>
      <c r="G702" s="2" t="s">
        <v>1653</v>
      </c>
      <c r="H702" s="2" t="s">
        <v>1653</v>
      </c>
      <c r="I702" s="2" t="str">
        <f>IFERROR(__xludf.DUMMYFUNCTION("GOOGLETRANSLATE(C702,""fr"",""en"")"),"The best insurance I have ever had. The prices are extremely low compared to other insurers (I am bad) and it is completely attentive.")</f>
        <v>The best insurance I have ever had. The prices are extremely low compared to other insurers (I am bad) and it is completely attentive.</v>
      </c>
    </row>
    <row r="703" ht="15.75" customHeight="1">
      <c r="B703" s="2" t="s">
        <v>1673</v>
      </c>
      <c r="C703" s="2" t="s">
        <v>1674</v>
      </c>
      <c r="D703" s="2" t="s">
        <v>13</v>
      </c>
      <c r="E703" s="2" t="s">
        <v>14</v>
      </c>
      <c r="F703" s="2" t="s">
        <v>15</v>
      </c>
      <c r="G703" s="2" t="s">
        <v>1675</v>
      </c>
      <c r="H703" s="2" t="s">
        <v>1676</v>
      </c>
      <c r="I703" s="2" t="str">
        <f>IFERROR(__xludf.DUMMYFUNCTION("GOOGLETRANSLATE(C703,""fr"",""en"")"),"Horrible! My car was struck in front of my building during the night by a guy who left his car in the middle of the street and who left. Even with a license plate and information on the person who did this, they are unable to find it or their insurance. T"&amp;"he olive tree refused me any compensation, giving me no information, refusing to contact the police and are the only ones not having managed to contact a witness, its more than 6 months after the accident. I am absolutely innocent and it is not fair for m"&amp;"e. My suggestion is to pay a little more and have insurance that will protect you, and not the criminals fleeing and get out of it without consequences.")</f>
        <v>Horrible! My car was struck in front of my building during the night by a guy who left his car in the middle of the street and who left. Even with a license plate and information on the person who did this, they are unable to find it or their insurance. The olive tree refused me any compensation, giving me no information, refusing to contact the police and are the only ones not having managed to contact a witness, its more than 6 months after the accident. I am absolutely innocent and it is not fair for me. My suggestion is to pay a little more and have insurance that will protect you, and not the criminals fleeing and get out of it without consequences.</v>
      </c>
    </row>
    <row r="704" ht="15.75" customHeight="1">
      <c r="B704" s="2" t="s">
        <v>1677</v>
      </c>
      <c r="C704" s="2" t="s">
        <v>1678</v>
      </c>
      <c r="D704" s="2" t="s">
        <v>13</v>
      </c>
      <c r="E704" s="2" t="s">
        <v>14</v>
      </c>
      <c r="F704" s="2" t="s">
        <v>15</v>
      </c>
      <c r="G704" s="2" t="s">
        <v>1679</v>
      </c>
      <c r="H704" s="2" t="s">
        <v>1676</v>
      </c>
      <c r="I704" s="2" t="str">
        <f>IFERROR(__xludf.DUMMYFUNCTION("GOOGLETRANSLATE(C704,""fr"",""en"")"),"Catastrophic auto insurance. They do not assure your wheels in all risks !! Beware.")</f>
        <v>Catastrophic auto insurance. They do not assure your wheels in all risks !! Beware.</v>
      </c>
    </row>
    <row r="705" ht="15.75" customHeight="1">
      <c r="B705" s="2" t="s">
        <v>1680</v>
      </c>
      <c r="C705" s="2" t="s">
        <v>1681</v>
      </c>
      <c r="D705" s="2" t="s">
        <v>13</v>
      </c>
      <c r="E705" s="2" t="s">
        <v>14</v>
      </c>
      <c r="F705" s="2" t="s">
        <v>15</v>
      </c>
      <c r="G705" s="2" t="s">
        <v>1682</v>
      </c>
      <c r="H705" s="2" t="s">
        <v>1676</v>
      </c>
      <c r="I705" s="2" t="str">
        <f>IFERROR(__xludf.DUMMYFUNCTION("GOOGLETRANSLATE(C705,""fr"",""en"")"),"Quick registration, effective remote management, competitive price: for the moment everything is green!")</f>
        <v>Quick registration, effective remote management, competitive price: for the moment everything is green!</v>
      </c>
    </row>
    <row r="706" ht="15.75" customHeight="1">
      <c r="B706" s="2" t="s">
        <v>1683</v>
      </c>
      <c r="C706" s="2" t="s">
        <v>1684</v>
      </c>
      <c r="D706" s="2" t="s">
        <v>13</v>
      </c>
      <c r="E706" s="2" t="s">
        <v>14</v>
      </c>
      <c r="F706" s="2" t="s">
        <v>15</v>
      </c>
      <c r="G706" s="2" t="s">
        <v>1685</v>
      </c>
      <c r="H706" s="2" t="s">
        <v>1676</v>
      </c>
      <c r="I706" s="2" t="str">
        <f>IFERROR(__xludf.DUMMYFUNCTION("GOOGLETRANSLATE(C706,""fr"",""en"")"),"Very friendly, practical and very effective. No worries until now, always someone on the phone to answer my questions in a simple and clear way.
")</f>
        <v>Very friendly, practical and very effective. No worries until now, always someone on the phone to answer my questions in a simple and clear way.
</v>
      </c>
    </row>
    <row r="707" ht="15.75" customHeight="1">
      <c r="B707" s="2" t="s">
        <v>1686</v>
      </c>
      <c r="C707" s="2" t="s">
        <v>1687</v>
      </c>
      <c r="D707" s="2" t="s">
        <v>13</v>
      </c>
      <c r="E707" s="2" t="s">
        <v>14</v>
      </c>
      <c r="F707" s="2" t="s">
        <v>15</v>
      </c>
      <c r="G707" s="2" t="s">
        <v>1688</v>
      </c>
      <c r="H707" s="2" t="s">
        <v>1676</v>
      </c>
      <c r="I707" s="2" t="str">
        <f>IFERROR(__xludf.DUMMYFUNCTION("GOOGLETRANSLATE(C707,""fr"",""en"")"),"My air conditioning condenser has undergone a projection. The expert refutes the diagnosis of the concession, which attests that the expertise did not take place ""vehicle stayed in the parking lot and never returned to the workshop"" (sic). I reported to"&amp;" the olive tree the lack of ethics of their expert proof experts. The answer is that I have to pay another pheasant. This situation arranges the olive tree, which does not apply the guarantee subscribed. No response to my registered letter ... Regards.")</f>
        <v>My air conditioning condenser has undergone a projection. The expert refutes the diagnosis of the concession, which attests that the expertise did not take place "vehicle stayed in the parking lot and never returned to the workshop" (sic). I reported to the olive tree the lack of ethics of their expert proof experts. The answer is that I have to pay another pheasant. This situation arranges the olive tree, which does not apply the guarantee subscribed. No response to my registered letter ... Regards.</v>
      </c>
    </row>
    <row r="708" ht="15.75" customHeight="1">
      <c r="B708" s="2" t="s">
        <v>1689</v>
      </c>
      <c r="C708" s="2" t="s">
        <v>1690</v>
      </c>
      <c r="D708" s="2" t="s">
        <v>13</v>
      </c>
      <c r="E708" s="2" t="s">
        <v>14</v>
      </c>
      <c r="F708" s="2" t="s">
        <v>15</v>
      </c>
      <c r="G708" s="2" t="s">
        <v>1691</v>
      </c>
      <c r="H708" s="2" t="s">
        <v>1692</v>
      </c>
      <c r="I708" s="2" t="str">
        <f>IFERROR(__xludf.DUMMYFUNCTION("GOOGLETRANSLATE(C708,""fr"",""en"")"),"For communication problems with the olive trees it is on there are problems (but hey there are a little out of all) an unconventional at the start and after ???? I'm not going to list because it is my daughter who is my as it is me who is registered and w"&amp;"ho pays if they do not answer I will assure her with my insurance for next year she has been asking for a statement of information but no answer thank you for answering him")</f>
        <v>For communication problems with the olive trees it is on there are problems (but hey there are a little out of all) an unconventional at the start and after ???? I'm not going to list because it is my daughter who is my as it is me who is registered and who pays if they do not answer I will assure her with my insurance for next year she has been asking for a statement of information but no answer thank you for answering him</v>
      </c>
    </row>
    <row r="709" ht="15.75" customHeight="1">
      <c r="B709" s="2" t="s">
        <v>1693</v>
      </c>
      <c r="C709" s="2" t="s">
        <v>1694</v>
      </c>
      <c r="D709" s="2" t="s">
        <v>13</v>
      </c>
      <c r="E709" s="2" t="s">
        <v>14</v>
      </c>
      <c r="F709" s="2" t="s">
        <v>15</v>
      </c>
      <c r="G709" s="2" t="s">
        <v>1695</v>
      </c>
      <c r="H709" s="2" t="s">
        <v>1692</v>
      </c>
      <c r="I709" s="2" t="str">
        <f>IFERROR(__xludf.DUMMYFUNCTION("GOOGLETRANSLATE(C709,""fr"",""en"")"),"Good care of my claim following an accident, being provided at all risks my car was reimbursed at a good price and quickly after the expert's report. In addition, the prices are very interesting.")</f>
        <v>Good care of my claim following an accident, being provided at all risks my car was reimbursed at a good price and quickly after the expert's report. In addition, the prices are very interesting.</v>
      </c>
    </row>
    <row r="710" ht="15.75" customHeight="1">
      <c r="B710" s="2" t="s">
        <v>1696</v>
      </c>
      <c r="C710" s="2" t="s">
        <v>1697</v>
      </c>
      <c r="D710" s="2" t="s">
        <v>13</v>
      </c>
      <c r="E710" s="2" t="s">
        <v>14</v>
      </c>
      <c r="F710" s="2" t="s">
        <v>15</v>
      </c>
      <c r="G710" s="2" t="s">
        <v>1698</v>
      </c>
      <c r="H710" s="2" t="s">
        <v>1692</v>
      </c>
      <c r="I710" s="2" t="str">
        <f>IFERROR(__xludf.DUMMYFUNCTION("GOOGLETRANSLATE(C710,""fr"",""en"")"),"To take out ever more useless and ever more expensive insurance, subscribe to the olive tree, with the olive tree you are guaranteed to pay all your life without compensation")</f>
        <v>To take out ever more useless and ever more expensive insurance, subscribe to the olive tree, with the olive tree you are guaranteed to pay all your life without compensation</v>
      </c>
    </row>
    <row r="711" ht="15.75" customHeight="1">
      <c r="B711" s="2" t="s">
        <v>1699</v>
      </c>
      <c r="C711" s="2" t="s">
        <v>1700</v>
      </c>
      <c r="D711" s="2" t="s">
        <v>13</v>
      </c>
      <c r="E711" s="2" t="s">
        <v>14</v>
      </c>
      <c r="F711" s="2" t="s">
        <v>15</v>
      </c>
      <c r="G711" s="2" t="s">
        <v>1701</v>
      </c>
      <c r="H711" s="2" t="s">
        <v>1702</v>
      </c>
      <c r="I711" s="2" t="str">
        <f>IFERROR(__xludf.DUMMYFUNCTION("GOOGLETRANSLATE(C711,""fr"",""en"")"),"Price level, it is a little cheaper than elsewhere, on the other hand, it invoices all after. We called for information in the event of a claim, they declared a claim to us. While there is none.")</f>
        <v>Price level, it is a little cheaper than elsewhere, on the other hand, it invoices all after. We called for information in the event of a claim, they declared a claim to us. While there is none.</v>
      </c>
    </row>
    <row r="712" ht="15.75" customHeight="1">
      <c r="B712" s="2" t="s">
        <v>1703</v>
      </c>
      <c r="C712" s="2" t="s">
        <v>1704</v>
      </c>
      <c r="D712" s="2" t="s">
        <v>13</v>
      </c>
      <c r="E712" s="2" t="s">
        <v>14</v>
      </c>
      <c r="F712" s="2" t="s">
        <v>15</v>
      </c>
      <c r="G712" s="2" t="s">
        <v>1705</v>
      </c>
      <c r="H712" s="2" t="s">
        <v>1702</v>
      </c>
      <c r="I712" s="2" t="str">
        <f>IFERROR(__xludf.DUMMYFUNCTION("GOOGLETRANSLATE(C712,""fr"",""en"")"),"Customer for a year at the Olivier, for the 2nd year, I have an increase of almost 20%. Of course, customer service serves me the usual speech, namely, there are more theft or claims on vehicles of the same category and close to my location and blah blah "&amp;"... but I am indicated that the We can see all of this together. After a quarter of an hour of palaver and supposedly research, I am offered 10 euros in reduction. In short, I was lost my time. The truth of the increases is undoubtedly rather to seek on t"&amp;"he side of their recent reorganization linked to Brexit ...
I therefore send my AR mail termination within the time of the Chatel law. The olive tree confirms me on 04/04 that my termination is taken into account and that my contract stops on 10/04. I re"&amp;"launch them on 04/16 to obtain my information statement because the shipment is not automatic a priori.
But, the best is the levy of 537.67 euros on 04/23, even though, that I no longer have a contract with them. This sum does not even correspond to my o"&amp;"pinion of maturity, so it is incomprehensible. Of course, they put me in the m ...
So I'm going to manage and solve the problem myself with my bank. Simply, I mention the facts here so that potential customers can get their own idea. My advice remains to"&amp;" avoid this insurer which takes customers for milk cows and which is properly irresponsible in its management of samples.")</f>
        <v>Customer for a year at the Olivier, for the 2nd year, I have an increase of almost 20%. Of course, customer service serves me the usual speech, namely, there are more theft or claims on vehicles of the same category and close to my location and blah blah ... but I am indicated that the We can see all of this together. After a quarter of an hour of palaver and supposedly research, I am offered 10 euros in reduction. In short, I was lost my time. The truth of the increases is undoubtedly rather to seek on the side of their recent reorganization linked to Brexit ...
I therefore send my AR mail termination within the time of the Chatel law. The olive tree confirms me on 04/04 that my termination is taken into account and that my contract stops on 10/04. I relaunch them on 04/16 to obtain my information statement because the shipment is not automatic a priori.
But, the best is the levy of 537.67 euros on 04/23, even though, that I no longer have a contract with them. This sum does not even correspond to my opinion of maturity, so it is incomprehensible. Of course, they put me in the m ...
So I'm going to manage and solve the problem myself with my bank. Simply, I mention the facts here so that potential customers can get their own idea. My advice remains to avoid this insurer which takes customers for milk cows and which is properly irresponsible in its management of samples.</v>
      </c>
    </row>
    <row r="713" ht="15.75" customHeight="1">
      <c r="B713" s="2" t="s">
        <v>1706</v>
      </c>
      <c r="C713" s="2" t="s">
        <v>1707</v>
      </c>
      <c r="D713" s="2" t="s">
        <v>13</v>
      </c>
      <c r="E713" s="2" t="s">
        <v>14</v>
      </c>
      <c r="F713" s="2" t="s">
        <v>15</v>
      </c>
      <c r="G713" s="2" t="s">
        <v>1708</v>
      </c>
      <c r="H713" s="2" t="s">
        <v>1702</v>
      </c>
      <c r="I713" s="2" t="str">
        <f>IFERROR(__xludf.DUMMYFUNCTION("GOOGLETRANSLATE(C713,""fr"",""en"")"),"I have been at the Olivier for several years already, I am really delighted with their services, their professionalism, their benevolence.
Always listening and very good advice (reference to a dispute against another vehicle, they did their job very well"&amp;" and defended my interests.) Thank you to the whole team of the olive tree, we have the firm intention of you stay faithful.")</f>
        <v>I have been at the Olivier for several years already, I am really delighted with their services, their professionalism, their benevolence.
Always listening and very good advice (reference to a dispute against another vehicle, they did their job very well and defended my interests.) Thank you to the whole team of the olive tree, we have the firm intention of you stay faithful.</v>
      </c>
    </row>
    <row r="714" ht="15.75" customHeight="1">
      <c r="B714" s="2" t="s">
        <v>1709</v>
      </c>
      <c r="C714" s="2" t="s">
        <v>1710</v>
      </c>
      <c r="D714" s="2" t="s">
        <v>13</v>
      </c>
      <c r="E714" s="2" t="s">
        <v>14</v>
      </c>
      <c r="F714" s="2" t="s">
        <v>15</v>
      </c>
      <c r="G714" s="2" t="s">
        <v>1711</v>
      </c>
      <c r="H714" s="2" t="s">
        <v>1702</v>
      </c>
      <c r="I714" s="2" t="str">
        <f>IFERROR(__xludf.DUMMYFUNCTION("GOOGLETRANSLATE(C714,""fr"",""en"")"),"After 3 years S I understood that the olive assurance was more dear for the guarantees offered and when I called the loyalty services they did not offer me another price, they just told me that I can terminate within the framework of the Hamon law.")</f>
        <v>After 3 years S I understood that the olive assurance was more dear for the guarantees offered and when I called the loyalty services they did not offer me another price, they just told me that I can terminate within the framework of the Hamon law.</v>
      </c>
    </row>
    <row r="715" ht="15.75" customHeight="1">
      <c r="B715" s="2" t="s">
        <v>1712</v>
      </c>
      <c r="C715" s="2" t="s">
        <v>1713</v>
      </c>
      <c r="D715" s="2" t="s">
        <v>13</v>
      </c>
      <c r="E715" s="2" t="s">
        <v>14</v>
      </c>
      <c r="F715" s="2" t="s">
        <v>15</v>
      </c>
      <c r="G715" s="2" t="s">
        <v>1714</v>
      </c>
      <c r="H715" s="2" t="s">
        <v>1702</v>
      </c>
      <c r="I715" s="2" t="str">
        <f>IFERROR(__xludf.DUMMYFUNCTION("GOOGLETRANSLATE(C715,""fr"",""en"")"),"poor reimbursement")</f>
        <v>poor reimbursement</v>
      </c>
    </row>
    <row r="716" ht="15.75" customHeight="1">
      <c r="B716" s="2" t="s">
        <v>1715</v>
      </c>
      <c r="C716" s="2" t="s">
        <v>1716</v>
      </c>
      <c r="D716" s="2" t="s">
        <v>13</v>
      </c>
      <c r="E716" s="2" t="s">
        <v>14</v>
      </c>
      <c r="F716" s="2" t="s">
        <v>15</v>
      </c>
      <c r="G716" s="2" t="s">
        <v>1717</v>
      </c>
      <c r="H716" s="2" t="s">
        <v>1702</v>
      </c>
      <c r="I716" s="2" t="str">
        <f>IFERROR(__xludf.DUMMYFUNCTION("GOOGLETRANSLATE(C716,""fr"",""en"")"),"Very good value for money.
But above all a Tonnerre Customer Service! You will find at the Olivier a contact, a real contact! Where the other insurers will make you lose your mind by their slowness, the heaviness of their efforts, their inflexibility ..."&amp;" At the Olivier you may have the chance to come across Lucie, who with professionalism and empathy, S ' is occupied with my situation and has brought rapid solutions to it. I recommend to the highest point.")</f>
        <v>Very good value for money.
But above all a Tonnerre Customer Service! You will find at the Olivier a contact, a real contact! Where the other insurers will make you lose your mind by their slowness, the heaviness of their efforts, their inflexibility ... At the Olivier you may have the chance to come across Lucie, who with professionalism and empathy, S ' is occupied with my situation and has brought rapid solutions to it. I recommend to the highest point.</v>
      </c>
    </row>
    <row r="717" ht="15.75" customHeight="1">
      <c r="B717" s="2" t="s">
        <v>1718</v>
      </c>
      <c r="C717" s="2" t="s">
        <v>1719</v>
      </c>
      <c r="D717" s="2" t="s">
        <v>13</v>
      </c>
      <c r="E717" s="2" t="s">
        <v>14</v>
      </c>
      <c r="F717" s="2" t="s">
        <v>15</v>
      </c>
      <c r="G717" s="2" t="s">
        <v>1720</v>
      </c>
      <c r="H717" s="2" t="s">
        <v>1702</v>
      </c>
      <c r="I717" s="2" t="str">
        <f>IFERROR(__xludf.DUMMYFUNCTION("GOOGLETRANSLATE(C717,""fr"",""en"")"),"Very satisfied
Commercial and customer service service
I really appreciated the speed to finalize the file")</f>
        <v>Very satisfied
Commercial and customer service service
I really appreciated the speed to finalize the file</v>
      </c>
    </row>
    <row r="718" ht="15.75" customHeight="1">
      <c r="B718" s="2" t="s">
        <v>1721</v>
      </c>
      <c r="C718" s="2" t="s">
        <v>1722</v>
      </c>
      <c r="D718" s="2" t="s">
        <v>13</v>
      </c>
      <c r="E718" s="2" t="s">
        <v>14</v>
      </c>
      <c r="F718" s="2" t="s">
        <v>15</v>
      </c>
      <c r="G718" s="2" t="s">
        <v>1723</v>
      </c>
      <c r="H718" s="2" t="s">
        <v>1724</v>
      </c>
      <c r="I718" s="2" t="str">
        <f>IFERROR(__xludf.DUMMYFUNCTION("GOOGLETRANSLATE(C718,""fr"",""en"")"),"Simplicity and speed of the procedures, everything is clear from the start, really accessible whether on the application or by phone, that positive, I highly recommend")</f>
        <v>Simplicity and speed of the procedures, everything is clear from the start, really accessible whether on the application or by phone, that positive, I highly recommend</v>
      </c>
    </row>
    <row r="719" ht="15.75" customHeight="1">
      <c r="B719" s="2" t="s">
        <v>1725</v>
      </c>
      <c r="C719" s="2" t="s">
        <v>1726</v>
      </c>
      <c r="D719" s="2" t="s">
        <v>13</v>
      </c>
      <c r="E719" s="2" t="s">
        <v>14</v>
      </c>
      <c r="F719" s="2" t="s">
        <v>15</v>
      </c>
      <c r="G719" s="2" t="s">
        <v>1723</v>
      </c>
      <c r="H719" s="2" t="s">
        <v>1724</v>
      </c>
      <c r="I719" s="2" t="str">
        <f>IFERROR(__xludf.DUMMYFUNCTION("GOOGLETRANSLATE(C719,""fr"",""en"")"),"The cheapest at first glance on comparators but they seem to look for errors in the files to increase bonuses unilaterally.
In my case, 1 day ago between the date of the registration certificate and that which I had indicated during the quote because I"&amp;" had not yet received it.
Even if I had not asked to ensure the vehicle for these 3 days, they consider that my bonus must be revalued by 20%. No matter how much I tried to explain that the vehicle was not yet delivered and that 20% is a lot, they did no"&amp;"t want to hear.
Telephone assistance staff do not speak French very well and it is difficult to understand each other.
")</f>
        <v>The cheapest at first glance on comparators but they seem to look for errors in the files to increase bonuses unilaterally.
In my case, 1 day ago between the date of the registration certificate and that which I had indicated during the quote because I had not yet received it.
Even if I had not asked to ensure the vehicle for these 3 days, they consider that my bonus must be revalued by 20%. No matter how much I tried to explain that the vehicle was not yet delivered and that 20% is a lot, they did not want to hear.
Telephone assistance staff do not speak French very well and it is difficult to understand each other.
</v>
      </c>
    </row>
    <row r="720" ht="15.75" customHeight="1">
      <c r="B720" s="2" t="s">
        <v>1727</v>
      </c>
      <c r="C720" s="2" t="s">
        <v>1728</v>
      </c>
      <c r="D720" s="2" t="s">
        <v>13</v>
      </c>
      <c r="E720" s="2" t="s">
        <v>14</v>
      </c>
      <c r="F720" s="2" t="s">
        <v>15</v>
      </c>
      <c r="G720" s="2" t="s">
        <v>1729</v>
      </c>
      <c r="H720" s="2" t="s">
        <v>1724</v>
      </c>
      <c r="I720" s="2" t="str">
        <f>IFERROR(__xludf.DUMMYFUNCTION("GOOGLETRANSLATE(C720,""fr"",""en"")"),"I stayed with the Olivier Insurance for 3 years, I did not have an accident so I cannot say at this level, but I moved several times, I needed certain papers and even When I terminated the contract following the sale of my car everything was perfect! Very"&amp;" responsive and listening customer service. This is the first time that I did not need to fight to have the reimbursement of what was to me.")</f>
        <v>I stayed with the Olivier Insurance for 3 years, I did not have an accident so I cannot say at this level, but I moved several times, I needed certain papers and even When I terminated the contract following the sale of my car everything was perfect! Very responsive and listening customer service. This is the first time that I did not need to fight to have the reimbursement of what was to me.</v>
      </c>
    </row>
    <row r="721" ht="15.75" customHeight="1">
      <c r="B721" s="2" t="s">
        <v>1730</v>
      </c>
      <c r="C721" s="2" t="s">
        <v>1731</v>
      </c>
      <c r="D721" s="2" t="s">
        <v>13</v>
      </c>
      <c r="E721" s="2" t="s">
        <v>14</v>
      </c>
      <c r="F721" s="2" t="s">
        <v>15</v>
      </c>
      <c r="G721" s="2" t="s">
        <v>1729</v>
      </c>
      <c r="H721" s="2" t="s">
        <v>1724</v>
      </c>
      <c r="I721" s="2" t="str">
        <f>IFERROR(__xludf.DUMMYFUNCTION("GOOGLETRANSLATE(C721,""fr"",""en"")"),"Fast, efficient. Everything is done online and we even send you a provisional card by email. The prices are unbeatable, I saved enormously compared to my former insurer. Telephone plant based in France a big plus.")</f>
        <v>Fast, efficient. Everything is done online and we even send you a provisional card by email. The prices are unbeatable, I saved enormously compared to my former insurer. Telephone plant based in France a big plus.</v>
      </c>
    </row>
    <row r="722" ht="15.75" customHeight="1">
      <c r="B722" s="2" t="s">
        <v>1732</v>
      </c>
      <c r="C722" s="2" t="s">
        <v>1733</v>
      </c>
      <c r="D722" s="2" t="s">
        <v>13</v>
      </c>
      <c r="E722" s="2" t="s">
        <v>14</v>
      </c>
      <c r="F722" s="2" t="s">
        <v>15</v>
      </c>
      <c r="G722" s="2" t="s">
        <v>1729</v>
      </c>
      <c r="H722" s="2" t="s">
        <v>1724</v>
      </c>
      <c r="I722" s="2" t="str">
        <f>IFERROR(__xludf.DUMMYFUNCTION("GOOGLETRANSLATE(C722,""fr"",""en"")"),"The subscription was fast and efficient.")</f>
        <v>The subscription was fast and efficient.</v>
      </c>
    </row>
    <row r="723" ht="15.75" customHeight="1">
      <c r="B723" s="2" t="s">
        <v>1734</v>
      </c>
      <c r="C723" s="2" t="s">
        <v>1735</v>
      </c>
      <c r="D723" s="2" t="s">
        <v>13</v>
      </c>
      <c r="E723" s="2" t="s">
        <v>14</v>
      </c>
      <c r="F723" s="2" t="s">
        <v>15</v>
      </c>
      <c r="G723" s="2" t="s">
        <v>1736</v>
      </c>
      <c r="H723" s="2" t="s">
        <v>1724</v>
      </c>
      <c r="I723" s="2" t="str">
        <f>IFERROR(__xludf.DUMMYFUNCTION("GOOGLETRANSLATE(C723,""fr"",""en"")"),"Very reactive concerning the subscription and increase in price of insurance premiums but no reactivity, visibility and series during a disaster.")</f>
        <v>Very reactive concerning the subscription and increase in price of insurance premiums but no reactivity, visibility and series during a disaster.</v>
      </c>
    </row>
    <row r="724" ht="15.75" customHeight="1">
      <c r="B724" s="2" t="s">
        <v>1737</v>
      </c>
      <c r="C724" s="2" t="s">
        <v>1738</v>
      </c>
      <c r="D724" s="2" t="s">
        <v>13</v>
      </c>
      <c r="E724" s="2" t="s">
        <v>14</v>
      </c>
      <c r="F724" s="2" t="s">
        <v>15</v>
      </c>
      <c r="G724" s="2" t="s">
        <v>1739</v>
      </c>
      <c r="H724" s="2" t="s">
        <v>1724</v>
      </c>
      <c r="I724" s="2" t="str">
        <f>IFERROR(__xludf.DUMMYFUNCTION("GOOGLETRANSLATE(C724,""fr"",""en"")"),"Hello, what a unpleasant surprise to receive a letter of termination from his insurer with the only reason: ""due"".
You can send an email (no answer in 15 days), or call: the only thing you are answered is that your contract is terminated in a ""automat"&amp;"ic"" manner because you have not accepted the direct debit. Oddly, nobody warned me when I signed my contract by paying by check a year ago, which I will be automatically radiated a year later.
In 5 years of automotive insurance, I only had a break in ic"&amp;"e and I have always paid my insurance contributions. Thanks to the olive tree, I will now find myself in the file of people who are radiated from their insurance: it's really scandalous!")</f>
        <v>Hello, what a unpleasant surprise to receive a letter of termination from his insurer with the only reason: "due".
You can send an email (no answer in 15 days), or call: the only thing you are answered is that your contract is terminated in a "automatic" manner because you have not accepted the direct debit. Oddly, nobody warned me when I signed my contract by paying by check a year ago, which I will be automatically radiated a year later.
In 5 years of automotive insurance, I only had a break in ice and I have always paid my insurance contributions. Thanks to the olive tree, I will now find myself in the file of people who are radiated from their insurance: it's really scandalous!</v>
      </c>
    </row>
    <row r="725" ht="15.75" customHeight="1">
      <c r="B725" s="2" t="s">
        <v>1740</v>
      </c>
      <c r="C725" s="2" t="s">
        <v>1741</v>
      </c>
      <c r="D725" s="2" t="s">
        <v>13</v>
      </c>
      <c r="E725" s="2" t="s">
        <v>14</v>
      </c>
      <c r="F725" s="2" t="s">
        <v>15</v>
      </c>
      <c r="G725" s="2" t="s">
        <v>1742</v>
      </c>
      <c r="H725" s="2" t="s">
        <v>1743</v>
      </c>
      <c r="I725" s="2" t="str">
        <f>IFERROR(__xludf.DUMMYFUNCTION("GOOGLETRANSLATE(C725,""fr"",""en"")"),"Change of insurance with Hamon law 5 days later I learn by my ex insurer that no termination was sent by Olivier Assurance. I had been taken at the subscription 185 EUR! I was rebuilt a hammon contract which they had omitted to do and that I see !! alread"&amp;"y paying 0.00 EUR and sampling of 144 EUR coming !! I feel that tomorrow I will see my old insurer and terminate on the withdrawal deadlines !!")</f>
        <v>Change of insurance with Hamon law 5 days later I learn by my ex insurer that no termination was sent by Olivier Assurance. I had been taken at the subscription 185 EUR! I was rebuilt a hammon contract which they had omitted to do and that I see !! already paying 0.00 EUR and sampling of 144 EUR coming !! I feel that tomorrow I will see my old insurer and terminate on the withdrawal deadlines !!</v>
      </c>
    </row>
    <row r="726" ht="15.75" customHeight="1">
      <c r="B726" s="2" t="s">
        <v>1744</v>
      </c>
      <c r="C726" s="2" t="s">
        <v>1745</v>
      </c>
      <c r="D726" s="2" t="s">
        <v>13</v>
      </c>
      <c r="E726" s="2" t="s">
        <v>14</v>
      </c>
      <c r="F726" s="2" t="s">
        <v>15</v>
      </c>
      <c r="G726" s="2" t="s">
        <v>1742</v>
      </c>
      <c r="H726" s="2" t="s">
        <v>1743</v>
      </c>
      <c r="I726" s="2" t="str">
        <f>IFERROR(__xludf.DUMMYFUNCTION("GOOGLETRANSLATE(C726,""fr"",""en"")"),"I have just subscribed to car insurance at the olive tree, attracted by the price much lower than other insurers, for the same guarantees!
I was able to sign the contract and send the supporting documents from the personalized online space, so in a few m"&amp;"inutes I had changed insurer, very practical.
Small anecdote:
Following an error in the loss date at the time of subscription to the contract, the amendment costs for modification of the contract fell me but they will finally be the subject of a commerc"&amp;"ial gesture.")</f>
        <v>I have just subscribed to car insurance at the olive tree, attracted by the price much lower than other insurers, for the same guarantees!
I was able to sign the contract and send the supporting documents from the personalized online space, so in a few minutes I had changed insurer, very practical.
Small anecdote:
Following an error in the loss date at the time of subscription to the contract, the amendment costs for modification of the contract fell me but they will finally be the subject of a commercial gesture.</v>
      </c>
    </row>
    <row r="727" ht="15.75" customHeight="1">
      <c r="B727" s="2" t="s">
        <v>1746</v>
      </c>
      <c r="C727" s="2" t="s">
        <v>1747</v>
      </c>
      <c r="D727" s="2" t="s">
        <v>13</v>
      </c>
      <c r="E727" s="2" t="s">
        <v>14</v>
      </c>
      <c r="F727" s="2" t="s">
        <v>15</v>
      </c>
      <c r="G727" s="2" t="s">
        <v>1748</v>
      </c>
      <c r="H727" s="2" t="s">
        <v>1743</v>
      </c>
      <c r="I727" s="2" t="str">
        <f>IFERROR(__xludf.DUMMYFUNCTION("GOOGLETRANSLATE(C727,""fr"",""en"")"),"Customer of the olive tree for 2 years I am generally satisfied with this car insurance which offers a good value for money.
I needed customer service several times and overall they have been kind, reactive and at the height of my expectations, although "&amp;"it was sometimes necessary to insist a little to get what I wanted.
Having not yet had a claim, I can only find out of the qualities of the guarantees, but on paper the level seems correct to me. Positive opinion to be confirmed if sinister and good mana"&amp;"gement of their sinister service.
")</f>
        <v>Customer of the olive tree for 2 years I am generally satisfied with this car insurance which offers a good value for money.
I needed customer service several times and overall they have been kind, reactive and at the height of my expectations, although it was sometimes necessary to insist a little to get what I wanted.
Having not yet had a claim, I can only find out of the qualities of the guarantees, but on paper the level seems correct to me. Positive opinion to be confirmed if sinister and good management of their sinister service.
</v>
      </c>
    </row>
    <row r="728" ht="15.75" customHeight="1">
      <c r="B728" s="2" t="s">
        <v>1749</v>
      </c>
      <c r="C728" s="2" t="s">
        <v>1750</v>
      </c>
      <c r="D728" s="2" t="s">
        <v>13</v>
      </c>
      <c r="E728" s="2" t="s">
        <v>14</v>
      </c>
      <c r="F728" s="2" t="s">
        <v>15</v>
      </c>
      <c r="G728" s="2" t="s">
        <v>1751</v>
      </c>
      <c r="H728" s="2" t="s">
        <v>1743</v>
      </c>
      <c r="I728" s="2" t="str">
        <f>IFERROR(__xludf.DUMMYFUNCTION("GOOGLETRANSLATE(C728,""fr"",""en"")"),"Hello,
Customer for more than a year I was not unhappy with this insurer because actually only praising them for the moment but I had a breakdown on my car 140 kilometers from my house and then there we Discover a very treacherous manipulation of their c"&amp;"ontract
- Support for troubleshooting on highway € 150 amount for the tow truck to you, the kilometers of the place of breakdown to the garage is at your expense
- Insurance all risk or you have to subscribe in addition an option even 2 to have a loan v"&amp;"ehicle if you are more than 50 km from your home, warn could be a bit trader but before you need it because Then we just want to go and see elsewhere
- repatriation € 50 of taxi or the brief train be careful not to fall away far from your home or far fro"&amp;"m a station also attention because it must surely be a price limit of the train ticket lol
In short, we might think in a pranks and catch store
My car is 140km from my home and I have to work all week and no one helps me on the other hand to exclaim o"&amp;"n the problem and take my account every month there are lots of services but a service ""we find A solution for our customers ”would be much more useful, and still being called customers and I think a little exceed in our time given the economic situation"&amp;" I would say more slaves cad take advantage of the misery of people to earn money so slave of a system that is compulsory for everyone so nothing tightens for them to consider us as customers
Insurer to avoid if you are looking for insurance that works f"&amp;"or you and not for their personal profit
")</f>
        <v>Hello,
Customer for more than a year I was not unhappy with this insurer because actually only praising them for the moment but I had a breakdown on my car 140 kilometers from my house and then there we Discover a very treacherous manipulation of their contract
- Support for troubleshooting on highway € 150 amount for the tow truck to you, the kilometers of the place of breakdown to the garage is at your expense
- Insurance all risk or you have to subscribe in addition an option even 2 to have a loan vehicle if you are more than 50 km from your home, warn could be a bit trader but before you need it because Then we just want to go and see elsewhere
- repatriation € 50 of taxi or the brief train be careful not to fall away far from your home or far from a station also attention because it must surely be a price limit of the train ticket lol
In short, we might think in a pranks and catch store
My car is 140km from my home and I have to work all week and no one helps me on the other hand to exclaim on the problem and take my account every month there are lots of services but a service "we find A solution for our customers ”would be much more useful, and still being called customers and I think a little exceed in our time given the economic situation I would say more slaves cad take advantage of the misery of people to earn money so slave of a system that is compulsory for everyone so nothing tightens for them to consider us as customers
Insurer to avoid if you are looking for insurance that works for you and not for their personal profit
</v>
      </c>
    </row>
    <row r="729" ht="15.75" customHeight="1">
      <c r="B729" s="2" t="s">
        <v>1752</v>
      </c>
      <c r="C729" s="2" t="s">
        <v>1753</v>
      </c>
      <c r="D729" s="2" t="s">
        <v>13</v>
      </c>
      <c r="E729" s="2" t="s">
        <v>14</v>
      </c>
      <c r="F729" s="2" t="s">
        <v>15</v>
      </c>
      <c r="G729" s="2" t="s">
        <v>1751</v>
      </c>
      <c r="H729" s="2" t="s">
        <v>1743</v>
      </c>
      <c r="I729" s="2" t="str">
        <f>IFERROR(__xludf.DUMMYFUNCTION("GOOGLETRANSLATE(C729,""fr"",""en"")"),"Online subscription
Fast
Light
Accurate
No complaints")</f>
        <v>Online subscription
Fast
Light
Accurate
No complaints</v>
      </c>
    </row>
    <row r="730" ht="15.75" customHeight="1">
      <c r="B730" s="2" t="s">
        <v>1754</v>
      </c>
      <c r="C730" s="2" t="s">
        <v>1755</v>
      </c>
      <c r="D730" s="2" t="s">
        <v>13</v>
      </c>
      <c r="E730" s="2" t="s">
        <v>14</v>
      </c>
      <c r="F730" s="2" t="s">
        <v>15</v>
      </c>
      <c r="G730" s="2" t="s">
        <v>1756</v>
      </c>
      <c r="H730" s="2" t="s">
        <v>1743</v>
      </c>
      <c r="I730" s="2" t="str">
        <f>IFERROR(__xludf.DUMMYFUNCTION("GOOGLETRANSLATE(C730,""fr"",""en"")"),"Without any claim increases their price ... After a rejection of PLVT on my daughter's account (the insured) and a request for monthly payment without agreement they took the whole of my account without separate cancellation of the PLVT which methods! !!!")</f>
        <v>Without any claim increases their price ... After a rejection of PLVT on my daughter's account (the insured) and a request for monthly payment without agreement they took the whole of my account without separate cancellation of the PLVT which methods! !!!</v>
      </c>
    </row>
    <row r="731" ht="15.75" customHeight="1">
      <c r="B731" s="2" t="s">
        <v>1757</v>
      </c>
      <c r="C731" s="2" t="s">
        <v>1758</v>
      </c>
      <c r="D731" s="2" t="s">
        <v>13</v>
      </c>
      <c r="E731" s="2" t="s">
        <v>14</v>
      </c>
      <c r="F731" s="2" t="s">
        <v>15</v>
      </c>
      <c r="G731" s="2" t="s">
        <v>1759</v>
      </c>
      <c r="H731" s="2" t="s">
        <v>1743</v>
      </c>
      <c r="I731" s="2" t="str">
        <f>IFERROR(__xludf.DUMMYFUNCTION("GOOGLETRANSLATE(C731,""fr"",""en"")"),"Completely disappointed by the lack of seriousness of this insurance company. It is a conglomerate of several companies for each guarantee so a package of companies and you must have patience. We are returned to each provider. Very difficult in the event "&amp;"of concerns to reach an interlocutor. We are with my wife still awaiting the processing of our file after 2 months.")</f>
        <v>Completely disappointed by the lack of seriousness of this insurance company. It is a conglomerate of several companies for each guarantee so a package of companies and you must have patience. We are returned to each provider. Very difficult in the event of concerns to reach an interlocutor. We are with my wife still awaiting the processing of our file after 2 months.</v>
      </c>
    </row>
    <row r="732" ht="15.75" customHeight="1">
      <c r="B732" s="2" t="s">
        <v>1760</v>
      </c>
      <c r="C732" s="2" t="s">
        <v>1761</v>
      </c>
      <c r="D732" s="2" t="s">
        <v>13</v>
      </c>
      <c r="E732" s="2" t="s">
        <v>14</v>
      </c>
      <c r="F732" s="2" t="s">
        <v>15</v>
      </c>
      <c r="G732" s="2" t="s">
        <v>1762</v>
      </c>
      <c r="H732" s="2" t="s">
        <v>1763</v>
      </c>
      <c r="I732" s="2" t="str">
        <f>IFERROR(__xludf.DUMMYFUNCTION("GOOGLETRANSLATE(C732,""fr"",""en"")"),"Nothing is going well. If you go through a price comparison you no longer have the 10% discount on the second vehicle. Paraining is also over. It is the comparator site that pockets everything and you nothing. Then you have a ton of document to provide an"&amp;"d it's never good. I'm not even at home yet")</f>
        <v>Nothing is going well. If you go through a price comparison you no longer have the 10% discount on the second vehicle. Paraining is also over. It is the comparator site that pockets everything and you nothing. Then you have a ton of document to provide and it's never good. I'm not even at home yet</v>
      </c>
    </row>
    <row r="733" ht="15.75" customHeight="1">
      <c r="B733" s="2" t="s">
        <v>1764</v>
      </c>
      <c r="C733" s="2" t="s">
        <v>1765</v>
      </c>
      <c r="D733" s="2" t="s">
        <v>13</v>
      </c>
      <c r="E733" s="2" t="s">
        <v>14</v>
      </c>
      <c r="F733" s="2" t="s">
        <v>15</v>
      </c>
      <c r="G733" s="2" t="s">
        <v>1766</v>
      </c>
      <c r="H733" s="2" t="s">
        <v>1763</v>
      </c>
      <c r="I733" s="2" t="str">
        <f>IFERROR(__xludf.DUMMYFUNCTION("GOOGLETRANSLATE(C733,""fr"",""en"")"),"I am very satisfied with the contract that was set up with a superb advisor who listens to me who advise me insurance adapted to my needs and in addition really cheap compared to my former insurer")</f>
        <v>I am very satisfied with the contract that was set up with a superb advisor who listens to me who advise me insurance adapted to my needs and in addition really cheap compared to my former insurer</v>
      </c>
    </row>
    <row r="734" ht="15.75" customHeight="1">
      <c r="B734" s="2" t="s">
        <v>1538</v>
      </c>
      <c r="C734" s="2" t="s">
        <v>1767</v>
      </c>
      <c r="D734" s="2" t="s">
        <v>13</v>
      </c>
      <c r="E734" s="2" t="s">
        <v>14</v>
      </c>
      <c r="F734" s="2" t="s">
        <v>15</v>
      </c>
      <c r="G734" s="2" t="s">
        <v>1766</v>
      </c>
      <c r="H734" s="2" t="s">
        <v>1763</v>
      </c>
      <c r="I734" s="2" t="str">
        <f>IFERROR(__xludf.DUMMYFUNCTION("GOOGLETRANSLATE(C734,""fr"",""en"")"),"Also very disappointed with this insurance !!!! I will not recommend it anymore
Make me lose 1 year of seniority in terms of my CRM coefficient because I have the happiness or unfortunateness of having left my previous insurer 1 month before the annivers"&amp;"ary date.
I will make them free ads !!!")</f>
        <v>Also very disappointed with this insurance !!!! I will not recommend it anymore
Make me lose 1 year of seniority in terms of my CRM coefficient because I have the happiness or unfortunateness of having left my previous insurer 1 month before the anniversary date.
I will make them free ads !!!</v>
      </c>
    </row>
    <row r="735" ht="15.75" customHeight="1">
      <c r="B735" s="2" t="s">
        <v>1768</v>
      </c>
      <c r="C735" s="2" t="s">
        <v>1769</v>
      </c>
      <c r="D735" s="2" t="s">
        <v>13</v>
      </c>
      <c r="E735" s="2" t="s">
        <v>14</v>
      </c>
      <c r="F735" s="2" t="s">
        <v>15</v>
      </c>
      <c r="G735" s="2" t="s">
        <v>1770</v>
      </c>
      <c r="H735" s="2" t="s">
        <v>1763</v>
      </c>
      <c r="I735" s="2" t="str">
        <f>IFERROR(__xludf.DUMMYFUNCTION("GOOGLETRANSLATE(C735,""fr"",""en"")"),"Very welcome, professional response, search for the best offer compared to guarantees")</f>
        <v>Very welcome, professional response, search for the best offer compared to guarantees</v>
      </c>
    </row>
    <row r="736" ht="15.75" customHeight="1">
      <c r="B736" s="2" t="s">
        <v>1771</v>
      </c>
      <c r="C736" s="2" t="s">
        <v>1772</v>
      </c>
      <c r="D736" s="2" t="s">
        <v>13</v>
      </c>
      <c r="E736" s="2" t="s">
        <v>14</v>
      </c>
      <c r="F736" s="2" t="s">
        <v>15</v>
      </c>
      <c r="G736" s="2" t="s">
        <v>1773</v>
      </c>
      <c r="H736" s="2" t="s">
        <v>1763</v>
      </c>
      <c r="I736" s="2" t="str">
        <f>IFERROR(__xludf.DUMMYFUNCTION("GOOGLETRANSLATE(C736,""fr"",""en"")"),"Hello
Before having signed my contract electronically I had sent the parties claimed, report of information, permit etc, and had appointed my wife as a second driver.
After signature they realize that I was wrong in the date of opting of my license and "&amp;"to correct this error want to charge me 15 euros ??? By what right ? Then they believe that given that the contracts (Matmut) are in my name, they do not want to take into account that my wife was main driver and want to charge me 196.04 euros of surcharg"&amp;"e !!!
As the Matmut reminded me and like many other insurances, the designated drivers are the main drivers.
So I don't see why this sudden increase.
So I'm waiting for a quick return on their part, I wrote this morning but for the moment stand by
We "&amp;"are on 01/21/2019 3:50 p.m.")</f>
        <v>Hello
Before having signed my contract electronically I had sent the parties claimed, report of information, permit etc, and had appointed my wife as a second driver.
After signature they realize that I was wrong in the date of opting of my license and to correct this error want to charge me 15 euros ??? By what right ? Then they believe that given that the contracts (Matmut) are in my name, they do not want to take into account that my wife was main driver and want to charge me 196.04 euros of surcharge !!!
As the Matmut reminded me and like many other insurances, the designated drivers are the main drivers.
So I don't see why this sudden increase.
So I'm waiting for a quick return on their part, I wrote this morning but for the moment stand by
We are on 01/21/2019 3:50 p.m.</v>
      </c>
    </row>
    <row r="737" ht="15.75" customHeight="1">
      <c r="B737" s="2" t="s">
        <v>1774</v>
      </c>
      <c r="C737" s="2" t="s">
        <v>1775</v>
      </c>
      <c r="D737" s="2" t="s">
        <v>13</v>
      </c>
      <c r="E737" s="2" t="s">
        <v>14</v>
      </c>
      <c r="F737" s="2" t="s">
        <v>15</v>
      </c>
      <c r="G737" s="2" t="s">
        <v>1773</v>
      </c>
      <c r="H737" s="2" t="s">
        <v>1763</v>
      </c>
      <c r="I737" s="2" t="str">
        <f>IFERROR(__xludf.DUMMYFUNCTION("GOOGLETRANSLATE(C737,""fr"",""en"")"),"I just subscribed to this insurance and am already very disappointed. No sooner has I subscribed to the contract that I am applied additional file fees and endorsements to the contract. My contract suddenly took 100 euros more than the quote for which I h"&amp;"ad signed.")</f>
        <v>I just subscribed to this insurance and am already very disappointed. No sooner has I subscribed to the contract that I am applied additional file fees and endorsements to the contract. My contract suddenly took 100 euros more than the quote for which I had signed.</v>
      </c>
    </row>
    <row r="738" ht="15.75" customHeight="1">
      <c r="B738" s="2" t="s">
        <v>1776</v>
      </c>
      <c r="C738" s="2" t="s">
        <v>1777</v>
      </c>
      <c r="D738" s="2" t="s">
        <v>13</v>
      </c>
      <c r="E738" s="2" t="s">
        <v>14</v>
      </c>
      <c r="F738" s="2" t="s">
        <v>15</v>
      </c>
      <c r="G738" s="2" t="s">
        <v>1778</v>
      </c>
      <c r="H738" s="2" t="s">
        <v>1763</v>
      </c>
      <c r="I738" s="2" t="str">
        <f>IFERROR(__xludf.DUMMYFUNCTION("GOOGLETRANSLATE(C738,""fr"",""en"")"),"Speed ​​and efficiency are the watchwords of your insurance, provided it lasts a very long time.")</f>
        <v>Speed ​​and efficiency are the watchwords of your insurance, provided it lasts a very long time.</v>
      </c>
    </row>
    <row r="739" ht="15.75" customHeight="1">
      <c r="B739" s="2" t="s">
        <v>1779</v>
      </c>
      <c r="C739" s="2" t="s">
        <v>1780</v>
      </c>
      <c r="D739" s="2" t="s">
        <v>13</v>
      </c>
      <c r="E739" s="2" t="s">
        <v>14</v>
      </c>
      <c r="F739" s="2" t="s">
        <v>15</v>
      </c>
      <c r="G739" s="2" t="s">
        <v>1781</v>
      </c>
      <c r="H739" s="2" t="s">
        <v>1763</v>
      </c>
      <c r="I739" s="2" t="str">
        <f>IFERROR(__xludf.DUMMYFUNCTION("GOOGLETRANSLATE(C739,""fr"",""en"")"),"Malness of claims. Subordinate support for the culmination of the appeal to the opposing party even in the event of an non -responsible accident. Which is contrary to chapter V of the IRSA Convention.")</f>
        <v>Malness of claims. Subordinate support for the culmination of the appeal to the opposing party even in the event of an non -responsible accident. Which is contrary to chapter V of the IRSA Convention.</v>
      </c>
    </row>
    <row r="740" ht="15.75" customHeight="1">
      <c r="B740" s="2" t="s">
        <v>1782</v>
      </c>
      <c r="C740" s="2" t="s">
        <v>1783</v>
      </c>
      <c r="D740" s="2" t="s">
        <v>13</v>
      </c>
      <c r="E740" s="2" t="s">
        <v>14</v>
      </c>
      <c r="F740" s="2" t="s">
        <v>15</v>
      </c>
      <c r="G740" s="2" t="s">
        <v>1781</v>
      </c>
      <c r="H740" s="2" t="s">
        <v>1763</v>
      </c>
      <c r="I740" s="2" t="str">
        <f>IFERROR(__xludf.DUMMYFUNCTION("GOOGLETRANSLATE(C740,""fr"",""en"")"),"I am very satisfied to be at the Olivier Insurance. The advisers were very professional and listened to.
By being a new driver I had a lot of questions but all my questions were well lit.")</f>
        <v>I am very satisfied to be at the Olivier Insurance. The advisers were very professional and listened to.
By being a new driver I had a lot of questions but all my questions were well lit.</v>
      </c>
    </row>
    <row r="741" ht="15.75" customHeight="1">
      <c r="B741" s="2" t="s">
        <v>1784</v>
      </c>
      <c r="C741" s="2" t="s">
        <v>1785</v>
      </c>
      <c r="D741" s="2" t="s">
        <v>13</v>
      </c>
      <c r="E741" s="2" t="s">
        <v>14</v>
      </c>
      <c r="F741" s="2" t="s">
        <v>15</v>
      </c>
      <c r="G741" s="2" t="s">
        <v>1786</v>
      </c>
      <c r="H741" s="2" t="s">
        <v>1763</v>
      </c>
      <c r="I741" s="2" t="str">
        <f>IFERROR(__xludf.DUMMYFUNCTION("GOOGLETRANSLATE(C741,""fr"",""en"")"),"Insured for a year at the Olivier, reception of my new deadline for 02/01/2019. +33% increase !!!!! And decrease in franchise amounts of 15% (the beautiful leg with the comment ""We reward the good drivers"") no claim in the past year and 50% of bonuses !"&amp;"!! No explanation in the mail accompanying this new deadline ... Hello trade policy ... I expect explanations otherwise I resilled !!!")</f>
        <v>Insured for a year at the Olivier, reception of my new deadline for 02/01/2019. +33% increase !!!!! And decrease in franchise amounts of 15% (the beautiful leg with the comment "We reward the good drivers") no claim in the past year and 50% of bonuses !!! No explanation in the mail accompanying this new deadline ... Hello trade policy ... I expect explanations otherwise I resilled !!!</v>
      </c>
    </row>
    <row r="742" ht="15.75" customHeight="1">
      <c r="B742" s="2" t="s">
        <v>1787</v>
      </c>
      <c r="C742" s="2" t="s">
        <v>1788</v>
      </c>
      <c r="D742" s="2" t="s">
        <v>13</v>
      </c>
      <c r="E742" s="2" t="s">
        <v>14</v>
      </c>
      <c r="F742" s="2" t="s">
        <v>15</v>
      </c>
      <c r="G742" s="2" t="s">
        <v>1789</v>
      </c>
      <c r="H742" s="2" t="s">
        <v>1790</v>
      </c>
      <c r="I742" s="2" t="str">
        <f>IFERROR(__xludf.DUMMYFUNCTION("GOOGLETRANSLATE(C742,""fr"",""en"")"),"During the subscription I clearly explained the situation a quote was sent that I accepted. During the final phase to complete the file, I sent the requested documents and there surprised I was a surprise of 1225 euros ... I therefore refused the amendmen"&amp;"t and requested the termination. To flee...")</f>
        <v>During the subscription I clearly explained the situation a quote was sent that I accepted. During the final phase to complete the file, I sent the requested documents and there surprised I was a surprise of 1225 euros ... I therefore refused the amendment and requested the termination. To flee...</v>
      </c>
    </row>
    <row r="743" ht="15.75" customHeight="1">
      <c r="B743" s="2" t="s">
        <v>1791</v>
      </c>
      <c r="C743" s="2" t="s">
        <v>1792</v>
      </c>
      <c r="D743" s="2" t="s">
        <v>13</v>
      </c>
      <c r="E743" s="2" t="s">
        <v>14</v>
      </c>
      <c r="F743" s="2" t="s">
        <v>15</v>
      </c>
      <c r="G743" s="2" t="s">
        <v>1793</v>
      </c>
      <c r="H743" s="2" t="s">
        <v>1790</v>
      </c>
      <c r="I743" s="2" t="str">
        <f>IFERROR(__xludf.DUMMYFUNCTION("GOOGLETRANSLATE(C743,""fr"",""en"")"),"good")</f>
        <v>good</v>
      </c>
    </row>
    <row r="744" ht="15.75" customHeight="1">
      <c r="B744" s="2" t="s">
        <v>1794</v>
      </c>
      <c r="C744" s="2" t="s">
        <v>1795</v>
      </c>
      <c r="D744" s="2" t="s">
        <v>13</v>
      </c>
      <c r="E744" s="2" t="s">
        <v>14</v>
      </c>
      <c r="F744" s="2" t="s">
        <v>15</v>
      </c>
      <c r="G744" s="2" t="s">
        <v>1796</v>
      </c>
      <c r="H744" s="2" t="s">
        <v>1790</v>
      </c>
      <c r="I744" s="2" t="str">
        <f>IFERROR(__xludf.DUMMYFUNCTION("GOOGLETRANSLATE(C744,""fr"",""en"")"),"Hello, I encounter a big problem. I am under subscription to a contract for my daughter in her name and I as a secondary driver. She has just acquired a new vehicle. My daughter had a loss responsible in 2016 then in 2018 she lent her vehicle to a third p"&amp;"arty who had a liable loss. After sending the requested documents, the Olivier Assurance attributes one of the two claims to me while the 2 must be assigned to my daughter. In addition they allow themselves to question our word, my daughter said that she "&amp;"was no longer insured since March 2018 following the destruction of her old vehicle which was no longer passing the CT. The Olivier Assurance commented to us that this is false and that it is still a declaration error on our part. I have already called to"&amp;" explain this document in support but I have just received another message in which it is always a question of attributing me a disaster ... What to do if not to terminate? Last tip, during your first call for a subscription be very careful not to be mist"&amp;"aken for a word because it is important for the future. I was asked for the date of my daughter's driver's driver's license, so I took her and I gave the one in front with the photo (new license), no luck this date differs from the date that Find on the b"&amp;"ack of the license but the advisor L’Olivier Insurance does not advise you to take on the back suddenly you must pay because the information is wrong! In our case it is an additional 80th requested to me. Cordially")</f>
        <v>Hello, I encounter a big problem. I am under subscription to a contract for my daughter in her name and I as a secondary driver. She has just acquired a new vehicle. My daughter had a loss responsible in 2016 then in 2018 she lent her vehicle to a third party who had a liable loss. After sending the requested documents, the Olivier Assurance attributes one of the two claims to me while the 2 must be assigned to my daughter. In addition they allow themselves to question our word, my daughter said that she was no longer insured since March 2018 following the destruction of her old vehicle which was no longer passing the CT. The Olivier Assurance commented to us that this is false and that it is still a declaration error on our part. I have already called to explain this document in support but I have just received another message in which it is always a question of attributing me a disaster ... What to do if not to terminate? Last tip, during your first call for a subscription be very careful not to be mistaken for a word because it is important for the future. I was asked for the date of my daughter's driver's driver's license, so I took her and I gave the one in front with the photo (new license), no luck this date differs from the date that Find on the back of the license but the advisor L’Olivier Insurance does not advise you to take on the back suddenly you must pay because the information is wrong! In our case it is an additional 80th requested to me. Cordially</v>
      </c>
    </row>
    <row r="745" ht="15.75" customHeight="1">
      <c r="B745" s="2" t="s">
        <v>1797</v>
      </c>
      <c r="C745" s="2" t="s">
        <v>1798</v>
      </c>
      <c r="D745" s="2" t="s">
        <v>13</v>
      </c>
      <c r="E745" s="2" t="s">
        <v>14</v>
      </c>
      <c r="F745" s="2" t="s">
        <v>15</v>
      </c>
      <c r="G745" s="2" t="s">
        <v>1799</v>
      </c>
      <c r="H745" s="2" t="s">
        <v>1790</v>
      </c>
      <c r="I745" s="2" t="str">
        <f>IFERROR(__xludf.DUMMYFUNCTION("GOOGLETRANSLATE(C745,""fr"",""en"")"),"Here is my experience with the olive car insurance, (I specify that I pay everything risk), on November 23 I have a car accident, I am oriented in a garage to proceed to an expertise, to make appointments Do you, the day of expertise no expert has come! T"&amp;"he olive tree was not able to mandate an expert !!!! When we call the sinister service we go from the ointment permanently. You never have the same interlocutor, impossible to be related to your so -called ""file manager"" it is never available. . They sa"&amp;"y they remind you and that everything will be settled, but nothing happens ... in short assurance to flee urgently !!!")</f>
        <v>Here is my experience with the olive car insurance, (I specify that I pay everything risk), on November 23 I have a car accident, I am oriented in a garage to proceed to an expertise, to make appointments Do you, the day of expertise no expert has come! The olive tree was not able to mandate an expert !!!! When we call the sinister service we go from the ointment permanently. You never have the same interlocutor, impossible to be related to your so -called "file manager" it is never available. . They say they remind you and that everything will be settled, but nothing happens ... in short assurance to flee urgently !!!</v>
      </c>
    </row>
    <row r="746" ht="15.75" customHeight="1">
      <c r="B746" s="2" t="s">
        <v>1800</v>
      </c>
      <c r="C746" s="2" t="s">
        <v>1801</v>
      </c>
      <c r="D746" s="2" t="s">
        <v>13</v>
      </c>
      <c r="E746" s="2" t="s">
        <v>14</v>
      </c>
      <c r="F746" s="2" t="s">
        <v>15</v>
      </c>
      <c r="G746" s="2" t="s">
        <v>1802</v>
      </c>
      <c r="H746" s="2" t="s">
        <v>1790</v>
      </c>
      <c r="I746" s="2" t="str">
        <f>IFERROR(__xludf.DUMMYFUNCTION("GOOGLETRANSLATE(C746,""fr"",""en"")"),"In search of a contract that presents difficulties (big displacement and second young driver) I was very pleasantly surprised at the reception of this insurer, who took the time to answer all my questions and really made a Personalized study of my case. A"&amp;" very frank and justified conclusion (the other companies found on the Internet have formatted answers and when the files come out of classic cases have no answers. The quote on my BMW car with a driver with bonus 50 was very well placed.")</f>
        <v>In search of a contract that presents difficulties (big displacement and second young driver) I was very pleasantly surprised at the reception of this insurer, who took the time to answer all my questions and really made a Personalized study of my case. A very frank and justified conclusion (the other companies found on the Internet have formatted answers and when the files come out of classic cases have no answers. The quote on my BMW car with a driver with bonus 50 was very well placed.</v>
      </c>
    </row>
    <row r="747" ht="15.75" customHeight="1">
      <c r="B747" s="2" t="s">
        <v>1803</v>
      </c>
      <c r="C747" s="2" t="s">
        <v>1804</v>
      </c>
      <c r="D747" s="2" t="s">
        <v>13</v>
      </c>
      <c r="E747" s="2" t="s">
        <v>14</v>
      </c>
      <c r="F747" s="2" t="s">
        <v>15</v>
      </c>
      <c r="G747" s="2" t="s">
        <v>1802</v>
      </c>
      <c r="H747" s="2" t="s">
        <v>1790</v>
      </c>
      <c r="I747" s="2" t="str">
        <f>IFERROR(__xludf.DUMMYFUNCTION("GOOGLETRANSLATE(C747,""fr"",""en"")"),"Incompetent and absent .....
I was the victim of a parking accident on October 27, a drunk driver struck my vehicle. I contact the assistance screw the smartphone application, all goes well, my vehicle is towed, a taxi brings me back to me and I am lent "&amp;"me a vehicle for 7 days with an insurance supplement ...
From Monday I contact Lolivier to make by phone the observation made the day before with the other driver. I was offered to deposit my vehicle at a partner garage in order to benefit from a loan ve"&amp;"hicle. The proposed garage was located 2km from my home, but could only lend me a vehicle from November 13. I therefore ask the advisor to put a vehicle available to me by other means, and to pass out the costs of the responsible third party. As an answer"&amp;" the advisor offered me three other garages that could answer my request, the problem was that each of the garages were tus located at mini 40km from my home and when I asked how to recover the vehicle, I was replied to drop you down and we lend you one ."&amp;"... despite that I had already meant three times that my vehicle was not rolling and that it was at the convenience store, whose advisor did not know the name or the 'Address ... Following that I asked that my vehicle be deposited at the garage near my ho"&amp;"me and that I will wait.
At the passage of the expert, the latter asked that my vehicle be moved to the dealership for in -depth expertise and confirm the possible repair ... I called the loan garage from me for information and Opportunity asks him if he"&amp;" did not have a vehicle available even if we were not yet on November 13. He replied that he would only lend a vehicle if he made the repairs, and that time that the expertise would be in progress no loan. Despite my incessant reminders with Lolivier they"&amp;" agreed to allow me to rent a Vehicle for 10 days not exceeding 20 euros day.
To date my vehicle is not repairable and I have no news of olive tree, I go to fishing information with the expert, who ancient me that my vehicle would be moving to a storage "&amp;"place while waiting for the Cession of the one and that I should not oppose this transfer or the costs would be imputed to me .... today I do not know where my vehicle finds ??? Lolivier does not even deign to call me or send me an email to give me inform"&amp;"ation.
Since October 27, I have been without a vehicle for an accident that I have no responsibility. Lolivier does not in any way defend the interests of his customers and completely laugh at you.
All the contacts I had with Lolivier are on my part he "&amp;"never contact me for a few reasons and above all kicked in touch each time the request did not suit them.")</f>
        <v>Incompetent and absent .....
I was the victim of a parking accident on October 27, a drunk driver struck my vehicle. I contact the assistance screw the smartphone application, all goes well, my vehicle is towed, a taxi brings me back to me and I am lent me a vehicle for 7 days with an insurance supplement ...
From Monday I contact Lolivier to make by phone the observation made the day before with the other driver. I was offered to deposit my vehicle at a partner garage in order to benefit from a loan vehicle. The proposed garage was located 2km from my home, but could only lend me a vehicle from November 13. I therefore ask the advisor to put a vehicle available to me by other means, and to pass out the costs of the responsible third party. As an answer the advisor offered me three other garages that could answer my request, the problem was that each of the garages were tus located at mini 40km from my home and when I asked how to recover the vehicle, I was replied to drop you down and we lend you one .... despite that I had already meant three times that my vehicle was not rolling and that it was at the convenience store, whose advisor did not know the name or the 'Address ... Following that I asked that my vehicle be deposited at the garage near my home and that I will wait.
At the passage of the expert, the latter asked that my vehicle be moved to the dealership for in -depth expertise and confirm the possible repair ... I called the loan garage from me for information and Opportunity asks him if he did not have a vehicle available even if we were not yet on November 13. He replied that he would only lend a vehicle if he made the repairs, and that time that the expertise would be in progress no loan. Despite my incessant reminders with Lolivier they agreed to allow me to rent a Vehicle for 10 days not exceeding 20 euros day.
To date my vehicle is not repairable and I have no news of olive tree, I go to fishing information with the expert, who ancient me that my vehicle would be moving to a storage place while waiting for the Cession of the one and that I should not oppose this transfer or the costs would be imputed to me .... today I do not know where my vehicle finds ??? Lolivier does not even deign to call me or send me an email to give me information.
Since October 27, I have been without a vehicle for an accident that I have no responsibility. Lolivier does not in any way defend the interests of his customers and completely laugh at you.
All the contacts I had with Lolivier are on my part he never contact me for a few reasons and above all kicked in touch each time the request did not suit them.</v>
      </c>
    </row>
    <row r="748" ht="15.75" customHeight="1">
      <c r="B748" s="2" t="s">
        <v>1805</v>
      </c>
      <c r="C748" s="2" t="s">
        <v>1806</v>
      </c>
      <c r="D748" s="2" t="s">
        <v>13</v>
      </c>
      <c r="E748" s="2" t="s">
        <v>14</v>
      </c>
      <c r="F748" s="2" t="s">
        <v>15</v>
      </c>
      <c r="G748" s="2" t="s">
        <v>1807</v>
      </c>
      <c r="H748" s="2" t="s">
        <v>1790</v>
      </c>
      <c r="I748" s="2" t="str">
        <f>IFERROR(__xludf.DUMMYFUNCTION("GOOGLETRANSLATE(C748,""fr"",""en"")"),"To read here is my experience with the livier insurance. On November 8, I was assaulted in the white weapon by an individual in the 10th in Paris he flies and fled with my jacket that I had on my arm. In shock I go home and decide to go and file a complai"&amp;"nt the next morning. However the next day I no longer find my keys and when I want to recover my Volvo type vehicle (it does not run the streets as a brand). Passed near the aggression ... It has disappeared. I deduce that the keys were a priori in my jac"&amp;"ket.
I go up the file with all the supporting documents
Be careful have a purchase invoice and also have to provide the account statement or figure the debit for the purchase of the vehicle,
Be careful if you paid for cash, without these parts it may a"&amp;"lso be complicated to hope for care
At first I am told that my file is complete and that I would have a response from them within 8 to 10 days. I remain confident and still hopes to have the chance to recover in the meantime my vehicle to which I particu"&amp;"larly hold.
Despite everything and having no response from them, I allow myself to relaunch them twice. After endlessness time limits on the phone, I am told that the instruction is underway.
On November 30, 22 days after the flight, I decide to remind "&amp;"them once again and I am going on some of the sinister service which indicates that in view of the circumstances the care cannot be done. that I have been attacked and threatened that I do not want it to happen to him, that I have a credit which runs and "&amp;"that I owe 12,000 euros still on this vehicle.
He explains to me that to be reimbursed I will have to be attacked inside my vehicle and the no worries. His speech is not very insured, at my request he sends me an email an copy stuck to the general condit"&amp;"ions that I have never seen, contained in the famous LOA010 you will understand later. And which ends with that is why We proceed in the classification of your file.
Frankly what difference whatsoever inside or outside.
Today I therefore find myself wit"&amp;"hout a vehicle, with a credit of 356 e per month for a little less than 3 years, in short a financial disaster
 I look to appeal can be found an amicable arrangement seeing a long and expensive procedure with the possibility that the latter does not nece"&amp;"ssarily lead because the various specialized lawyers that I consulted told me that the insurers will always find other details in the file to argue so as not to reimburse
So beware the price is not everything, when you are signed by the general condition"&amp;"s linked to your file
 It is stipulated at the end that you have read the other general conditions of those of the LOA010. And where appears as in the hat of a conjurer of the small clauses of the famous LOA010
I will come back to tell you what it is
")</f>
        <v>To read here is my experience with the livier insurance. On November 8, I was assaulted in the white weapon by an individual in the 10th in Paris he flies and fled with my jacket that I had on my arm. In shock I go home and decide to go and file a complaint the next morning. However the next day I no longer find my keys and when I want to recover my Volvo type vehicle (it does not run the streets as a brand). Passed near the aggression ... It has disappeared. I deduce that the keys were a priori in my jacket.
I go up the file with all the supporting documents
Be careful have a purchase invoice and also have to provide the account statement or figure the debit for the purchase of the vehicle,
Be careful if you paid for cash, without these parts it may also be complicated to hope for care
At first I am told that my file is complete and that I would have a response from them within 8 to 10 days. I remain confident and still hopes to have the chance to recover in the meantime my vehicle to which I particularly hold.
Despite everything and having no response from them, I allow myself to relaunch them twice. After endlessness time limits on the phone, I am told that the instruction is underway.
On November 30, 22 days after the flight, I decide to remind them once again and I am going on some of the sinister service which indicates that in view of the circumstances the care cannot be done. that I have been attacked and threatened that I do not want it to happen to him, that I have a credit which runs and that I owe 12,000 euros still on this vehicle.
He explains to me that to be reimbursed I will have to be attacked inside my vehicle and the no worries. His speech is not very insured, at my request he sends me an email an copy stuck to the general conditions that I have never seen, contained in the famous LOA010 you will understand later. And which ends with that is why We proceed in the classification of your file.
Frankly what difference whatsoever inside or outside.
Today I therefore find myself without a vehicle, with a credit of 356 e per month for a little less than 3 years, in short a financial disaster
 I look to appeal can be found an amicable arrangement seeing a long and expensive procedure with the possibility that the latter does not necessarily lead because the various specialized lawyers that I consulted told me that the insurers will always find other details in the file to argue so as not to reimburse
So beware the price is not everything, when you are signed by the general conditions linked to your file
 It is stipulated at the end that you have read the other general conditions of those of the LOA010. And where appears as in the hat of a conjurer of the small clauses of the famous LOA010
I will come back to tell you what it is
</v>
      </c>
    </row>
    <row r="749" ht="15.75" customHeight="1">
      <c r="B749" s="2" t="s">
        <v>1808</v>
      </c>
      <c r="C749" s="2" t="s">
        <v>1809</v>
      </c>
      <c r="D749" s="2" t="s">
        <v>13</v>
      </c>
      <c r="E749" s="2" t="s">
        <v>14</v>
      </c>
      <c r="F749" s="2" t="s">
        <v>15</v>
      </c>
      <c r="G749" s="2" t="s">
        <v>1810</v>
      </c>
      <c r="H749" s="2" t="s">
        <v>1790</v>
      </c>
      <c r="I749" s="2" t="str">
        <f>IFERROR(__xludf.DUMMYFUNCTION("GOOGLETRANSLATE(C749,""fr"",""en"")"),"The advisor had to the phone to take out a second contract did not take the time to resume the conditions of the sponsorship offer as I had asked him before even resuming the quote. So I couldn't benefit from it because the quote had not been started on t"&amp;"he site. Multi contract also not proposed. Another adviser there but it was too late. Other than that most advisers are still pleasant")</f>
        <v>The advisor had to the phone to take out a second contract did not take the time to resume the conditions of the sponsorship offer as I had asked him before even resuming the quote. So I couldn't benefit from it because the quote had not been started on the site. Multi contract also not proposed. Another adviser there but it was too late. Other than that most advisers are still pleasant</v>
      </c>
    </row>
    <row r="750" ht="15.75" customHeight="1">
      <c r="B750" s="2" t="s">
        <v>1811</v>
      </c>
      <c r="C750" s="2" t="s">
        <v>1812</v>
      </c>
      <c r="D750" s="2" t="s">
        <v>13</v>
      </c>
      <c r="E750" s="2" t="s">
        <v>14</v>
      </c>
      <c r="F750" s="2" t="s">
        <v>15</v>
      </c>
      <c r="G750" s="2" t="s">
        <v>1813</v>
      </c>
      <c r="H750" s="2" t="s">
        <v>1790</v>
      </c>
      <c r="I750" s="2" t="str">
        <f>IFERROR(__xludf.DUMMYFUNCTION("GOOGLETRANSLATE(C750,""fr"",""en"")"),"For 1 year and a half. I await my repayment of 428euros. They turn the ball with my old bank. So I strongly recommend the olive assurance. I even doubt about the address of the mediator they gave me because I never had an answer.")</f>
        <v>For 1 year and a half. I await my repayment of 428euros. They turn the ball with my old bank. So I strongly recommend the olive assurance. I even doubt about the address of the mediator they gave me because I never had an answer.</v>
      </c>
    </row>
    <row r="751" ht="15.75" customHeight="1">
      <c r="B751" s="2" t="s">
        <v>1814</v>
      </c>
      <c r="C751" s="2" t="s">
        <v>1815</v>
      </c>
      <c r="D751" s="2" t="s">
        <v>13</v>
      </c>
      <c r="E751" s="2" t="s">
        <v>14</v>
      </c>
      <c r="F751" s="2" t="s">
        <v>15</v>
      </c>
      <c r="G751" s="2" t="s">
        <v>1816</v>
      </c>
      <c r="H751" s="2" t="s">
        <v>1790</v>
      </c>
      <c r="I751" s="2" t="str">
        <f>IFERROR(__xludf.DUMMYFUNCTION("GOOGLETRANSLATE(C751,""fr"",""en"")"),"Very satisfied with this insurance. The agents are available courteous and professional !! Thank you again for your speed!")</f>
        <v>Very satisfied with this insurance. The agents are available courteous and professional !! Thank you again for your speed!</v>
      </c>
    </row>
    <row r="752" ht="15.75" customHeight="1">
      <c r="B752" s="2" t="s">
        <v>1817</v>
      </c>
      <c r="C752" s="2" t="s">
        <v>1818</v>
      </c>
      <c r="D752" s="2" t="s">
        <v>13</v>
      </c>
      <c r="E752" s="2" t="s">
        <v>14</v>
      </c>
      <c r="F752" s="2" t="s">
        <v>15</v>
      </c>
      <c r="G752" s="2" t="s">
        <v>1819</v>
      </c>
      <c r="H752" s="2" t="s">
        <v>1820</v>
      </c>
      <c r="I752" s="2" t="str">
        <f>IFERROR(__xludf.DUMMYFUNCTION("GOOGLETRANSLATE(C752,""fr"",""en"")"),"SOCIETE AT THE LISTENING AVAILABLE AND REACTIVE VERY LIG when resolving my disaster and lack of communication from the state of the file on it a little bit of the reimbursement amount but I recommend")</f>
        <v>SOCIETE AT THE LISTENING AVAILABLE AND REACTIVE VERY LIG when resolving my disaster and lack of communication from the state of the file on it a little bit of the reimbursement amount but I recommend</v>
      </c>
    </row>
    <row r="753" ht="15.75" customHeight="1">
      <c r="B753" s="2" t="s">
        <v>1821</v>
      </c>
      <c r="C753" s="2" t="s">
        <v>1822</v>
      </c>
      <c r="D753" s="2" t="s">
        <v>13</v>
      </c>
      <c r="E753" s="2" t="s">
        <v>14</v>
      </c>
      <c r="F753" s="2" t="s">
        <v>15</v>
      </c>
      <c r="G753" s="2" t="s">
        <v>1823</v>
      </c>
      <c r="H753" s="2" t="s">
        <v>1820</v>
      </c>
      <c r="I753" s="2" t="str">
        <f>IFERROR(__xludf.DUMMYFUNCTION("GOOGLETRANSLATE(C753,""fr"",""en"")"),"A top, friendly and responsive customer service reception. Problem solved in a few minutes")</f>
        <v>A top, friendly and responsive customer service reception. Problem solved in a few minutes</v>
      </c>
    </row>
    <row r="754" ht="15.75" customHeight="1">
      <c r="B754" s="2" t="s">
        <v>1824</v>
      </c>
      <c r="C754" s="2" t="s">
        <v>1825</v>
      </c>
      <c r="D754" s="2" t="s">
        <v>13</v>
      </c>
      <c r="E754" s="2" t="s">
        <v>14</v>
      </c>
      <c r="F754" s="2" t="s">
        <v>15</v>
      </c>
      <c r="G754" s="2" t="s">
        <v>1826</v>
      </c>
      <c r="H754" s="2" t="s">
        <v>1820</v>
      </c>
      <c r="I754" s="2" t="str">
        <f>IFERROR(__xludf.DUMMYFUNCTION("GOOGLETRANSLATE(C754,""fr"",""en"")"),"Despite an absence of insurance for 5 years and a responsible accident with injured Lolivier Insurance offered me a very attractive price of 30 to 50 cheaper than competition")</f>
        <v>Despite an absence of insurance for 5 years and a responsible accident with injured Lolivier Insurance offered me a very attractive price of 30 to 50 cheaper than competition</v>
      </c>
    </row>
    <row r="755" ht="15.75" customHeight="1">
      <c r="B755" s="2" t="s">
        <v>1827</v>
      </c>
      <c r="C755" s="2" t="s">
        <v>1828</v>
      </c>
      <c r="D755" s="2" t="s">
        <v>13</v>
      </c>
      <c r="E755" s="2" t="s">
        <v>14</v>
      </c>
      <c r="F755" s="2" t="s">
        <v>15</v>
      </c>
      <c r="G755" s="2" t="s">
        <v>1826</v>
      </c>
      <c r="H755" s="2" t="s">
        <v>1820</v>
      </c>
      <c r="I755" s="2" t="str">
        <f>IFERROR(__xludf.DUMMYFUNCTION("GOOGLETRANSLATE(C755,""fr"",""en"")"),"Hello,
Who can tell me how to contact the Olivier Insurance by phone?
I have 0184022022, but still the same answer.
(You are well at the Olivier, but an error is produced, please try again.
And that every time.
Thanks")</f>
        <v>Hello,
Who can tell me how to contact the Olivier Insurance by phone?
I have 0184022022, but still the same answer.
(You are well at the Olivier, but an error is produced, please try again.
And that every time.
Thanks</v>
      </c>
    </row>
    <row r="756" ht="15.75" customHeight="1">
      <c r="B756" s="2" t="s">
        <v>1829</v>
      </c>
      <c r="C756" s="2" t="s">
        <v>1830</v>
      </c>
      <c r="D756" s="2" t="s">
        <v>13</v>
      </c>
      <c r="E756" s="2" t="s">
        <v>14</v>
      </c>
      <c r="F756" s="2" t="s">
        <v>15</v>
      </c>
      <c r="G756" s="2" t="s">
        <v>1831</v>
      </c>
      <c r="H756" s="2" t="s">
        <v>1832</v>
      </c>
      <c r="I756" s="2" t="str">
        <f>IFERROR(__xludf.DUMMYFUNCTION("GOOGLETRANSLATE(C756,""fr"",""en"")"),"Satisfied in all respects during my change of insurer for my two vehicles.")</f>
        <v>Satisfied in all respects during my change of insurer for my two vehicles.</v>
      </c>
    </row>
    <row r="757" ht="15.75" customHeight="1">
      <c r="B757" s="2" t="s">
        <v>1833</v>
      </c>
      <c r="C757" s="2" t="s">
        <v>1834</v>
      </c>
      <c r="D757" s="2" t="s">
        <v>13</v>
      </c>
      <c r="E757" s="2" t="s">
        <v>14</v>
      </c>
      <c r="F757" s="2" t="s">
        <v>15</v>
      </c>
      <c r="G757" s="2" t="s">
        <v>1835</v>
      </c>
      <c r="H757" s="2" t="s">
        <v>1832</v>
      </c>
      <c r="I757" s="2" t="str">
        <f>IFERROR(__xludf.DUMMYFUNCTION("GOOGLETRANSLATE(C757,""fr"",""en"")"),"Basically if you need nothing, call them ...
4 hours to have a tow truck (announced in 45 min)
abandoned on the brink of the national, in the countryside
I'm still waiting for my taxi ....
The vehicle was ""lost"" for 1 week, garage naviguant in garag"&amp;"e ...")</f>
        <v>Basically if you need nothing, call them ...
4 hours to have a tow truck (announced in 45 min)
abandoned on the brink of the national, in the countryside
I'm still waiting for my taxi ....
The vehicle was "lost" for 1 week, garage naviguant in garage ...</v>
      </c>
    </row>
    <row r="758" ht="15.75" customHeight="1">
      <c r="B758" s="2" t="s">
        <v>1836</v>
      </c>
      <c r="C758" s="2" t="s">
        <v>1837</v>
      </c>
      <c r="D758" s="2" t="s">
        <v>13</v>
      </c>
      <c r="E758" s="2" t="s">
        <v>14</v>
      </c>
      <c r="F758" s="2" t="s">
        <v>15</v>
      </c>
      <c r="G758" s="2" t="s">
        <v>1838</v>
      </c>
      <c r="H758" s="2" t="s">
        <v>1832</v>
      </c>
      <c r="I758" s="2" t="str">
        <f>IFERROR(__xludf.DUMMYFUNCTION("GOOGLETRANSLATE(C758,""fr"",""en"")"),"Very nice, kind staff, listening to customers and their needs; We can contact them easily, they ensure that we have understood well and are not stingy with advice")</f>
        <v>Very nice, kind staff, listening to customers and their needs; We can contact them easily, they ensure that we have understood well and are not stingy with advice</v>
      </c>
    </row>
    <row r="759" ht="15.75" customHeight="1">
      <c r="B759" s="2" t="s">
        <v>1839</v>
      </c>
      <c r="C759" s="2" t="s">
        <v>1840</v>
      </c>
      <c r="D759" s="2" t="s">
        <v>13</v>
      </c>
      <c r="E759" s="2" t="s">
        <v>14</v>
      </c>
      <c r="F759" s="2" t="s">
        <v>15</v>
      </c>
      <c r="G759" s="2" t="s">
        <v>1841</v>
      </c>
      <c r="H759" s="2" t="s">
        <v>1832</v>
      </c>
      <c r="I759" s="2" t="str">
        <f>IFERROR(__xludf.DUMMYFUNCTION("GOOGLETRANSLATE(C759,""fr"",""en"")"),"The advisers are attentive and available. I am delighted with the services offered and the price is attractive, I recommend the Auto Insurance Olivier!")</f>
        <v>The advisers are attentive and available. I am delighted with the services offered and the price is attractive, I recommend the Auto Insurance Olivier!</v>
      </c>
    </row>
    <row r="760" ht="15.75" customHeight="1">
      <c r="B760" s="2" t="s">
        <v>1842</v>
      </c>
      <c r="C760" s="2" t="s">
        <v>1843</v>
      </c>
      <c r="D760" s="2" t="s">
        <v>13</v>
      </c>
      <c r="E760" s="2" t="s">
        <v>14</v>
      </c>
      <c r="F760" s="2" t="s">
        <v>15</v>
      </c>
      <c r="G760" s="2" t="s">
        <v>1841</v>
      </c>
      <c r="H760" s="2" t="s">
        <v>1832</v>
      </c>
      <c r="I760" s="2" t="str">
        <f>IFERROR(__xludf.DUMMYFUNCTION("GOOGLETRANSLATE(C760,""fr"",""en"")"),"A listening team, very professional and kind
The follow -up of the file sent by mail was very correct. I am completely satisfied with the group L’Olivier Insurance and the advice to my entourage")</f>
        <v>A listening team, very professional and kind
The follow -up of the file sent by mail was very correct. I am completely satisfied with the group L’Olivier Insurance and the advice to my entourage</v>
      </c>
    </row>
    <row r="761" ht="15.75" customHeight="1">
      <c r="B761" s="2" t="s">
        <v>1844</v>
      </c>
      <c r="C761" s="2" t="s">
        <v>1845</v>
      </c>
      <c r="D761" s="2" t="s">
        <v>13</v>
      </c>
      <c r="E761" s="2" t="s">
        <v>14</v>
      </c>
      <c r="F761" s="2" t="s">
        <v>15</v>
      </c>
      <c r="G761" s="2" t="s">
        <v>1846</v>
      </c>
      <c r="H761" s="2" t="s">
        <v>1832</v>
      </c>
      <c r="I761" s="2" t="str">
        <f>IFERROR(__xludf.DUMMYFUNCTION("GOOGLETRANSLATE(C761,""fr"",""en"")"),"General satisfaction: never having a claim to declare I cannot judge the effectiveness in the treatment of the latter")</f>
        <v>General satisfaction: never having a claim to declare I cannot judge the effectiveness in the treatment of the latter</v>
      </c>
    </row>
    <row r="762" ht="15.75" customHeight="1">
      <c r="B762" s="2" t="s">
        <v>1847</v>
      </c>
      <c r="C762" s="2" t="s">
        <v>1848</v>
      </c>
      <c r="D762" s="2" t="s">
        <v>13</v>
      </c>
      <c r="E762" s="2" t="s">
        <v>14</v>
      </c>
      <c r="F762" s="2" t="s">
        <v>15</v>
      </c>
      <c r="G762" s="2" t="s">
        <v>1849</v>
      </c>
      <c r="H762" s="2" t="s">
        <v>1832</v>
      </c>
      <c r="I762" s="2" t="str">
        <f>IFERROR(__xludf.DUMMYFUNCTION("GOOGLETRANSLATE(C762,""fr"",""en"")"),"Efficient fast service, email exchange and reception card reception very fast, simplicity of sending documents and receipt of the contract")</f>
        <v>Efficient fast service, email exchange and reception card reception very fast, simplicity of sending documents and receipt of the contract</v>
      </c>
    </row>
    <row r="763" ht="15.75" customHeight="1">
      <c r="B763" s="2" t="s">
        <v>1850</v>
      </c>
      <c r="C763" s="2" t="s">
        <v>1851</v>
      </c>
      <c r="D763" s="2" t="s">
        <v>13</v>
      </c>
      <c r="E763" s="2" t="s">
        <v>14</v>
      </c>
      <c r="F763" s="2" t="s">
        <v>15</v>
      </c>
      <c r="G763" s="2" t="s">
        <v>1852</v>
      </c>
      <c r="H763" s="2" t="s">
        <v>1832</v>
      </c>
      <c r="I763" s="2" t="str">
        <f>IFERROR(__xludf.DUMMYFUNCTION("GOOGLETRANSLATE(C763,""fr"",""en"")"),"Very listening to the very responsive insured and always listening to very kind and very pleasant towards their insured and very respectful of their customers")</f>
        <v>Very listening to the very responsive insured and always listening to very kind and very pleasant towards their insured and very respectful of their customers</v>
      </c>
    </row>
    <row r="764" ht="15.75" customHeight="1">
      <c r="B764" s="2" t="s">
        <v>1853</v>
      </c>
      <c r="C764" s="2" t="s">
        <v>1854</v>
      </c>
      <c r="D764" s="2" t="s">
        <v>13</v>
      </c>
      <c r="E764" s="2" t="s">
        <v>14</v>
      </c>
      <c r="F764" s="2" t="s">
        <v>15</v>
      </c>
      <c r="G764" s="2" t="s">
        <v>1855</v>
      </c>
      <c r="H764" s="2" t="s">
        <v>1832</v>
      </c>
      <c r="I764" s="2" t="str">
        <f>IFERROR(__xludf.DUMMYFUNCTION("GOOGLETRANSLATE(C764,""fr"",""en"")"),"The Auto Insurance Olivier is very responsive with a very useful and polished customer service. During my accident, they communicated to me the contacts of the chosen bodybuilder and everything went quickly and without catch. I highly recommend. They also"&amp;" offered the cheapest prices.")</f>
        <v>The Auto Insurance Olivier is very responsive with a very useful and polished customer service. During my accident, they communicated to me the contacts of the chosen bodybuilder and everything went quickly and without catch. I highly recommend. They also offered the cheapest prices.</v>
      </c>
    </row>
    <row r="765" ht="15.75" customHeight="1">
      <c r="B765" s="2" t="s">
        <v>1856</v>
      </c>
      <c r="C765" s="2" t="s">
        <v>1857</v>
      </c>
      <c r="D765" s="2" t="s">
        <v>13</v>
      </c>
      <c r="E765" s="2" t="s">
        <v>14</v>
      </c>
      <c r="F765" s="2" t="s">
        <v>15</v>
      </c>
      <c r="G765" s="2" t="s">
        <v>1858</v>
      </c>
      <c r="H765" s="2" t="s">
        <v>1859</v>
      </c>
      <c r="I765" s="2" t="str">
        <f>IFERROR(__xludf.DUMMYFUNCTION("GOOGLETRANSLATE(C765,""fr"",""en"")"),"My son would have had to be injured or more so that the flight clause was respected
They did not even take into account the complaint and video to their arrangements
Towing and guarding are at our expense!
Impossible to have an answer
The only thing w"&amp;"e are told is that it is his fault")</f>
        <v>My son would have had to be injured or more so that the flight clause was respected
They did not even take into account the complaint and video to their arrangements
Towing and guarding are at our expense!
Impossible to have an answer
The only thing we are told is that it is his fault</v>
      </c>
    </row>
    <row r="766" ht="15.75" customHeight="1">
      <c r="B766" s="2" t="s">
        <v>1860</v>
      </c>
      <c r="C766" s="2" t="s">
        <v>1861</v>
      </c>
      <c r="D766" s="2" t="s">
        <v>13</v>
      </c>
      <c r="E766" s="2" t="s">
        <v>14</v>
      </c>
      <c r="F766" s="2" t="s">
        <v>15</v>
      </c>
      <c r="G766" s="2" t="s">
        <v>1862</v>
      </c>
      <c r="H766" s="2" t="s">
        <v>1859</v>
      </c>
      <c r="I766" s="2" t="str">
        <f>IFERROR(__xludf.DUMMYFUNCTION("GOOGLETRANSLATE(C766,""fr"",""en"")"),"I appreciated the immediate acceptance of my request.")</f>
        <v>I appreciated the immediate acceptance of my request.</v>
      </c>
    </row>
    <row r="767" ht="15.75" customHeight="1">
      <c r="B767" s="2" t="s">
        <v>1863</v>
      </c>
      <c r="C767" s="2" t="s">
        <v>1864</v>
      </c>
      <c r="D767" s="2" t="s">
        <v>13</v>
      </c>
      <c r="E767" s="2" t="s">
        <v>14</v>
      </c>
      <c r="F767" s="2" t="s">
        <v>15</v>
      </c>
      <c r="G767" s="2" t="s">
        <v>1865</v>
      </c>
      <c r="H767" s="2" t="s">
        <v>1859</v>
      </c>
      <c r="I767" s="2" t="str">
        <f>IFERROR(__xludf.DUMMYFUNCTION("GOOGLETRANSLATE(C767,""fr"",""en"")"),"I left MMA or I have been for many years and Eurofil and by far the cheapest and the best insurer, I have two vehicles insured with them and really hat.
.
Less
")</f>
        <v>I left MMA or I have been for many years and Eurofil and by far the cheapest and the best insurer, I have two vehicles insured with them and really hat.
.
Less
</v>
      </c>
    </row>
    <row r="768" ht="15.75" customHeight="1">
      <c r="B768" s="2" t="s">
        <v>1866</v>
      </c>
      <c r="C768" s="2" t="s">
        <v>1867</v>
      </c>
      <c r="D768" s="2" t="s">
        <v>13</v>
      </c>
      <c r="E768" s="2" t="s">
        <v>14</v>
      </c>
      <c r="F768" s="2" t="s">
        <v>15</v>
      </c>
      <c r="G768" s="2" t="s">
        <v>1868</v>
      </c>
      <c r="H768" s="2" t="s">
        <v>1859</v>
      </c>
      <c r="I768" s="2" t="str">
        <f>IFERROR(__xludf.DUMMYFUNCTION("GOOGLETRANSLATE(C768,""fr"",""en"")"),"Disappointed this insurer !! Polished customer service but that does not serve almost nothing!
The prices are attractive the first year but from the second year it inflates 20% or even more, when I have never requested the insurer that I have been bonus "&amp;"0.50 for a good time and that my wife who is secondary driver take from Bonus every year")</f>
        <v>Disappointed this insurer !! Polished customer service but that does not serve almost nothing!
The prices are attractive the first year but from the second year it inflates 20% or even more, when I have never requested the insurer that I have been bonus 0.50 for a good time and that my wife who is secondary driver take from Bonus every year</v>
      </c>
    </row>
    <row r="769" ht="15.75" customHeight="1">
      <c r="B769" s="2" t="s">
        <v>1869</v>
      </c>
      <c r="C769" s="2" t="s">
        <v>1870</v>
      </c>
      <c r="D769" s="2" t="s">
        <v>13</v>
      </c>
      <c r="E769" s="2" t="s">
        <v>14</v>
      </c>
      <c r="F769" s="2" t="s">
        <v>15</v>
      </c>
      <c r="G769" s="2" t="s">
        <v>1859</v>
      </c>
      <c r="H769" s="2" t="s">
        <v>1859</v>
      </c>
      <c r="I769" s="2" t="str">
        <f>IFERROR(__xludf.DUMMYFUNCTION("GOOGLETRANSLATE(C769,""fr"",""en"")"),"Insurance The olive tree to avoid absolutely for their incompetence in the management of a disaster. I had the weakness to believe in their TV advertising. Race results My vehicle has been immobilized for more than a month and all without a replacement ca"&amp;"r when I had chosen the olive tree for this service.
Only the day of my accident I had to do with 3 different interlocutors (assistance, manager and repair service). I found it not practical at all since I had to memorize 3 names, 3 telephone number and "&amp;"3 file numbers.
Obviously the advice is different from one person to another and we quickly end up.
Not easy when you are in shock from the accident.
But ultimately it's nothing compared to what will follow.
Indeed, the lack of communication between t"&amp;"he 3 interlocutors made my file not been processed for a week. The convenience store called me every day to find out what he had to do with my car by threatening me to charge me the guard costs.
After alerting the olive tree several times, they finally t"&amp;"ake care of my vehicle and place it in a garage. Except that this garage does not have a loan car. Result of the races I am on foot when I had just chosen the olive tree for this service.
When I claim what is provided for in my contract, I am told that t"&amp;"he loan vehicle is provided under certain availability conditions etc ...
The story is not finished since they even had the audacity to warn me that my file was complicated and that I had to advance the repair costs ... The world upside down !!!
So advi"&amp;"ce avoid the olive assurance.")</f>
        <v>Insurance The olive tree to avoid absolutely for their incompetence in the management of a disaster. I had the weakness to believe in their TV advertising. Race results My vehicle has been immobilized for more than a month and all without a replacement car when I had chosen the olive tree for this service.
Only the day of my accident I had to do with 3 different interlocutors (assistance, manager and repair service). I found it not practical at all since I had to memorize 3 names, 3 telephone number and 3 file numbers.
Obviously the advice is different from one person to another and we quickly end up.
Not easy when you are in shock from the accident.
But ultimately it's nothing compared to what will follow.
Indeed, the lack of communication between the 3 interlocutors made my file not been processed for a week. The convenience store called me every day to find out what he had to do with my car by threatening me to charge me the guard costs.
After alerting the olive tree several times, they finally take care of my vehicle and place it in a garage. Except that this garage does not have a loan car. Result of the races I am on foot when I had just chosen the olive tree for this service.
When I claim what is provided for in my contract, I am told that the loan vehicle is provided under certain availability conditions etc ...
The story is not finished since they even had the audacity to warn me that my file was complicated and that I had to advance the repair costs ... The world upside down !!!
So advice avoid the olive assurance.</v>
      </c>
    </row>
    <row r="770" ht="15.75" customHeight="1">
      <c r="B770" s="2" t="s">
        <v>1871</v>
      </c>
      <c r="C770" s="2" t="s">
        <v>1872</v>
      </c>
      <c r="D770" s="2" t="s">
        <v>13</v>
      </c>
      <c r="E770" s="2" t="s">
        <v>14</v>
      </c>
      <c r="F770" s="2" t="s">
        <v>15</v>
      </c>
      <c r="G770" s="2" t="s">
        <v>1873</v>
      </c>
      <c r="H770" s="2" t="s">
        <v>1874</v>
      </c>
      <c r="I770" s="2" t="str">
        <f>IFERROR(__xludf.DUMMYFUNCTION("GOOGLETRANSLATE(C770,""fr"",""en"")"),"Very effective speed ensure I recommend")</f>
        <v>Very effective speed ensure I recommend</v>
      </c>
    </row>
    <row r="771" ht="15.75" customHeight="1">
      <c r="B771" s="2" t="s">
        <v>1875</v>
      </c>
      <c r="C771" s="2" t="s">
        <v>1876</v>
      </c>
      <c r="D771" s="2" t="s">
        <v>13</v>
      </c>
      <c r="E771" s="2" t="s">
        <v>14</v>
      </c>
      <c r="F771" s="2" t="s">
        <v>15</v>
      </c>
      <c r="G771" s="2" t="s">
        <v>1877</v>
      </c>
      <c r="H771" s="2" t="s">
        <v>1874</v>
      </c>
      <c r="I771" s="2" t="str">
        <f>IFERROR(__xludf.DUMMYFUNCTION("GOOGLETRANSLATE(C771,""fr"",""en"")"),"I have just taken out a contract (insured number 1324730299) at the target tariff, but here is the situation statement sent to confirm the contract, increase of almost 80 euros plus 15 euros of penalty for a so -called sinister that I will have Forgotten "&amp;"to mention (non -responsible claim for which I had no damage ... I don't even know why insurance noted it). The olive tree therefore also pays the non -responsible claims.")</f>
        <v>I have just taken out a contract (insured number 1324730299) at the target tariff, but here is the situation statement sent to confirm the contract, increase of almost 80 euros plus 15 euros of penalty for a so -called sinister that I will have Forgotten to mention (non -responsible claim for which I had no damage ... I don't even know why insurance noted it). The olive tree therefore also pays the non -responsible claims.</v>
      </c>
    </row>
    <row r="772" ht="15.75" customHeight="1">
      <c r="B772" s="2" t="s">
        <v>1878</v>
      </c>
      <c r="C772" s="2" t="s">
        <v>1879</v>
      </c>
      <c r="D772" s="2" t="s">
        <v>13</v>
      </c>
      <c r="E772" s="2" t="s">
        <v>14</v>
      </c>
      <c r="F772" s="2" t="s">
        <v>15</v>
      </c>
      <c r="G772" s="2" t="s">
        <v>1880</v>
      </c>
      <c r="H772" s="2" t="s">
        <v>1874</v>
      </c>
      <c r="I772" s="2" t="str">
        <f>IFERROR(__xludf.DUMMYFUNCTION("GOOGLETRANSLATE(C772,""fr"",""en"")"),"DECESS I do not recommend Customer Current 9872937133 for 2 years having 2 contracts in progress at Olivier Insurance and never had an accident or incidents or claims in 12 years of license. After multiple calls and emails for Olivier Insurance without su"&amp;"ccess, I am extremely disappointed and I capitulate. My ordeal begins when I wanted to ensure my 3rd vehicle and wanted to know my bonus, I realize that a disaster appears on my account and that I have an aggravated penalty which made me jump from my chai"&amp;"r. The insurer informs me that there is a claim dating back to one year. I remember having presented my vehicle which underwent a claim 2017188982 for a business trip covered entirely by professional insurance all risks Allianz which replaced my insurance"&amp;" coverage and whose references and contact details were transmitted to Olivier. I also remember to have contacted Olivier Assurance to tell them that he had been approached by mistake Allianz had all the responsibility for this disaster. Although having b"&amp;"een informed, this was not managed at that time and I undergo the consequences today, the disaster has remained in progress in my file then Allianz took care of which the total repair of the vehicle and regulations in the garage and this for 7 months. Oli"&amp;"vier Insurance asked to send them the references of the Allianz insurance coverage to prove that this has been done. I even did better I transmitted their contact details to them. Since June July, I have been running for this has been canceled. And in Aug"&amp;"ust Olivier Insurance C is amused to increase my insurance premiums by 40 percent due to this penalty without taking into account the current treatments. If it’s not theft, I don’t know what it is. Although having called repeatedly calling and sending ema"&amp;"ils without effective responses within 10 days, although having the file under management and knowledge of the situation, they did not make any verification. It is normal for Olivier Assurance not to inform the customer of such an increase. Fortunately, I"&amp;" have an effective bank advisor which saw the anomaly. I am forced today to suspend all the samples to make myself heard after all these attempts. One informs me that it is my manager who can take action, and only him, impossible to join and I do not even"&amp;" know who it is in 2 years, I am strolled between the sinister and commercial customer services, or I must Rexplicate and remind the facts each time. This always ends up contacting your unreachable and invisible manager. Why don't you do it directly? I un"&amp;"derstand that if the departments of the same company do not communicate how many times with their Allianz confrere for the treatment of this disaster. I couldn't get it anymore after 6 calls during the day and multiple attempts, at the last call after a n"&amp;"th explanation with a nieme advisor who repeated to me what I had already expected a dozen times. I therefore indicated that I will not pay the abusive increases in bonuses. When I pay an insurance premium, I believe that there is a counterpart of service"&amp;" or quality to do. After 2 years I find it incredible to have such communication and management. And to say that I was about to open a 3rd contract. Your advisor ends up his remarks by threatening to terminate or raft in an aggressive tone. I have all the"&amp;" correspondences and supporting documents available. While in 12 years of license, I have never had any problems. I absolutely do not recommend and I am willing to manage the consequences. My lawyer will take over. I had to want to open a 3rd contract to "&amp;"open my eyes to this insurer. I do not imagine what people who have really had a disaster must live. A good hearing ...")</f>
        <v>DECESS I do not recommend Customer Current 9872937133 for 2 years having 2 contracts in progress at Olivier Insurance and never had an accident or incidents or claims in 12 years of license. After multiple calls and emails for Olivier Insurance without success, I am extremely disappointed and I capitulate. My ordeal begins when I wanted to ensure my 3rd vehicle and wanted to know my bonus, I realize that a disaster appears on my account and that I have an aggravated penalty which made me jump from my chair. The insurer informs me that there is a claim dating back to one year. I remember having presented my vehicle which underwent a claim 2017188982 for a business trip covered entirely by professional insurance all risks Allianz which replaced my insurance coverage and whose references and contact details were transmitted to Olivier. I also remember to have contacted Olivier Assurance to tell them that he had been approached by mistake Allianz had all the responsibility for this disaster. Although having been informed, this was not managed at that time and I undergo the consequences today, the disaster has remained in progress in my file then Allianz took care of which the total repair of the vehicle and regulations in the garage and this for 7 months. Olivier Insurance asked to send them the references of the Allianz insurance coverage to prove that this has been done. I even did better I transmitted their contact details to them. Since June July, I have been running for this has been canceled. And in August Olivier Insurance C is amused to increase my insurance premiums by 40 percent due to this penalty without taking into account the current treatments. If it’s not theft, I don’t know what it is. Although having called repeatedly calling and sending emails without effective responses within 10 days, although having the file under management and knowledge of the situation, they did not make any verification. It is normal for Olivier Assurance not to inform the customer of such an increase. Fortunately, I have an effective bank advisor which saw the anomaly. I am forced today to suspend all the samples to make myself heard after all these attempts. One informs me that it is my manager who can take action, and only him, impossible to join and I do not even know who it is in 2 years, I am strolled between the sinister and commercial customer services, or I must Rexplicate and remind the facts each time. This always ends up contacting your unreachable and invisible manager. Why don't you do it directly? I understand that if the departments of the same company do not communicate how many times with their Allianz confrere for the treatment of this disaster. I couldn't get it anymore after 6 calls during the day and multiple attempts, at the last call after a nth explanation with a nieme advisor who repeated to me what I had already expected a dozen times. I therefore indicated that I will not pay the abusive increases in bonuses. When I pay an insurance premium, I believe that there is a counterpart of service or quality to do. After 2 years I find it incredible to have such communication and management. And to say that I was about to open a 3rd contract. Your advisor ends up his remarks by threatening to terminate or raft in an aggressive tone. I have all the correspondences and supporting documents available. While in 12 years of license, I have never had any problems. I absolutely do not recommend and I am willing to manage the consequences. My lawyer will take over. I had to want to open a 3rd contract to open my eyes to this insurer. I do not imagine what people who have really had a disaster must live. A good hearing ...</v>
      </c>
    </row>
    <row r="773" ht="15.75" customHeight="1">
      <c r="B773" s="2" t="s">
        <v>1881</v>
      </c>
      <c r="C773" s="2" t="s">
        <v>1882</v>
      </c>
      <c r="D773" s="2" t="s">
        <v>13</v>
      </c>
      <c r="E773" s="2" t="s">
        <v>14</v>
      </c>
      <c r="F773" s="2" t="s">
        <v>15</v>
      </c>
      <c r="G773" s="2" t="s">
        <v>1883</v>
      </c>
      <c r="H773" s="2" t="s">
        <v>1874</v>
      </c>
      <c r="I773" s="2" t="str">
        <f>IFERROR(__xludf.DUMMYFUNCTION("GOOGLETRANSLATE(C773,""fr"",""en"")"),"It is the cheapest insurance I have found.
The other insurances I contacted are more expensive.
")</f>
        <v>It is the cheapest insurance I have found.
The other insurances I contacted are more expensive.
</v>
      </c>
    </row>
    <row r="774" ht="15.75" customHeight="1">
      <c r="B774" s="2" t="s">
        <v>1884</v>
      </c>
      <c r="C774" s="2" t="s">
        <v>1885</v>
      </c>
      <c r="D774" s="2" t="s">
        <v>13</v>
      </c>
      <c r="E774" s="2" t="s">
        <v>14</v>
      </c>
      <c r="F774" s="2" t="s">
        <v>15</v>
      </c>
      <c r="G774" s="2" t="s">
        <v>1886</v>
      </c>
      <c r="H774" s="2" t="s">
        <v>1874</v>
      </c>
      <c r="I774" s="2" t="str">
        <f>IFERROR(__xludf.DUMMYFUNCTION("GOOGLETRANSLATE(C774,""fr"",""en"")"),"Very good welcome and quality of the reactivity services on the phone or email, fairly rapid understanding of my needs")</f>
        <v>Very good welcome and quality of the reactivity services on the phone or email, fairly rapid understanding of my needs</v>
      </c>
    </row>
    <row r="775" ht="15.75" customHeight="1">
      <c r="B775" s="2" t="s">
        <v>1887</v>
      </c>
      <c r="C775" s="2" t="s">
        <v>1888</v>
      </c>
      <c r="D775" s="2" t="s">
        <v>13</v>
      </c>
      <c r="E775" s="2" t="s">
        <v>14</v>
      </c>
      <c r="F775" s="2" t="s">
        <v>15</v>
      </c>
      <c r="G775" s="2" t="s">
        <v>1889</v>
      </c>
      <c r="H775" s="2" t="s">
        <v>1874</v>
      </c>
      <c r="I775" s="2" t="str">
        <f>IFERROR(__xludf.DUMMYFUNCTION("GOOGLETRANSLATE(C775,""fr"",""en"")"),"
Insurer incompetent, incapable of adjusting a claim, interlocutors at the Telephoner who never answer the same thing.
Insensitive to the cause of their insured.")</f>
        <v>
Insurer incompetent, incapable of adjusting a claim, interlocutors at the Telephoner who never answer the same thing.
Insensitive to the cause of their insured.</v>
      </c>
    </row>
    <row r="776" ht="15.75" customHeight="1">
      <c r="B776" s="2" t="s">
        <v>1890</v>
      </c>
      <c r="C776" s="2" t="s">
        <v>1891</v>
      </c>
      <c r="D776" s="2" t="s">
        <v>13</v>
      </c>
      <c r="E776" s="2" t="s">
        <v>14</v>
      </c>
      <c r="F776" s="2" t="s">
        <v>15</v>
      </c>
      <c r="G776" s="2" t="s">
        <v>1892</v>
      </c>
      <c r="H776" s="2" t="s">
        <v>1874</v>
      </c>
      <c r="I776" s="2" t="str">
        <f>IFERROR(__xludf.DUMMYFUNCTION("GOOGLETRANSLATE(C776,""fr"",""en"")"),"After acceptance of the quote by the olive tree and difficult shipping by email requested documents (the olive tree did not receive them from where duplicates then) receipt of the contract truffled of errors (my sex wife M, date of erroneous permit, one w"&amp;"eek's insurance break, etc.). I have to correct by an operator in early June 2018. Two months after I receive a price supplement of 54 euros to pay supposedly for false declaration. I simply note that after attractive proposals we pretend to errors on my "&amp;"part to increase the subscription. This is similar to deception to use a less derogatory term.")</f>
        <v>After acceptance of the quote by the olive tree and difficult shipping by email requested documents (the olive tree did not receive them from where duplicates then) receipt of the contract truffled of errors (my sex wife M, date of erroneous permit, one week's insurance break, etc.). I have to correct by an operator in early June 2018. Two months after I receive a price supplement of 54 euros to pay supposedly for false declaration. I simply note that after attractive proposals we pretend to errors on my part to increase the subscription. This is similar to deception to use a less derogatory term.</v>
      </c>
    </row>
    <row r="777" ht="15.75" customHeight="1">
      <c r="B777" s="2" t="s">
        <v>1893</v>
      </c>
      <c r="C777" s="2" t="s">
        <v>1894</v>
      </c>
      <c r="D777" s="2" t="s">
        <v>13</v>
      </c>
      <c r="E777" s="2" t="s">
        <v>14</v>
      </c>
      <c r="F777" s="2" t="s">
        <v>15</v>
      </c>
      <c r="G777" s="2" t="s">
        <v>1895</v>
      </c>
      <c r="H777" s="2" t="s">
        <v>1896</v>
      </c>
      <c r="I777" s="2" t="str">
        <f>IFERROR(__xludf.DUMMYFUNCTION("GOOGLETRANSLATE(C777,""fr"",""en"")"),"Perfect for this 1st problem")</f>
        <v>Perfect for this 1st problem</v>
      </c>
    </row>
    <row r="778" ht="15.75" customHeight="1">
      <c r="B778" s="2" t="s">
        <v>1897</v>
      </c>
      <c r="C778" s="2" t="s">
        <v>1898</v>
      </c>
      <c r="D778" s="2" t="s">
        <v>13</v>
      </c>
      <c r="E778" s="2" t="s">
        <v>14</v>
      </c>
      <c r="F778" s="2" t="s">
        <v>15</v>
      </c>
      <c r="G778" s="2" t="s">
        <v>1895</v>
      </c>
      <c r="H778" s="2" t="s">
        <v>1896</v>
      </c>
      <c r="I778" s="2" t="str">
        <f>IFERROR(__xludf.DUMMYFUNCTION("GOOGLETRANSLATE(C778,""fr"",""en"")"),"Very competitive service, and interlocutors listening to you
The interlocutors do not push you to take options, but are just there for your service.
Prices as well as services are competitive compared to other insurance")</f>
        <v>Very competitive service, and interlocutors listening to you
The interlocutors do not push you to take options, but are just there for your service.
Prices as well as services are competitive compared to other insurance</v>
      </c>
    </row>
    <row r="779" ht="15.75" customHeight="1">
      <c r="B779" s="2" t="s">
        <v>1899</v>
      </c>
      <c r="C779" s="2" t="s">
        <v>1900</v>
      </c>
      <c r="D779" s="2" t="s">
        <v>13</v>
      </c>
      <c r="E779" s="2" t="s">
        <v>14</v>
      </c>
      <c r="F779" s="2" t="s">
        <v>15</v>
      </c>
      <c r="G779" s="2" t="s">
        <v>1901</v>
      </c>
      <c r="H779" s="2" t="s">
        <v>1896</v>
      </c>
      <c r="I779" s="2" t="str">
        <f>IFERROR(__xludf.DUMMYFUNCTION("GOOGLETRANSLATE(C779,""fr"",""en"")"),"The olive tree struck me off, while my annual subscription was settled before the start date of the contract. Six months later, struck off for non -payment of subscription !!! They are in bad faith, liars, hanging up during the explanations, are very haug"&amp;"hty !!!")</f>
        <v>The olive tree struck me off, while my annual subscription was settled before the start date of the contract. Six months later, struck off for non -payment of subscription !!! They are in bad faith, liars, hanging up during the explanations, are very haughty !!!</v>
      </c>
    </row>
    <row r="780" ht="15.75" customHeight="1">
      <c r="B780" s="2" t="s">
        <v>1902</v>
      </c>
      <c r="C780" s="2" t="s">
        <v>1903</v>
      </c>
      <c r="D780" s="2" t="s">
        <v>13</v>
      </c>
      <c r="E780" s="2" t="s">
        <v>14</v>
      </c>
      <c r="F780" s="2" t="s">
        <v>15</v>
      </c>
      <c r="G780" s="2" t="s">
        <v>1904</v>
      </c>
      <c r="H780" s="2" t="s">
        <v>1896</v>
      </c>
      <c r="I780" s="2" t="str">
        <f>IFERROR(__xludf.DUMMYFUNCTION("GOOGLETRANSLATE(C780,""fr"",""en"")"),"More than deplorable claims services more than 1 month ago that my car has been stolen is the thing that the claim service and capable of responding and your file and being costly I find myself without vehicle for the holidays is without any solution from"&amp;" of the olive tree if it is practically at each call, we will contact you by email to flee")</f>
        <v>More than deplorable claims services more than 1 month ago that my car has been stolen is the thing that the claim service and capable of responding and your file and being costly I find myself without vehicle for the holidays is without any solution from of the olive tree if it is practically at each call, we will contact you by email to flee</v>
      </c>
    </row>
    <row r="781" ht="15.75" customHeight="1">
      <c r="B781" s="2" t="s">
        <v>1905</v>
      </c>
      <c r="C781" s="2" t="s">
        <v>1906</v>
      </c>
      <c r="D781" s="2" t="s">
        <v>13</v>
      </c>
      <c r="E781" s="2" t="s">
        <v>14</v>
      </c>
      <c r="F781" s="2" t="s">
        <v>15</v>
      </c>
      <c r="G781" s="2" t="s">
        <v>1907</v>
      </c>
      <c r="H781" s="2" t="s">
        <v>1896</v>
      </c>
      <c r="I781" s="2" t="str">
        <f>IFERROR(__xludf.DUMMYFUNCTION("GOOGLETRANSLATE(C781,""fr"",""en"")"),"Website that has changed the information entered on its own for the secondary driver. No response to our emails from customer service. Sometimes very obscure and completely illogical surcharging rules. Reminder emails sent by robots (we were asked for the"&amp;" gray card at least 8 times while the latter appeared on our customer area in good and due form, I still received a request by mail at reception of the green card . Des clauses abusives et une expérience qui tourne au marathon. Bref, Je ne recommanderai p"&amp;"as L'Olivier à mon entourage et Je changerai certainement à la date d'anniversaire")</f>
        <v>Website that has changed the information entered on its own for the secondary driver. No response to our emails from customer service. Sometimes very obscure and completely illogical surcharging rules. Reminder emails sent by robots (we were asked for the gray card at least 8 times while the latter appeared on our customer area in good and due form, I still received a request by mail at reception of the green card . Des clauses abusives et une expérience qui tourne au marathon. Bref, Je ne recommanderai pas L'Olivier à mon entourage et Je changerai certainement à la date d'anniversaire</v>
      </c>
    </row>
    <row r="782" ht="15.75" customHeight="1">
      <c r="B782" s="2" t="s">
        <v>1908</v>
      </c>
      <c r="C782" s="2" t="s">
        <v>1909</v>
      </c>
      <c r="D782" s="2" t="s">
        <v>13</v>
      </c>
      <c r="E782" s="2" t="s">
        <v>14</v>
      </c>
      <c r="F782" s="2" t="s">
        <v>15</v>
      </c>
      <c r="G782" s="2" t="s">
        <v>1910</v>
      </c>
      <c r="H782" s="2" t="s">
        <v>1896</v>
      </c>
      <c r="I782" s="2" t="str">
        <f>IFERROR(__xludf.DUMMYFUNCTION("GOOGLETRANSLATE(C782,""fr"",""en"")"),"Customer for 4 years at home, without accident for 28 years, I realize that my contract has been modified without any information from them.
After several emails from me to obtain an explanation, no answer.
This is to say that this insurance allows itse"&amp;"lf everything and anything, without any respect for the customer and without compliance with commercial and legal laws.
Nice life ......")</f>
        <v>Customer for 4 years at home, without accident for 28 years, I realize that my contract has been modified without any information from them.
After several emails from me to obtain an explanation, no answer.
This is to say that this insurance allows itself everything and anything, without any respect for the customer and without compliance with commercial and legal laws.
Nice life ......</v>
      </c>
    </row>
    <row r="783" ht="15.75" customHeight="1">
      <c r="B783" s="2" t="s">
        <v>1911</v>
      </c>
      <c r="C783" s="2" t="s">
        <v>1912</v>
      </c>
      <c r="D783" s="2" t="s">
        <v>13</v>
      </c>
      <c r="E783" s="2" t="s">
        <v>14</v>
      </c>
      <c r="F783" s="2" t="s">
        <v>15</v>
      </c>
      <c r="G783" s="2" t="s">
        <v>1913</v>
      </c>
      <c r="H783" s="2" t="s">
        <v>1914</v>
      </c>
      <c r="I783" s="2" t="str">
        <f>IFERROR(__xludf.DUMMYFUNCTION("GOOGLETRANSLATE(C783,""fr"",""en"")"),"After 4 months he does not always compensate my claim when I am not responsible and no information")</f>
        <v>After 4 months he does not always compensate my claim when I am not responsible and no information</v>
      </c>
    </row>
    <row r="784" ht="15.75" customHeight="1">
      <c r="B784" s="2" t="s">
        <v>1915</v>
      </c>
      <c r="C784" s="2" t="s">
        <v>1916</v>
      </c>
      <c r="D784" s="2" t="s">
        <v>13</v>
      </c>
      <c r="E784" s="2" t="s">
        <v>14</v>
      </c>
      <c r="F784" s="2" t="s">
        <v>15</v>
      </c>
      <c r="G784" s="2" t="s">
        <v>1917</v>
      </c>
      <c r="H784" s="2" t="s">
        <v>1914</v>
      </c>
      <c r="I784" s="2" t="str">
        <f>IFERROR(__xludf.DUMMYFUNCTION("GOOGLETRANSLATE(C784,""fr"",""en"")"),"Very satisfied, surprised by the speed, the efficiency and the chain of the advancement of my file, all this fact in stride, very fast!")</f>
        <v>Very satisfied, surprised by the speed, the efficiency and the chain of the advancement of my file, all this fact in stride, very fast!</v>
      </c>
    </row>
    <row r="785" ht="15.75" customHeight="1">
      <c r="B785" s="2" t="s">
        <v>1918</v>
      </c>
      <c r="C785" s="2" t="s">
        <v>1919</v>
      </c>
      <c r="D785" s="2" t="s">
        <v>13</v>
      </c>
      <c r="E785" s="2" t="s">
        <v>14</v>
      </c>
      <c r="F785" s="2" t="s">
        <v>15</v>
      </c>
      <c r="G785" s="2" t="s">
        <v>1920</v>
      </c>
      <c r="H785" s="2" t="s">
        <v>1921</v>
      </c>
      <c r="I785" s="2" t="str">
        <f>IFERROR(__xludf.DUMMYFUNCTION("GOOGLETRANSLATE(C785,""fr"",""en"")"),"Sinister unrolled on 07/05 not responsible:
- Galère to find an approved garage offered at the start in another department!
- the service to set up a loan car: after only 12 days, after several trips the beak in the water because the garage was not info"&amp;"rmed.
- Expertise on imposed photo, to warn me this Monday, May 28 that the expertise that could be possible for 23 days is obviously renewed according to the mail received: ""Field expertise is preferable"".
- So I made the time of contact with the exp"&amp;"ertise firm which will finally take care of this mission, this Friday 01 June 2018. I had to indicate them, however, the place where my car is, He was not aware of this information which is however necessary ... In short, I must connect the pieces to each"&amp;" intervention that flop.
I should have suspected myself, sinister last year, they took two months to reimburse me ...
Very disapointed.")</f>
        <v>Sinister unrolled on 07/05 not responsible:
- Galère to find an approved garage offered at the start in another department!
- the service to set up a loan car: after only 12 days, after several trips the beak in the water because the garage was not informed.
- Expertise on imposed photo, to warn me this Monday, May 28 that the expertise that could be possible for 23 days is obviously renewed according to the mail received: "Field expertise is preferable".
- So I made the time of contact with the expertise firm which will finally take care of this mission, this Friday 01 June 2018. I had to indicate them, however, the place where my car is, He was not aware of this information which is however necessary ... In short, I must connect the pieces to each intervention that flop.
I should have suspected myself, sinister last year, they took two months to reimburse me ...
Very disapointed.</v>
      </c>
    </row>
    <row r="786" ht="15.75" customHeight="1">
      <c r="B786" s="2" t="s">
        <v>1922</v>
      </c>
      <c r="C786" s="2" t="s">
        <v>1923</v>
      </c>
      <c r="D786" s="2" t="s">
        <v>13</v>
      </c>
      <c r="E786" s="2" t="s">
        <v>14</v>
      </c>
      <c r="F786" s="2" t="s">
        <v>15</v>
      </c>
      <c r="G786" s="2" t="s">
        <v>1924</v>
      </c>
      <c r="H786" s="2" t="s">
        <v>1921</v>
      </c>
      <c r="I786" s="2" t="str">
        <f>IFERROR(__xludf.DUMMYFUNCTION("GOOGLETRANSLATE(C786,""fr"",""en"")"),"Insurance to flee - Deplorable service especially in the event of an accident - does not take care of you, however, continues to levy the subscription one month after the accident and reimburses you a misery - insurance to report to consumer services.")</f>
        <v>Insurance to flee - Deplorable service especially in the event of an accident - does not take care of you, however, continues to levy the subscription one month after the accident and reimburses you a misery - insurance to report to consumer services.</v>
      </c>
    </row>
    <row r="787" ht="15.75" customHeight="1">
      <c r="B787" s="2" t="s">
        <v>1925</v>
      </c>
      <c r="C787" s="2" t="s">
        <v>1926</v>
      </c>
      <c r="D787" s="2" t="s">
        <v>13</v>
      </c>
      <c r="E787" s="2" t="s">
        <v>14</v>
      </c>
      <c r="F787" s="2" t="s">
        <v>15</v>
      </c>
      <c r="G787" s="2" t="s">
        <v>1927</v>
      </c>
      <c r="H787" s="2" t="s">
        <v>1921</v>
      </c>
      <c r="I787" s="2" t="str">
        <f>IFERROR(__xludf.DUMMYFUNCTION("GOOGLETRANSLATE(C787,""fr"",""en"")"),"Disastrous service. I have been trying to terminate a contract since November 2017. Since then, my contract has been, without any intervention on my part, ""suspended ... terminated ... you have to see with my bank ... Restored ... Terminated again ... pu"&amp;"t on a reserve of money ... My bank rejected their reimbursement ... ""bla-bla. In the end, no trace, customer service makes my requests to the ""service"" refund, which obviously does not exist.")</f>
        <v>Disastrous service. I have been trying to terminate a contract since November 2017. Since then, my contract has been, without any intervention on my part, "suspended ... terminated ... you have to see with my bank ... Restored ... Terminated again ... put on a reserve of money ... My bank rejected their reimbursement ... "bla-bla. In the end, no trace, customer service makes my requests to the "service" refund, which obviously does not exist.</v>
      </c>
    </row>
    <row r="788" ht="15.75" customHeight="1">
      <c r="B788" s="2" t="s">
        <v>1928</v>
      </c>
      <c r="C788" s="2" t="s">
        <v>1929</v>
      </c>
      <c r="D788" s="2" t="s">
        <v>13</v>
      </c>
      <c r="E788" s="2" t="s">
        <v>14</v>
      </c>
      <c r="F788" s="2" t="s">
        <v>15</v>
      </c>
      <c r="G788" s="2" t="s">
        <v>1930</v>
      </c>
      <c r="H788" s="2" t="s">
        <v>1921</v>
      </c>
      <c r="I788" s="2" t="str">
        <f>IFERROR(__xludf.DUMMYFUNCTION("GOOGLETRANSLATE(C788,""fr"",""en"")"),"I tried to obtain my information statement by email, I have never received an answer, however, the law provides for a period of 15 days maximum")</f>
        <v>I tried to obtain my information statement by email, I have never received an answer, however, the law provides for a period of 15 days maximum</v>
      </c>
    </row>
    <row r="789" ht="15.75" customHeight="1">
      <c r="B789" s="2" t="s">
        <v>1931</v>
      </c>
      <c r="C789" s="2" t="s">
        <v>1932</v>
      </c>
      <c r="D789" s="2" t="s">
        <v>13</v>
      </c>
      <c r="E789" s="2" t="s">
        <v>14</v>
      </c>
      <c r="F789" s="2" t="s">
        <v>15</v>
      </c>
      <c r="G789" s="2" t="s">
        <v>1933</v>
      </c>
      <c r="H789" s="2" t="s">
        <v>1921</v>
      </c>
      <c r="I789" s="2" t="str">
        <f>IFERROR(__xludf.DUMMYFUNCTION("GOOGLETRANSLATE(C789,""fr"",""en"")"),"Attention !! I subscribed to the olive assurance by phone, they collected € 455, for one year of subscription and sent me my green card by email, I quickly disillusioned when I saw that their contract does not cover All countries like Morocco, Turkey, Rus"&amp;"sia and others and my galleys have only started, to hope to recover my € 408 on the € 455 that I paid because in passing they levied the case costs, Supposed to be free on my subscription, plus the few minutes, from insurance to propera, sold between my s"&amp;"ubscription and my retraction, I sent a recommended with AR and several reminders by email and telephone and still nothing for 50 days, I Do not even dare imagine how it was going to happen if it was a disaster or other. Run away !!!")</f>
        <v>Attention !! I subscribed to the olive assurance by phone, they collected € 455, for one year of subscription and sent me my green card by email, I quickly disillusioned when I saw that their contract does not cover All countries like Morocco, Turkey, Russia and others and my galleys have only started, to hope to recover my € 408 on the € 455 that I paid because in passing they levied the case costs, Supposed to be free on my subscription, plus the few minutes, from insurance to propera, sold between my subscription and my retraction, I sent a recommended with AR and several reminders by email and telephone and still nothing for 50 days, I Do not even dare imagine how it was going to happen if it was a disaster or other. Run away !!!</v>
      </c>
    </row>
    <row r="790" ht="15.75" customHeight="1">
      <c r="B790" s="2" t="s">
        <v>1934</v>
      </c>
      <c r="C790" s="2" t="s">
        <v>1935</v>
      </c>
      <c r="D790" s="2" t="s">
        <v>13</v>
      </c>
      <c r="E790" s="2" t="s">
        <v>14</v>
      </c>
      <c r="F790" s="2" t="s">
        <v>15</v>
      </c>
      <c r="G790" s="2" t="s">
        <v>1936</v>
      </c>
      <c r="H790" s="2" t="s">
        <v>1921</v>
      </c>
      <c r="I790" s="2" t="str">
        <f>IFERROR(__xludf.DUMMYFUNCTION("GOOGLETRANSLATE(C790,""fr"",""en"")"),"This insurer practices very attractive call prices; Beware on the other hand at the subscription which torches the 2nd year (+23% despite a bonus that improves and without declared disaster).
However, a quote simulation as a ""new customer"" again offers"&amp;" an attractive price. Conclusion: At the Olivier Insurance, you should terminate your contract each year in order to become new customer again")</f>
        <v>This insurer practices very attractive call prices; Beware on the other hand at the subscription which torches the 2nd year (+23% despite a bonus that improves and without declared disaster).
However, a quote simulation as a "new customer" again offers an attractive price. Conclusion: At the Olivier Insurance, you should terminate your contract each year in order to become new customer again</v>
      </c>
    </row>
    <row r="791" ht="15.75" customHeight="1">
      <c r="B791" s="2" t="s">
        <v>1937</v>
      </c>
      <c r="C791" s="2" t="s">
        <v>1938</v>
      </c>
      <c r="D791" s="2" t="s">
        <v>13</v>
      </c>
      <c r="E791" s="2" t="s">
        <v>14</v>
      </c>
      <c r="F791" s="2" t="s">
        <v>15</v>
      </c>
      <c r="G791" s="2" t="s">
        <v>1939</v>
      </c>
      <c r="H791" s="2" t="s">
        <v>1940</v>
      </c>
      <c r="I791" s="2" t="str">
        <f>IFERROR(__xludf.DUMMYFUNCTION("GOOGLETRANSLATE(C791,""fr"",""en"")"),"Hello,
I signed the day before yesterday a contract by internet at the olive tree. I made 3 errors in my declarations, errors that I immediately reported on my own initiative.
1) My wife had his license in Dec. 1995 and not in June 1995 (after 22 year"&amp;"s of license, 6 months apart).
2) I wrongly declared 2 claims when I had only done 1 sinister. So I wrongly declared 1 sinister in addition.
3) I declared the remaining claim as a natural event (storm in January 2017 officially recognized as a natural e"&amp;"vent). My former insurer noted it without clarification as a non -responsible disaster in my information statement.
Result: the olive tree insurance asks me to pay an additional 80 euros for the year, including 15 euros in amendment fees. What does thi"&amp;"s bonus increase justify? Or 23% increase!
My point of view :
1) I declared one less disaster, it should rather lower my bonus, right?
2) My remaining claim was indicated without non -responsible precision. Since I am not responsible what changes wha"&amp;"t in the price model? Am I a bad driver? I am not responsible for the fact that my former insurer does not specify that it was a natural damage. If necessary, I think I can provide proof that at that date a storm had gone well in Paris.
3) Could it be th"&amp;"e 6 months less seniority of permit of my wife who has 22 years of license?
If these costs are not withdrawn, I will draw the consequences quickly (I have the right to cancel the contract since the Internet is taken out within 14 days of delay).
PS:"&amp;" Please do not answer everyone by disclosing an answer on the Internet with elements concerning my personal file.
Thanks,
XX")</f>
        <v>Hello,
I signed the day before yesterday a contract by internet at the olive tree. I made 3 errors in my declarations, errors that I immediately reported on my own initiative.
1) My wife had his license in Dec. 1995 and not in June 1995 (after 22 years of license, 6 months apart).
2) I wrongly declared 2 claims when I had only done 1 sinister. So I wrongly declared 1 sinister in addition.
3) I declared the remaining claim as a natural event (storm in January 2017 officially recognized as a natural event). My former insurer noted it without clarification as a non -responsible disaster in my information statement.
Result: the olive tree insurance asks me to pay an additional 80 euros for the year, including 15 euros in amendment fees. What does this bonus increase justify? Or 23% increase!
My point of view :
1) I declared one less disaster, it should rather lower my bonus, right?
2) My remaining claim was indicated without non -responsible precision. Since I am not responsible what changes what in the price model? Am I a bad driver? I am not responsible for the fact that my former insurer does not specify that it was a natural damage. If necessary, I think I can provide proof that at that date a storm had gone well in Paris.
3) Could it be the 6 months less seniority of permit of my wife who has 22 years of license?
If these costs are not withdrawn, I will draw the consequences quickly (I have the right to cancel the contract since the Internet is taken out within 14 days of delay).
PS: Please do not answer everyone by disclosing an answer on the Internet with elements concerning my personal file.
Thanks,
XX</v>
      </c>
    </row>
    <row r="792" ht="15.75" customHeight="1">
      <c r="B792" s="2" t="s">
        <v>1941</v>
      </c>
      <c r="C792" s="2" t="s">
        <v>1942</v>
      </c>
      <c r="D792" s="2" t="s">
        <v>13</v>
      </c>
      <c r="E792" s="2" t="s">
        <v>14</v>
      </c>
      <c r="F792" s="2" t="s">
        <v>15</v>
      </c>
      <c r="G792" s="2" t="s">
        <v>1943</v>
      </c>
      <c r="H792" s="2" t="s">
        <v>1940</v>
      </c>
      <c r="I792" s="2" t="str">
        <f>IFERROR(__xludf.DUMMYFUNCTION("GOOGLETRANSLATE(C792,""fr"",""en"")"),"Insured for almost a year I was very satisfied but here I am reporting a change of address for me in case letters have to reach me. And now three months later without having signed the new contract for change of address or having sent any supporting docum"&amp;"ents I want to take me 55 euros from my monthly payment more 59 euros for the change of address, more expensive than the post for Mail follow -up. I tried to make it clear that the car has not changed parking lots but that it is me and me alone.")</f>
        <v>Insured for almost a year I was very satisfied but here I am reporting a change of address for me in case letters have to reach me. And now three months later without having signed the new contract for change of address or having sent any supporting documents I want to take me 55 euros from my monthly payment more 59 euros for the change of address, more expensive than the post for Mail follow -up. I tried to make it clear that the car has not changed parking lots but that it is me and me alone.</v>
      </c>
    </row>
    <row r="793" ht="15.75" customHeight="1">
      <c r="B793" s="2" t="s">
        <v>1944</v>
      </c>
      <c r="C793" s="2" t="s">
        <v>1945</v>
      </c>
      <c r="D793" s="2" t="s">
        <v>13</v>
      </c>
      <c r="E793" s="2" t="s">
        <v>14</v>
      </c>
      <c r="F793" s="2" t="s">
        <v>15</v>
      </c>
      <c r="G793" s="2" t="s">
        <v>1946</v>
      </c>
      <c r="H793" s="2" t="s">
        <v>1940</v>
      </c>
      <c r="I793" s="2" t="str">
        <f>IFERROR(__xludf.DUMMYFUNCTION("GOOGLETRANSLATE(C793,""fr"",""en"")"),"This company deserves its 5 stars, a telephone platform that responds quickly, nice advisers and very attractive price. What a good surprise ! And the management of my self -disabled claim compensated in least a week ... I highly recommend this brand whic"&amp;"h seems to me much more attentive than my previous companies")</f>
        <v>This company deserves its 5 stars, a telephone platform that responds quickly, nice advisers and very attractive price. What a good surprise ! And the management of my self -disabled claim compensated in least a week ... I highly recommend this brand which seems to me much more attentive than my previous companies</v>
      </c>
    </row>
    <row r="794" ht="15.75" customHeight="1">
      <c r="B794" s="2" t="s">
        <v>1947</v>
      </c>
      <c r="C794" s="2" t="s">
        <v>1948</v>
      </c>
      <c r="D794" s="2" t="s">
        <v>13</v>
      </c>
      <c r="E794" s="2" t="s">
        <v>14</v>
      </c>
      <c r="F794" s="2" t="s">
        <v>15</v>
      </c>
      <c r="G794" s="2" t="s">
        <v>1949</v>
      </c>
      <c r="H794" s="2" t="s">
        <v>1940</v>
      </c>
      <c r="I794" s="2" t="str">
        <f>IFERROR(__xludf.DUMMYFUNCTION("GOOGLETRANSLATE(C794,""fr"",""en"")"),"Insurance to flee! incompetent advisers who wander us and give contradictory and scalable information during the same day; The site called ""Assistance in less than 45 min or 100 E reimbursed""; Here, 7 days of waiting to have the disaster victim to tow s"&amp;"o much that its condition has worsened; Forced to initiate a civil liability action against the olive tree and a personal responsibility action against incompetent staff; a scandal with endangering the life of others; We will return to our former insurer "&amp;"certainly more expensive but so much more reliable; No confidence in these people who only look at our wallet; Insurance in which you cannot have confidence is worth nothing, does not even deserve a star!")</f>
        <v>Insurance to flee! incompetent advisers who wander us and give contradictory and scalable information during the same day; The site called "Assistance in less than 45 min or 100 E reimbursed"; Here, 7 days of waiting to have the disaster victim to tow so much that its condition has worsened; Forced to initiate a civil liability action against the olive tree and a personal responsibility action against incompetent staff; a scandal with endangering the life of others; We will return to our former insurer certainly more expensive but so much more reliable; No confidence in these people who only look at our wallet; Insurance in which you cannot have confidence is worth nothing, does not even deserve a star!</v>
      </c>
    </row>
    <row r="795" ht="15.75" customHeight="1">
      <c r="B795" s="2" t="s">
        <v>1950</v>
      </c>
      <c r="C795" s="2" t="s">
        <v>1951</v>
      </c>
      <c r="D795" s="2" t="s">
        <v>13</v>
      </c>
      <c r="E795" s="2" t="s">
        <v>14</v>
      </c>
      <c r="F795" s="2" t="s">
        <v>15</v>
      </c>
      <c r="G795" s="2" t="s">
        <v>1952</v>
      </c>
      <c r="H795" s="2" t="s">
        <v>1953</v>
      </c>
      <c r="I795" s="2" t="str">
        <f>IFERROR(__xludf.DUMMYFUNCTION("GOOGLETRANSLATE(C795,""fr"",""en"")"),"Bad virtual insurance I have been a customer since July 2017 but to pay and take money they know, on the other hand, they do not know how to advise sea game it benefits from their non -knowledge because when you have a legated accident and with an animal "&amp;"it is Not their problem I strongly advise against the young driver is insurance !!!!!!!!!!!!")</f>
        <v>Bad virtual insurance I have been a customer since July 2017 but to pay and take money they know, on the other hand, they do not know how to advise sea game it benefits from their non -knowledge because when you have a legated accident and with an animal it is Not their problem I strongly advise against the young driver is insurance !!!!!!!!!!!!</v>
      </c>
    </row>
    <row r="796" ht="15.75" customHeight="1">
      <c r="B796" s="2" t="s">
        <v>1954</v>
      </c>
      <c r="C796" s="2" t="s">
        <v>1955</v>
      </c>
      <c r="D796" s="2" t="s">
        <v>13</v>
      </c>
      <c r="E796" s="2" t="s">
        <v>14</v>
      </c>
      <c r="F796" s="2" t="s">
        <v>15</v>
      </c>
      <c r="G796" s="2" t="s">
        <v>1956</v>
      </c>
      <c r="H796" s="2" t="s">
        <v>1953</v>
      </c>
      <c r="I796" s="2" t="str">
        <f>IFERROR(__xludf.DUMMYFUNCTION("GOOGLETRANSLATE(C796,""fr"",""en"")"),"1) Personal space of the site that does not work or very badly
2) The slightest modification of contract as the change of address is 15 euro of Billed
3) Hotline a little weird surely a platform.")</f>
        <v>1) Personal space of the site that does not work or very badly
2) The slightest modification of contract as the change of address is 15 euro of Billed
3) Hotline a little weird surely a platform.</v>
      </c>
    </row>
    <row r="797" ht="15.75" customHeight="1">
      <c r="B797" s="2" t="s">
        <v>1957</v>
      </c>
      <c r="C797" s="2" t="s">
        <v>1958</v>
      </c>
      <c r="D797" s="2" t="s">
        <v>13</v>
      </c>
      <c r="E797" s="2" t="s">
        <v>14</v>
      </c>
      <c r="F797" s="2" t="s">
        <v>15</v>
      </c>
      <c r="G797" s="2" t="s">
        <v>1956</v>
      </c>
      <c r="H797" s="2" t="s">
        <v>1953</v>
      </c>
      <c r="I797" s="2" t="str">
        <f>IFERROR(__xludf.DUMMYFUNCTION("GOOGLETRANSLATE(C797,""fr"",""en"")"),"I had a problem following my previous insurance, the Olivier Auto insurance was able to help me in my efforts and supported me throughout the case.
I was nevertheless septic at the idea of ​​committing to online insurance, but I don't regret anything.")</f>
        <v>I had a problem following my previous insurance, the Olivier Auto insurance was able to help me in my efforts and supported me throughout the case.
I was nevertheless septic at the idea of ​​committing to online insurance, but I don't regret anything.</v>
      </c>
    </row>
    <row r="798" ht="15.75" customHeight="1">
      <c r="B798" s="2" t="s">
        <v>1959</v>
      </c>
      <c r="C798" s="2" t="s">
        <v>1960</v>
      </c>
      <c r="D798" s="2" t="s">
        <v>13</v>
      </c>
      <c r="E798" s="2" t="s">
        <v>14</v>
      </c>
      <c r="F798" s="2" t="s">
        <v>15</v>
      </c>
      <c r="G798" s="2" t="s">
        <v>1961</v>
      </c>
      <c r="H798" s="2" t="s">
        <v>1953</v>
      </c>
      <c r="I798" s="2" t="str">
        <f>IFERROR(__xludf.DUMMYFUNCTION("GOOGLETRANSLATE(C798,""fr"",""en"")"),"Like all insurance, it is useless, especially when you need it! On the other hand to come and punctuate the gabelle there! there is a lot of people !!")</f>
        <v>Like all insurance, it is useless, especially when you need it! On the other hand to come and punctuate the gabelle there! there is a lot of people !!</v>
      </c>
    </row>
    <row r="799" ht="15.75" customHeight="1">
      <c r="B799" s="2" t="s">
        <v>1962</v>
      </c>
      <c r="C799" s="2" t="s">
        <v>1963</v>
      </c>
      <c r="D799" s="2" t="s">
        <v>13</v>
      </c>
      <c r="E799" s="2" t="s">
        <v>14</v>
      </c>
      <c r="F799" s="2" t="s">
        <v>15</v>
      </c>
      <c r="G799" s="2" t="s">
        <v>1964</v>
      </c>
      <c r="H799" s="2" t="s">
        <v>1953</v>
      </c>
      <c r="I799" s="2" t="str">
        <f>IFERROR(__xludf.DUMMYFUNCTION("GOOGLETRANSLATE(C799,""fr"",""en"")"),"Hello, I have just taken out a contract on the olive tree, only when I signed up I indicated my email address but when I wanted to connect to my personal space for supporting documents, my email is refused to every time.
Thank you in advance for the answ"&amp;"ers")</f>
        <v>Hello, I have just taken out a contract on the olive tree, only when I signed up I indicated my email address but when I wanted to connect to my personal space for supporting documents, my email is refused to every time.
Thank you in advance for the answers</v>
      </c>
    </row>
    <row r="800" ht="15.75" customHeight="1">
      <c r="B800" s="2" t="s">
        <v>1965</v>
      </c>
      <c r="C800" s="2" t="s">
        <v>1966</v>
      </c>
      <c r="D800" s="2" t="s">
        <v>13</v>
      </c>
      <c r="E800" s="2" t="s">
        <v>14</v>
      </c>
      <c r="F800" s="2" t="s">
        <v>15</v>
      </c>
      <c r="G800" s="2" t="s">
        <v>1964</v>
      </c>
      <c r="H800" s="2" t="s">
        <v>1953</v>
      </c>
      <c r="I800" s="2" t="str">
        <f>IFERROR(__xludf.DUMMYFUNCTION("GOOGLETRANSLATE(C800,""fr"",""en"")"),"Very good value for money. A quality telephone reception with people attentive to your problems")</f>
        <v>Very good value for money. A quality telephone reception with people attentive to your problems</v>
      </c>
    </row>
    <row r="801" ht="15.75" customHeight="1">
      <c r="B801" s="2" t="s">
        <v>1967</v>
      </c>
      <c r="C801" s="2" t="s">
        <v>1968</v>
      </c>
      <c r="D801" s="2" t="s">
        <v>13</v>
      </c>
      <c r="E801" s="2" t="s">
        <v>14</v>
      </c>
      <c r="F801" s="2" t="s">
        <v>15</v>
      </c>
      <c r="G801" s="2" t="s">
        <v>1969</v>
      </c>
      <c r="H801" s="2" t="s">
        <v>1953</v>
      </c>
      <c r="I801" s="2" t="str">
        <f>IFERROR(__xludf.DUMMYFUNCTION("GOOGLETRANSLATE(C801,""fr"",""en"")"),"The advisor was responsive, professional and attentive
He understood my needs in terms of warranty
He knew how to reassure me in my choices")</f>
        <v>The advisor was responsive, professional and attentive
He understood my needs in terms of warranty
He knew how to reassure me in my choices</v>
      </c>
    </row>
    <row r="802" ht="15.75" customHeight="1">
      <c r="B802" s="2" t="s">
        <v>1970</v>
      </c>
      <c r="C802" s="2" t="s">
        <v>1971</v>
      </c>
      <c r="D802" s="2" t="s">
        <v>13</v>
      </c>
      <c r="E802" s="2" t="s">
        <v>14</v>
      </c>
      <c r="F802" s="2" t="s">
        <v>15</v>
      </c>
      <c r="G802" s="2" t="s">
        <v>1972</v>
      </c>
      <c r="H802" s="2" t="s">
        <v>1953</v>
      </c>
      <c r="I802" s="2" t="str">
        <f>IFERROR(__xludf.DUMMYFUNCTION("GOOGLETRANSLATE(C802,""fr"",""en"")"),"Passage from Groupama where I was ensured 7 years, at the Olivier, I won more than 40% on my price for the same guarantees.
I got my green card very quickly by putting all the documents in my personal space.")</f>
        <v>Passage from Groupama where I was ensured 7 years, at the Olivier, I won more than 40% on my price for the same guarantees.
I got my green card very quickly by putting all the documents in my personal space.</v>
      </c>
    </row>
    <row r="803" ht="15.75" customHeight="1">
      <c r="B803" s="2" t="s">
        <v>1973</v>
      </c>
      <c r="C803" s="2" t="s">
        <v>1974</v>
      </c>
      <c r="D803" s="2" t="s">
        <v>13</v>
      </c>
      <c r="E803" s="2" t="s">
        <v>14</v>
      </c>
      <c r="F803" s="2" t="s">
        <v>15</v>
      </c>
      <c r="G803" s="2" t="s">
        <v>1975</v>
      </c>
      <c r="H803" s="2" t="s">
        <v>1953</v>
      </c>
      <c r="I803" s="2" t="str">
        <f>IFERROR(__xludf.DUMMYFUNCTION("GOOGLETRANSLATE(C803,""fr"",""en"")"),"I asked for the termination after the sale of my car and sent all the requested documents, despite this two weeks after I am levy the monthly payment. For customer service all goes well they told me the first day of request termination After having dissua"&amp;"ded me that I was going to be reimbursed if they had perceived too much. Niet contract still in progress even after several telephone reminders ...")</f>
        <v>I asked for the termination after the sale of my car and sent all the requested documents, despite this two weeks after I am levy the monthly payment. For customer service all goes well they told me the first day of request termination After having dissuaded me that I was going to be reimbursed if they had perceived too much. Niet contract still in progress even after several telephone reminders ...</v>
      </c>
    </row>
    <row r="804" ht="15.75" customHeight="1">
      <c r="B804" s="2" t="s">
        <v>1976</v>
      </c>
      <c r="C804" s="2" t="s">
        <v>1977</v>
      </c>
      <c r="D804" s="2" t="s">
        <v>13</v>
      </c>
      <c r="E804" s="2" t="s">
        <v>14</v>
      </c>
      <c r="F804" s="2" t="s">
        <v>15</v>
      </c>
      <c r="G804" s="2" t="s">
        <v>1978</v>
      </c>
      <c r="H804" s="2" t="s">
        <v>1979</v>
      </c>
      <c r="I804" s="2" t="str">
        <f>IFERROR(__xludf.DUMMYFUNCTION("GOOGLETRANSLATE(C804,""fr"",""en"")"),"The olive tree has just increased my car insurance contract by 50% without any explanation when I will attack my 3rd year of bonus 50%.
Fun in order to reward drivers who bring money to the olive tree !!!
I will therefore change insurer because the comp"&amp;"etition is well armed.")</f>
        <v>The olive tree has just increased my car insurance contract by 50% without any explanation when I will attack my 3rd year of bonus 50%.
Fun in order to reward drivers who bring money to the olive tree !!!
I will therefore change insurer because the competition is well armed.</v>
      </c>
    </row>
    <row r="805" ht="15.75" customHeight="1">
      <c r="B805" s="2" t="s">
        <v>1980</v>
      </c>
      <c r="C805" s="2" t="s">
        <v>1981</v>
      </c>
      <c r="D805" s="2" t="s">
        <v>13</v>
      </c>
      <c r="E805" s="2" t="s">
        <v>14</v>
      </c>
      <c r="F805" s="2" t="s">
        <v>15</v>
      </c>
      <c r="G805" s="2" t="s">
        <v>1982</v>
      </c>
      <c r="H805" s="2" t="s">
        <v>1979</v>
      </c>
      <c r="I805" s="2" t="str">
        <f>IFERROR(__xludf.DUMMYFUNCTION("GOOGLETRANSLATE(C805,""fr"",""en"")"),"To be fleeing absolutely, tiring price to better attract customers and club the insured once the contract is signed.
Practices unworthy of a good insurer, they use your account without even your agreement.")</f>
        <v>To be fleeing absolutely, tiring price to better attract customers and club the insured once the contract is signed.
Practices unworthy of a good insurer, they use your account without even your agreement.</v>
      </c>
    </row>
    <row r="806" ht="15.75" customHeight="1">
      <c r="B806" s="2" t="s">
        <v>1983</v>
      </c>
      <c r="C806" s="2" t="s">
        <v>1984</v>
      </c>
      <c r="D806" s="2" t="s">
        <v>13</v>
      </c>
      <c r="E806" s="2" t="s">
        <v>14</v>
      </c>
      <c r="F806" s="2" t="s">
        <v>15</v>
      </c>
      <c r="G806" s="2" t="s">
        <v>1982</v>
      </c>
      <c r="H806" s="2" t="s">
        <v>1979</v>
      </c>
      <c r="I806" s="2" t="str">
        <f>IFERROR(__xludf.DUMMYFUNCTION("GOOGLETRANSLATE(C806,""fr"",""en"")"),"Super insurance with a very responsive customer service, which finds solutions quickly when you encounter a problem.
I am very satisfied and I recommend it.")</f>
        <v>Super insurance with a very responsive customer service, which finds solutions quickly when you encounter a problem.
I am very satisfied and I recommend it.</v>
      </c>
    </row>
    <row r="807" ht="15.75" customHeight="1">
      <c r="B807" s="2" t="s">
        <v>1985</v>
      </c>
      <c r="C807" s="2" t="s">
        <v>1986</v>
      </c>
      <c r="D807" s="2" t="s">
        <v>13</v>
      </c>
      <c r="E807" s="2" t="s">
        <v>14</v>
      </c>
      <c r="F807" s="2" t="s">
        <v>15</v>
      </c>
      <c r="G807" s="2" t="s">
        <v>1987</v>
      </c>
      <c r="H807" s="2" t="s">
        <v>1979</v>
      </c>
      <c r="I807" s="2" t="str">
        <f>IFERROR(__xludf.DUMMYFUNCTION("GOOGLETRANSLATE(C807,""fr"",""en"")"),"They allowed themselves to increase the rate of our insurance by 20th per month only because there was a period of 6 hours between purchase and insurance!")</f>
        <v>They allowed themselves to increase the rate of our insurance by 20th per month only because there was a period of 6 hours between purchase and insurance!</v>
      </c>
    </row>
    <row r="808" ht="15.75" customHeight="1">
      <c r="B808" s="2" t="s">
        <v>1988</v>
      </c>
      <c r="C808" s="2" t="s">
        <v>1989</v>
      </c>
      <c r="D808" s="2" t="s">
        <v>13</v>
      </c>
      <c r="E808" s="2" t="s">
        <v>14</v>
      </c>
      <c r="F808" s="2" t="s">
        <v>15</v>
      </c>
      <c r="G808" s="2" t="s">
        <v>1990</v>
      </c>
      <c r="H808" s="2" t="s">
        <v>1979</v>
      </c>
      <c r="I808" s="2" t="str">
        <f>IFERROR(__xludf.DUMMYFUNCTION("GOOGLETRANSLATE(C808,""fr"",""en"")"),"Being recognized victim of a road accident they do nothing for you I called each time we tell you yes but stays in suite here is 10 days without vehicle the expert is not going for a total lack of respect for the manager")</f>
        <v>Being recognized victim of a road accident they do nothing for you I called each time we tell you yes but stays in suite here is 10 days without vehicle the expert is not going for a total lack of respect for the manager</v>
      </c>
    </row>
    <row r="809" ht="15.75" customHeight="1">
      <c r="B809" s="2" t="s">
        <v>1991</v>
      </c>
      <c r="C809" s="2" t="s">
        <v>1992</v>
      </c>
      <c r="D809" s="2" t="s">
        <v>13</v>
      </c>
      <c r="E809" s="2" t="s">
        <v>14</v>
      </c>
      <c r="F809" s="2" t="s">
        <v>15</v>
      </c>
      <c r="G809" s="2" t="s">
        <v>1993</v>
      </c>
      <c r="H809" s="2" t="s">
        <v>1994</v>
      </c>
      <c r="I809" s="2" t="str">
        <f>IFERROR(__xludf.DUMMYFUNCTION("GOOGLETRANSLATE(C809,""fr"",""en"")"),"No email answers, it's been months since I expect an answer to change the bank coordinates. And now I am also waiting for my initiative. I will terminate, no customer service")</f>
        <v>No email answers, it's been months since I expect an answer to change the bank coordinates. And now I am also waiting for my initiative. I will terminate, no customer service</v>
      </c>
    </row>
    <row r="810" ht="15.75" customHeight="1">
      <c r="B810" s="2" t="s">
        <v>1995</v>
      </c>
      <c r="C810" s="2" t="s">
        <v>1996</v>
      </c>
      <c r="D810" s="2" t="s">
        <v>13</v>
      </c>
      <c r="E810" s="2" t="s">
        <v>14</v>
      </c>
      <c r="F810" s="2" t="s">
        <v>15</v>
      </c>
      <c r="G810" s="2" t="s">
        <v>1997</v>
      </c>
      <c r="H810" s="2" t="s">
        <v>1994</v>
      </c>
      <c r="I810" s="2" t="str">
        <f>IFERROR(__xludf.DUMMYFUNCTION("GOOGLETRANSLATE(C810,""fr"",""en"")"),"Nothing could be easier than taking out insurance with them. Just a telephone contact, an email and return the requested documents. Everything goes fast and everything is clear.")</f>
        <v>Nothing could be easier than taking out insurance with them. Just a telephone contact, an email and return the requested documents. Everything goes fast and everything is clear.</v>
      </c>
    </row>
    <row r="811" ht="15.75" customHeight="1">
      <c r="B811" s="2" t="s">
        <v>1998</v>
      </c>
      <c r="C811" s="2" t="s">
        <v>1999</v>
      </c>
      <c r="D811" s="2" t="s">
        <v>13</v>
      </c>
      <c r="E811" s="2" t="s">
        <v>14</v>
      </c>
      <c r="F811" s="2" t="s">
        <v>15</v>
      </c>
      <c r="G811" s="2" t="s">
        <v>2000</v>
      </c>
      <c r="H811" s="2" t="s">
        <v>1994</v>
      </c>
      <c r="I811" s="2" t="str">
        <f>IFERROR(__xludf.DUMMYFUNCTION("GOOGLETRANSLATE(C811,""fr"",""en"")"),"I have a star because you have to put at least one, but it's not even worth one. I was caught my stolen car here is that 4 months of that, I have a proposal to buy it from 320 euros but the organization that it takes for that too much delay the seller is "&amp;"withdrawn and the organization I took it over for 80 euros. I still have not received the reimbursement of the disaster and I still do not be reimbursed for my too paid subscription. Here is insurance that does not take his responsibilities at all, I want"&amp;" to clarify that I am a 20 year old. I do not recommend this insurance to anyone. And in addition no call from the manager despite the various requests")</f>
        <v>I have a star because you have to put at least one, but it's not even worth one. I was caught my stolen car here is that 4 months of that, I have a proposal to buy it from 320 euros but the organization that it takes for that too much delay the seller is withdrawn and the organization I took it over for 80 euros. I still have not received the reimbursement of the disaster and I still do not be reimbursed for my too paid subscription. Here is insurance that does not take his responsibilities at all, I want to clarify that I am a 20 year old. I do not recommend this insurance to anyone. And in addition no call from the manager despite the various requests</v>
      </c>
    </row>
    <row r="812" ht="15.75" customHeight="1">
      <c r="B812" s="2" t="s">
        <v>2001</v>
      </c>
      <c r="C812" s="2" t="s">
        <v>2002</v>
      </c>
      <c r="D812" s="2" t="s">
        <v>13</v>
      </c>
      <c r="E812" s="2" t="s">
        <v>14</v>
      </c>
      <c r="F812" s="2" t="s">
        <v>15</v>
      </c>
      <c r="G812" s="2" t="s">
        <v>2003</v>
      </c>
      <c r="H812" s="2" t="s">
        <v>1994</v>
      </c>
      <c r="I812" s="2" t="str">
        <f>IFERROR(__xludf.DUMMYFUNCTION("GOOGLETRANSLATE(C812,""fr"",""en"")"),"An online insurer in whom we can have all confidence!")</f>
        <v>An online insurer in whom we can have all confidence!</v>
      </c>
    </row>
    <row r="813" ht="15.75" customHeight="1">
      <c r="B813" s="2" t="s">
        <v>2004</v>
      </c>
      <c r="C813" s="2" t="s">
        <v>2005</v>
      </c>
      <c r="D813" s="2" t="s">
        <v>13</v>
      </c>
      <c r="E813" s="2" t="s">
        <v>14</v>
      </c>
      <c r="F813" s="2" t="s">
        <v>15</v>
      </c>
      <c r="G813" s="2" t="s">
        <v>2003</v>
      </c>
      <c r="H813" s="2" t="s">
        <v>1994</v>
      </c>
      <c r="I813" s="2" t="str">
        <f>IFERROR(__xludf.DUMMYFUNCTION("GOOGLETRANSLATE(C813,""fr"",""en"")"),"Dubious practices when subscribing:
To have a personalized and directly signable quote that you are sent to you by e-mail, you must first pay the contribution by bank card. And when you receive your quote, and you realize:
1. that it is written that you"&amp;" declare that you have not lost permit points in the last 36 months (when you have not been asked the question)
2. That it is written that you must refer a SEPA direct debit mandate for lack of which you will not receive the green card, while you have se"&amp;"t by CB a year of subscription,
3. that there is no mention of their offer that makes a big noise: ""bonus 50 bonus forever""
You remember to explain that there is something that is wrong and there, you hear nonsense on nonsense:
- Regarding permit poi"&amp;"nts (even if you explained that on the day of the signature you have 12 points) we ask you to make an email with the details of the lost points over the last 36 months ... (really Easy especially since when you found your 12 points you threw all the prece"&amp;"ded papers)
- For the separate sampling mandate, you first tell you that it is to credit your account in case you have a disaster (... without comments) then in need of arguments we tell you that anyway C 'is obligatory
- Regarding the 50 Forever bonus,"&amp;" a first advisor announces that it is registered in your special conditions. When you tell her that no, she tells you that she does not have access to your special conditions and directs you to customer service, who first says the same thing, then who see"&amp;"ks in the general conditions then finally tells you that the clause cannot appear in your quote (however contractual) because you have not yet sent your supporting documents. Yet he figures a clause decrease in franchise in the absence of a claim after 1,"&amp;" 2, 3 years, very random event ...
All these practices at the limit of legality are absolutely not confident:
Why condition the sending of the green card upon receipt of a SEPA direct debit mandate when you have made you pay in advance a year of contrib"&amp;"ution with the CB except to better take the contribution from the Second year despite your termination letter made upon receipt of the deadline (14 days before) on the pretext that the levy order left before the reception of the termination letter and tak"&amp;"e advantage of it to work the money before to reimburse you a month later or more (see other reviews)
Why get paid by CB even before sending your quote? Also to make the money work in the event of withdrawal (you have 14 days to withdraw): you will (mayb"&amp;"e) be reimbursed within a few weeks
Finally the history of the 50 Forever bonus, we explain the absence of the clause in your quote, however contractual on the pretext that it is a ""commercial offer"" (truthful), so we must understand what to this answe"&amp;"r ???? .... really big anything all that")</f>
        <v>Dubious practices when subscribing:
To have a personalized and directly signable quote that you are sent to you by e-mail, you must first pay the contribution by bank card. And when you receive your quote, and you realize:
1. that it is written that you declare that you have not lost permit points in the last 36 months (when you have not been asked the question)
2. That it is written that you must refer a SEPA direct debit mandate for lack of which you will not receive the green card, while you have set by CB a year of subscription,
3. that there is no mention of their offer that makes a big noise: "bonus 50 bonus forever"
You remember to explain that there is something that is wrong and there, you hear nonsense on nonsense:
- Regarding permit points (even if you explained that on the day of the signature you have 12 points) we ask you to make an email with the details of the lost points over the last 36 months ... (really Easy especially since when you found your 12 points you threw all the preceded papers)
- For the separate sampling mandate, you first tell you that it is to credit your account in case you have a disaster (... without comments) then in need of arguments we tell you that anyway C 'is obligatory
- Regarding the 50 Forever bonus, a first advisor announces that it is registered in your special conditions. When you tell her that no, she tells you that she does not have access to your special conditions and directs you to customer service, who first says the same thing, then who seeks in the general conditions then finally tells you that the clause cannot appear in your quote (however contractual) because you have not yet sent your supporting documents. Yet he figures a clause decrease in franchise in the absence of a claim after 1, 2, 3 years, very random event ...
All these practices at the limit of legality are absolutely not confident:
Why condition the sending of the green card upon receipt of a SEPA direct debit mandate when you have made you pay in advance a year of contribution with the CB except to better take the contribution from the Second year despite your termination letter made upon receipt of the deadline (14 days before) on the pretext that the levy order left before the reception of the termination letter and take advantage of it to work the money before to reimburse you a month later or more (see other reviews)
Why get paid by CB even before sending your quote? Also to make the money work in the event of withdrawal (you have 14 days to withdraw): you will (maybe) be reimbursed within a few weeks
Finally the history of the 50 Forever bonus, we explain the absence of the clause in your quote, however contractual on the pretext that it is a "commercial offer" (truthful), so we must understand what to this answer ???? .... really big anything all that</v>
      </c>
    </row>
    <row r="814" ht="15.75" customHeight="1">
      <c r="B814" s="2" t="s">
        <v>2006</v>
      </c>
      <c r="C814" s="2" t="s">
        <v>2007</v>
      </c>
      <c r="D814" s="2" t="s">
        <v>13</v>
      </c>
      <c r="E814" s="2" t="s">
        <v>14</v>
      </c>
      <c r="F814" s="2" t="s">
        <v>15</v>
      </c>
      <c r="G814" s="2" t="s">
        <v>2008</v>
      </c>
      <c r="H814" s="2" t="s">
        <v>1994</v>
      </c>
      <c r="I814" s="2" t="str">
        <f>IFERROR(__xludf.DUMMYFUNCTION("GOOGLETRANSLATE(C814,""fr"",""en"")"),"Hello, just 10.75 % increase for this second year. Or 125 € to be more precise. All this without disaster. And we do not warn sometimes that we have resilled. Unable to contact them by phone. Message on site without response. I don't leave that there. Can"&amp;" do television advertising.")</f>
        <v>Hello, just 10.75 % increase for this second year. Or 125 € to be more precise. All this without disaster. And we do not warn sometimes that we have resilled. Unable to contact them by phone. Message on site without response. I don't leave that there. Can do television advertising.</v>
      </c>
    </row>
    <row r="815" ht="15.75" customHeight="1">
      <c r="B815" s="2" t="s">
        <v>2009</v>
      </c>
      <c r="C815" s="2" t="s">
        <v>2010</v>
      </c>
      <c r="D815" s="2" t="s">
        <v>13</v>
      </c>
      <c r="E815" s="2" t="s">
        <v>14</v>
      </c>
      <c r="F815" s="2" t="s">
        <v>15</v>
      </c>
      <c r="G815" s="2" t="s">
        <v>2011</v>
      </c>
      <c r="H815" s="2" t="s">
        <v>1994</v>
      </c>
      <c r="I815" s="2" t="str">
        <f>IFERROR(__xludf.DUMMYFUNCTION("GOOGLETRANSLATE(C815,""fr"",""en"")"),"Hello this assurance these can have been two months since I subscribed to a contract with them still not received a green card on the other hand it dedicated well every month so assurance to flee")</f>
        <v>Hello this assurance these can have been two months since I subscribed to a contract with them still not received a green card on the other hand it dedicated well every month so assurance to flee</v>
      </c>
    </row>
    <row r="816" ht="15.75" customHeight="1">
      <c r="B816" s="2" t="s">
        <v>2012</v>
      </c>
      <c r="C816" s="2" t="s">
        <v>2013</v>
      </c>
      <c r="D816" s="2" t="s">
        <v>13</v>
      </c>
      <c r="E816" s="2" t="s">
        <v>14</v>
      </c>
      <c r="F816" s="2" t="s">
        <v>15</v>
      </c>
      <c r="G816" s="2" t="s">
        <v>2014</v>
      </c>
      <c r="H816" s="2" t="s">
        <v>1994</v>
      </c>
      <c r="I816" s="2" t="str">
        <f>IFERROR(__xludf.DUMMYFUNCTION("GOOGLETRANSLATE(C816,""fr"",""en"")"),"This is the response of the service when you ask why the amount of the insurance does not drop while the car is 10 years old:
We note, that a non -responsible disaster in May 2017 has been declared to our claim service, this element is a checkpoint which"&amp;" is part of the calculation of your annual premium. ""
")</f>
        <v>This is the response of the service when you ask why the amount of the insurance does not drop while the car is 10 years old:
We note, that a non -responsible disaster in May 2017 has been declared to our claim service, this element is a checkpoint which is part of the calculation of your annual premium. "
</v>
      </c>
    </row>
    <row r="817" ht="15.75" customHeight="1">
      <c r="B817" s="2" t="s">
        <v>2015</v>
      </c>
      <c r="C817" s="2" t="s">
        <v>2016</v>
      </c>
      <c r="D817" s="2" t="s">
        <v>13</v>
      </c>
      <c r="E817" s="2" t="s">
        <v>14</v>
      </c>
      <c r="F817" s="2" t="s">
        <v>15</v>
      </c>
      <c r="G817" s="2" t="s">
        <v>2014</v>
      </c>
      <c r="H817" s="2" t="s">
        <v>1994</v>
      </c>
      <c r="I817" s="2" t="str">
        <f>IFERROR(__xludf.DUMMYFUNCTION("GOOGLETRANSLATE(C817,""fr"",""en"")"),"Clear and precise customer website that gives all the information. The validation of the file was very fast and the sending of the green card was made in a few days. Customer service is very efficient and kind, based in France. The prices are very good, m"&amp;"uch lower than competition.")</f>
        <v>Clear and precise customer website that gives all the information. The validation of the file was very fast and the sending of the green card was made in a few days. Customer service is very efficient and kind, based in France. The prices are very good, much lower than competition.</v>
      </c>
    </row>
    <row r="818" ht="15.75" customHeight="1">
      <c r="B818" s="2" t="s">
        <v>2017</v>
      </c>
      <c r="C818" s="2" t="s">
        <v>2018</v>
      </c>
      <c r="D818" s="2" t="s">
        <v>13</v>
      </c>
      <c r="E818" s="2" t="s">
        <v>14</v>
      </c>
      <c r="F818" s="2" t="s">
        <v>15</v>
      </c>
      <c r="G818" s="2" t="s">
        <v>2014</v>
      </c>
      <c r="H818" s="2" t="s">
        <v>1994</v>
      </c>
      <c r="I818" s="2" t="str">
        <f>IFERROR(__xludf.DUMMYFUNCTION("GOOGLETRANSLATE(C818,""fr"",""en"")"),"The olive tree is first positioned in terms of prices. Secondly, their site is rather well done and easy to use. You can see the advancement of the online file.")</f>
        <v>The olive tree is first positioned in terms of prices. Secondly, their site is rather well done and easy to use. You can see the advancement of the online file.</v>
      </c>
    </row>
    <row r="819" ht="15.75" customHeight="1">
      <c r="B819" s="2" t="s">
        <v>2019</v>
      </c>
      <c r="C819" s="2" t="s">
        <v>2020</v>
      </c>
      <c r="D819" s="2" t="s">
        <v>13</v>
      </c>
      <c r="E819" s="2" t="s">
        <v>14</v>
      </c>
      <c r="F819" s="2" t="s">
        <v>15</v>
      </c>
      <c r="G819" s="2" t="s">
        <v>2021</v>
      </c>
      <c r="H819" s="2" t="s">
        <v>1994</v>
      </c>
      <c r="I819" s="2" t="str">
        <f>IFERROR(__xludf.DUMMYFUNCTION("GOOGLETRANSLATE(C819,""fr"",""en"")"),"For people who do not make much change in their lives (address, car etc)")</f>
        <v>For people who do not make much change in their lives (address, car etc)</v>
      </c>
    </row>
    <row r="820" ht="15.75" customHeight="1">
      <c r="B820" s="2" t="s">
        <v>2022</v>
      </c>
      <c r="C820" s="2" t="s">
        <v>2023</v>
      </c>
      <c r="D820" s="2" t="s">
        <v>13</v>
      </c>
      <c r="E820" s="2" t="s">
        <v>14</v>
      </c>
      <c r="F820" s="2" t="s">
        <v>15</v>
      </c>
      <c r="G820" s="2" t="s">
        <v>2024</v>
      </c>
      <c r="H820" s="2" t="s">
        <v>2025</v>
      </c>
      <c r="I820" s="2" t="str">
        <f>IFERROR(__xludf.DUMMYFUNCTION("GOOGLETRANSLATE(C820,""fr"",""en"")"),"Interesting the first year then an increase of 50% despite a 5 -point bonus?!
My advisor tells me that insurance has increased when I ask her how much, she tells me 6 to 8%. It does not explain the increase of 50% but has no other solutions to offer me t"&amp;"han termination. What I had to do.
")</f>
        <v>Interesting the first year then an increase of 50% despite a 5 -point bonus?!
My advisor tells me that insurance has increased when I ask her how much, she tells me 6 to 8%. It does not explain the increase of 50% but has no other solutions to offer me than termination. What I had to do.
</v>
      </c>
    </row>
    <row r="821" ht="15.75" customHeight="1">
      <c r="B821" s="2" t="s">
        <v>2026</v>
      </c>
      <c r="C821" s="2" t="s">
        <v>2027</v>
      </c>
      <c r="D821" s="2" t="s">
        <v>13</v>
      </c>
      <c r="E821" s="2" t="s">
        <v>14</v>
      </c>
      <c r="F821" s="2" t="s">
        <v>15</v>
      </c>
      <c r="G821" s="2" t="s">
        <v>2028</v>
      </c>
      <c r="H821" s="2" t="s">
        <v>2025</v>
      </c>
      <c r="I821" s="2" t="str">
        <f>IFERROR(__xludf.DUMMYFUNCTION("GOOGLETRANSLATE(C821,""fr"",""en"")"),"Registered at the Olivier in April 2017, I had, although all the information of the 2 accidents I had in the past 5 years were in the last denying information of my former insurer, I undergone some month of provisional insurance because intermediate state"&amp;"ments were missing (due to addresses). It was not until October that the olive tree deigned to watch something other than the dates of the RI and noted that one of the accidents was not only material, and therefore offered me an amendment of 160 euros per"&amp;" year Additional !!! Becoming more expensive than Groupama that I had just left! The word crook cannot be used, I would rather say that they like to collect your contributions until they only have the choice to process your file and offer prohibitive endo"&amp;"rsements.")</f>
        <v>Registered at the Olivier in April 2017, I had, although all the information of the 2 accidents I had in the past 5 years were in the last denying information of my former insurer, I undergone some month of provisional insurance because intermediate statements were missing (due to addresses). It was not until October that the olive tree deigned to watch something other than the dates of the RI and noted that one of the accidents was not only material, and therefore offered me an amendment of 160 euros per year Additional !!! Becoming more expensive than Groupama that I had just left! The word crook cannot be used, I would rather say that they like to collect your contributions until they only have the choice to process your file and offer prohibitive endorsements.</v>
      </c>
    </row>
    <row r="822" ht="15.75" customHeight="1">
      <c r="B822" s="2" t="s">
        <v>2029</v>
      </c>
      <c r="C822" s="2" t="s">
        <v>2030</v>
      </c>
      <c r="D822" s="2" t="s">
        <v>13</v>
      </c>
      <c r="E822" s="2" t="s">
        <v>14</v>
      </c>
      <c r="F822" s="2" t="s">
        <v>15</v>
      </c>
      <c r="G822" s="2" t="s">
        <v>2031</v>
      </c>
      <c r="H822" s="2" t="s">
        <v>2032</v>
      </c>
      <c r="I822" s="2" t="str">
        <f>IFERROR(__xludf.DUMMYFUNCTION("GOOGLETRANSLATE(C822,""fr"",""en"")"),"Catastrophic insurer. During the subscription, I expressed my special case (only service car for 7 years and no certificate of the employer's vehicle fleet), the person announced to be able to make a partial recovery of a bonus with this document. Much la"&amp;"ter, a very high increase in the bonus (+ amendment fees) is applied because the document does not suit them.
I have subscribed to them only for the partial preferential recovery of the bonus/penalty and now they put me in front of the fait accompli.")</f>
        <v>Catastrophic insurer. During the subscription, I expressed my special case (only service car for 7 years and no certificate of the employer's vehicle fleet), the person announced to be able to make a partial recovery of a bonus with this document. Much later, a very high increase in the bonus (+ amendment fees) is applied because the document does not suit them.
I have subscribed to them only for the partial preferential recovery of the bonus/penalty and now they put me in front of the fait accompli.</v>
      </c>
    </row>
    <row r="823" ht="15.75" customHeight="1">
      <c r="B823" s="2" t="s">
        <v>2033</v>
      </c>
      <c r="C823" s="2" t="s">
        <v>2034</v>
      </c>
      <c r="D823" s="2" t="s">
        <v>13</v>
      </c>
      <c r="E823" s="2" t="s">
        <v>14</v>
      </c>
      <c r="F823" s="2" t="s">
        <v>15</v>
      </c>
      <c r="G823" s="2" t="s">
        <v>2035</v>
      </c>
      <c r="H823" s="2" t="s">
        <v>2032</v>
      </c>
      <c r="I823" s="2" t="str">
        <f>IFERROR(__xludf.DUMMYFUNCTION("GOOGLETRANSLATE(C823,""fr"",""en"")"),"Good value for money in the 1st year. However, increase in around 20% without claims and for the same conditions in the second year. Conclusion if you want insurance without rate inflation without reason going to subscribe elsewhere.")</f>
        <v>Good value for money in the 1st year. However, increase in around 20% without claims and for the same conditions in the second year. Conclusion if you want insurance without rate inflation without reason going to subscribe elsewhere.</v>
      </c>
    </row>
    <row r="824" ht="15.75" customHeight="1">
      <c r="B824" s="2" t="s">
        <v>2036</v>
      </c>
      <c r="C824" s="2" t="s">
        <v>2037</v>
      </c>
      <c r="D824" s="2" t="s">
        <v>13</v>
      </c>
      <c r="E824" s="2" t="s">
        <v>14</v>
      </c>
      <c r="F824" s="2" t="s">
        <v>15</v>
      </c>
      <c r="G824" s="2" t="s">
        <v>2038</v>
      </c>
      <c r="H824" s="2" t="s">
        <v>2032</v>
      </c>
      <c r="I824" s="2" t="str">
        <f>IFERROR(__xludf.DUMMYFUNCTION("GOOGLETRANSLATE(C824,""fr"",""en"")"),"I did not have a green card for my insurance year, now taken for 1 year on an account whose holder is different from the subscriber, a transfer certificate for the vehicle issued, they do not want to reimburse me, to avoid")</f>
        <v>I did not have a green card for my insurance year, now taken for 1 year on an account whose holder is different from the subscriber, a transfer certificate for the vehicle issued, they do not want to reimburse me, to avoid</v>
      </c>
    </row>
    <row r="825" ht="15.75" customHeight="1">
      <c r="B825" s="2" t="s">
        <v>2039</v>
      </c>
      <c r="C825" s="2" t="s">
        <v>2040</v>
      </c>
      <c r="D825" s="2" t="s">
        <v>13</v>
      </c>
      <c r="E825" s="2" t="s">
        <v>14</v>
      </c>
      <c r="F825" s="2" t="s">
        <v>15</v>
      </c>
      <c r="G825" s="2" t="s">
        <v>2041</v>
      </c>
      <c r="H825" s="2" t="s">
        <v>2032</v>
      </c>
      <c r="I825" s="2" t="str">
        <f>IFERROR(__xludf.DUMMYFUNCTION("GOOGLETRANSLATE(C825,""fr"",""en"")"),"No troubleshooting on Sunday for my part ... I tried to contact the insurance with the number I was given, and a vocal box informed me that they were closed on Sunday. I sent an email to contact them to find out the reason or the way to get out of it next"&amp;" time and I have never received an answer.")</f>
        <v>No troubleshooting on Sunday for my part ... I tried to contact the insurance with the number I was given, and a vocal box informed me that they were closed on Sunday. I sent an email to contact them to find out the reason or the way to get out of it next time and I have never received an answer.</v>
      </c>
    </row>
    <row r="826" ht="15.75" customHeight="1">
      <c r="B826" s="2" t="s">
        <v>2042</v>
      </c>
      <c r="C826" s="2" t="s">
        <v>2043</v>
      </c>
      <c r="D826" s="2" t="s">
        <v>13</v>
      </c>
      <c r="E826" s="2" t="s">
        <v>14</v>
      </c>
      <c r="F826" s="2" t="s">
        <v>15</v>
      </c>
      <c r="G826" s="2" t="s">
        <v>2044</v>
      </c>
      <c r="H826" s="2" t="s">
        <v>2032</v>
      </c>
      <c r="I826" s="2" t="str">
        <f>IFERROR(__xludf.DUMMYFUNCTION("GOOGLETRANSLATE(C826,""fr"",""en"")"),"Speed ​​and efficiency 0 regret, a very low price being in all risk and young driver")</f>
        <v>Speed ​​and efficiency 0 regret, a very low price being in all risk and young driver</v>
      </c>
    </row>
    <row r="827" ht="15.75" customHeight="1">
      <c r="B827" s="2" t="s">
        <v>2045</v>
      </c>
      <c r="C827" s="2" t="s">
        <v>2046</v>
      </c>
      <c r="D827" s="2" t="s">
        <v>13</v>
      </c>
      <c r="E827" s="2" t="s">
        <v>14</v>
      </c>
      <c r="F827" s="2" t="s">
        <v>15</v>
      </c>
      <c r="G827" s="2" t="s">
        <v>2047</v>
      </c>
      <c r="H827" s="2" t="s">
        <v>2048</v>
      </c>
      <c r="I827" s="2" t="str">
        <f>IFERROR(__xludf.DUMMYFUNCTION("GOOGLETRANSLATE(C827,""fr"",""en"")"),"Reactive listening insurance")</f>
        <v>Reactive listening insurance</v>
      </c>
    </row>
    <row r="828" ht="15.75" customHeight="1">
      <c r="B828" s="2" t="s">
        <v>2049</v>
      </c>
      <c r="C828" s="2" t="s">
        <v>2050</v>
      </c>
      <c r="D828" s="2" t="s">
        <v>13</v>
      </c>
      <c r="E828" s="2" t="s">
        <v>14</v>
      </c>
      <c r="F828" s="2" t="s">
        <v>15</v>
      </c>
      <c r="G828" s="2" t="s">
        <v>2051</v>
      </c>
      <c r="H828" s="2" t="s">
        <v>2048</v>
      </c>
      <c r="I828" s="2" t="str">
        <f>IFERROR(__xludf.DUMMYFUNCTION("GOOGLETRANSLATE(C828,""fr"",""en"")"),"Very competent when it comes to taking monthly payments but when there is a claim there is no one left.
It's been a month since I had an accident normally ""not responsible"" however I still did not have the official response of this responsibility.
The"&amp;"y drag in length and the 4 people I had on the phone told me 4 different things.
No vehicle loan and in the meantime I pay the TERs and my means of transport.
In addition I pay my insurance while my vehicle is unusable.
I am very disappointed.
The pri"&amp;"ces are very affordable but we understand why when we need them.
I strongly advise against.")</f>
        <v>Very competent when it comes to taking monthly payments but when there is a claim there is no one left.
It's been a month since I had an accident normally "not responsible" however I still did not have the official response of this responsibility.
They drag in length and the 4 people I had on the phone told me 4 different things.
No vehicle loan and in the meantime I pay the TERs and my means of transport.
In addition I pay my insurance while my vehicle is unusable.
I am very disappointed.
The prices are very affordable but we understand why when we need them.
I strongly advise against.</v>
      </c>
    </row>
    <row r="829" ht="15.75" customHeight="1">
      <c r="B829" s="2" t="s">
        <v>2052</v>
      </c>
      <c r="C829" s="2" t="s">
        <v>2053</v>
      </c>
      <c r="D829" s="2" t="s">
        <v>13</v>
      </c>
      <c r="E829" s="2" t="s">
        <v>14</v>
      </c>
      <c r="F829" s="2" t="s">
        <v>15</v>
      </c>
      <c r="G829" s="2" t="s">
        <v>2054</v>
      </c>
      <c r="H829" s="2" t="s">
        <v>2048</v>
      </c>
      <c r="I829" s="2" t="str">
        <f>IFERROR(__xludf.DUMMYFUNCTION("GOOGLETRANSLATE(C829,""fr"",""en"")"),"Customer service nothing, change of your when you tell them that you will see elsewhere, exorbitant fresh without knowing why, very bad insurance, fleeing it is just advice for you, and I have never had a single accident in 2 years")</f>
        <v>Customer service nothing, change of your when you tell them that you will see elsewhere, exorbitant fresh without knowing why, very bad insurance, fleeing it is just advice for you, and I have never had a single accident in 2 years</v>
      </c>
    </row>
    <row r="830" ht="15.75" customHeight="1">
      <c r="B830" s="2" t="s">
        <v>2055</v>
      </c>
      <c r="C830" s="2" t="s">
        <v>2056</v>
      </c>
      <c r="D830" s="2" t="s">
        <v>13</v>
      </c>
      <c r="E830" s="2" t="s">
        <v>14</v>
      </c>
      <c r="F830" s="2" t="s">
        <v>15</v>
      </c>
      <c r="G830" s="2" t="s">
        <v>2057</v>
      </c>
      <c r="H830" s="2" t="s">
        <v>2048</v>
      </c>
      <c r="I830" s="2" t="str">
        <f>IFERROR(__xludf.DUMMYFUNCTION("GOOGLETRANSLATE(C830,""fr"",""en"")"),"Battle on the elbow for several months for obtaining my green card! (Documents sent several times but without return, an endless expectation to the telephone standard, ...)
Easy and quick registration ouiiii! Sure ! You have interest in not missing yours"&amp;"elf! For a badly checked box I end up with an increase of 10th per month! Long live the olive tree!")</f>
        <v>Battle on the elbow for several months for obtaining my green card! (Documents sent several times but without return, an endless expectation to the telephone standard, ...)
Easy and quick registration ouiiii! Sure ! You have interest in not missing yourself! For a badly checked box I end up with an increase of 10th per month! Long live the olive tree!</v>
      </c>
    </row>
    <row r="831" ht="15.75" customHeight="1">
      <c r="B831" s="2" t="s">
        <v>2058</v>
      </c>
      <c r="C831" s="2" t="s">
        <v>2059</v>
      </c>
      <c r="D831" s="2" t="s">
        <v>13</v>
      </c>
      <c r="E831" s="2" t="s">
        <v>14</v>
      </c>
      <c r="F831" s="2" t="s">
        <v>15</v>
      </c>
      <c r="G831" s="2" t="s">
        <v>2060</v>
      </c>
      <c r="H831" s="2" t="s">
        <v>2048</v>
      </c>
      <c r="I831" s="2" t="str">
        <f>IFERROR(__xludf.DUMMYFUNCTION("GOOGLETRANSLATE(C831,""fr"",""en"")"),"As with many, Ke looked at this insurance because the prices are attractive (for the 1st year!). I have made several online quotes simulations. The quotes reached me by email + 12 hours later !! Not that serious.
The next day I call an advisor (quick res"&amp;"ponse) to finalize a contract. I have to end the call following an emergency. The advisor offered to remind me the next day at 10:00 am. 2 days later I still expect his call. Surprising from a sales department, but not too serious either.
I decide yester"&amp;"day to finalize my contract for my vehicle. I settle 600 euros online and I am indicated that a confirmation email with my contract number and my provisional green card has just achieved me. Fortunately, I made a screen copy, because the famous email (how"&amp;"ever automatic) only reached me ... 2 p.m. later !!! Meanwhile, it is impossible to know if I had been debited, nor to recover my vehicle !! A shame!!! I still finalize my customer account but impossible to connect because the site does not recognize the "&amp;"password that it asked me to create a tot more minute ... I tried the procedure ""password Forgotten ""... 2 hours that I await the reset email !!!
I may really have no luck but in any case I immediately flee this insurance by retracting myself; I am not"&amp;" at all with confidence!")</f>
        <v>As with many, Ke looked at this insurance because the prices are attractive (for the 1st year!). I have made several online quotes simulations. The quotes reached me by email + 12 hours later !! Not that serious.
The next day I call an advisor (quick response) to finalize a contract. I have to end the call following an emergency. The advisor offered to remind me the next day at 10:00 am. 2 days later I still expect his call. Surprising from a sales department, but not too serious either.
I decide yesterday to finalize my contract for my vehicle. I settle 600 euros online and I am indicated that a confirmation email with my contract number and my provisional green card has just achieved me. Fortunately, I made a screen copy, because the famous email (however automatic) only reached me ... 2 p.m. later !!! Meanwhile, it is impossible to know if I had been debited, nor to recover my vehicle !! A shame!!! I still finalize my customer account but impossible to connect because the site does not recognize the password that it asked me to create a tot more minute ... I tried the procedure "password Forgotten "... 2 hours that I await the reset email !!!
I may really have no luck but in any case I immediately flee this insurance by retracting myself; I am not at all with confidence!</v>
      </c>
    </row>
    <row r="832" ht="15.75" customHeight="1">
      <c r="B832" s="2" t="s">
        <v>2061</v>
      </c>
      <c r="C832" s="2" t="s">
        <v>2062</v>
      </c>
      <c r="D832" s="2" t="s">
        <v>13</v>
      </c>
      <c r="E832" s="2" t="s">
        <v>14</v>
      </c>
      <c r="F832" s="2" t="s">
        <v>15</v>
      </c>
      <c r="G832" s="2" t="s">
        <v>2063</v>
      </c>
      <c r="H832" s="2" t="s">
        <v>2064</v>
      </c>
      <c r="I832" s="2" t="str">
        <f>IFERROR(__xludf.DUMMYFUNCTION("GOOGLETRANSLATE(C832,""fr"",""en"")"),"I have subscribed to the online olive assurance. It was simple and quick.
Once the missing documents have been sent, my green card was shipped during the same day. I recommend.")</f>
        <v>I have subscribed to the online olive assurance. It was simple and quick.
Once the missing documents have been sent, my green card was shipped during the same day. I recommend.</v>
      </c>
    </row>
    <row r="833" ht="15.75" customHeight="1">
      <c r="B833" s="2" t="s">
        <v>2065</v>
      </c>
      <c r="C833" s="2" t="s">
        <v>2066</v>
      </c>
      <c r="D833" s="2" t="s">
        <v>13</v>
      </c>
      <c r="E833" s="2" t="s">
        <v>14</v>
      </c>
      <c r="F833" s="2" t="s">
        <v>15</v>
      </c>
      <c r="G833" s="2" t="s">
        <v>2067</v>
      </c>
      <c r="H833" s="2" t="s">
        <v>2064</v>
      </c>
      <c r="I833" s="2" t="str">
        <f>IFERROR(__xludf.DUMMYFUNCTION("GOOGLETRANSLATE(C833,""fr"",""en"")"),"Very simple site used, good explanation, contact by quick and nice phone, very correct value for money and very good file monitoring, I recommend the olive assurance to all")</f>
        <v>Very simple site used, good explanation, contact by quick and nice phone, very correct value for money and very good file monitoring, I recommend the olive assurance to all</v>
      </c>
    </row>
    <row r="834" ht="15.75" customHeight="1">
      <c r="B834" s="2" t="s">
        <v>2068</v>
      </c>
      <c r="C834" s="2" t="s">
        <v>2069</v>
      </c>
      <c r="D834" s="2" t="s">
        <v>13</v>
      </c>
      <c r="E834" s="2" t="s">
        <v>14</v>
      </c>
      <c r="F834" s="2" t="s">
        <v>15</v>
      </c>
      <c r="G834" s="2" t="s">
        <v>2070</v>
      </c>
      <c r="H834" s="2" t="s">
        <v>2064</v>
      </c>
      <c r="I834" s="2" t="str">
        <f>IFERROR(__xludf.DUMMYFUNCTION("GOOGLETRANSLATE(C834,""fr"",""en"")"),"This insurer is much above average, the prices are very competitive, for a same price than other di net insurers, the grants are identical or even higher for lower deductible amounts.")</f>
        <v>This insurer is much above average, the prices are very competitive, for a same price than other di net insurers, the grants are identical or even higher for lower deductible amounts.</v>
      </c>
    </row>
    <row r="835" ht="15.75" customHeight="1">
      <c r="B835" s="2" t="s">
        <v>2071</v>
      </c>
      <c r="C835" s="2" t="s">
        <v>2072</v>
      </c>
      <c r="D835" s="2" t="s">
        <v>13</v>
      </c>
      <c r="E835" s="2" t="s">
        <v>14</v>
      </c>
      <c r="F835" s="2" t="s">
        <v>15</v>
      </c>
      <c r="G835" s="2" t="s">
        <v>2070</v>
      </c>
      <c r="H835" s="2" t="s">
        <v>2064</v>
      </c>
      <c r="I835" s="2" t="str">
        <f>IFERROR(__xludf.DUMMYFUNCTION("GOOGLETRANSLATE(C835,""fr"",""en"")"),"To flee. No professionalism on their part. Their customer service is the most shabby which I had to do. I have been waiting for my information statement for 2 weeks. Their customer service is unreachable")</f>
        <v>To flee. No professionalism on their part. Their customer service is the most shabby which I had to do. I have been waiting for my information statement for 2 weeks. Their customer service is unreachable</v>
      </c>
    </row>
    <row r="836" ht="15.75" customHeight="1">
      <c r="B836" s="2" t="s">
        <v>2073</v>
      </c>
      <c r="C836" s="2" t="s">
        <v>2074</v>
      </c>
      <c r="D836" s="2" t="s">
        <v>13</v>
      </c>
      <c r="E836" s="2" t="s">
        <v>14</v>
      </c>
      <c r="F836" s="2" t="s">
        <v>15</v>
      </c>
      <c r="G836" s="2" t="s">
        <v>2075</v>
      </c>
      <c r="H836" s="2" t="s">
        <v>2064</v>
      </c>
      <c r="I836" s="2" t="str">
        <f>IFERROR(__xludf.DUMMYFUNCTION("GOOGLETRANSLATE(C836,""fr"",""en"")"),"Constant errors from the start: previous contract not denounced in time forcing me to continue paying my former company of monthly payments which have become too expensive, amendment billed at € 15 to add to private journeys the home-work journeys but of "&amp;"which no television n ' To know later, random samples resulting in constant smoothing, from 43 to 58 € ... but above all a responsible disaster attributed by mistake which makes my bonus pass from 0.63 to 0.83 and my premium from 530 to 1,030 €. I made a "&amp;"complaint, I was finally announced a price of € 750, an increase of more than 30%. Faced with my dissatisfaction, the television replied dryly that I went from € 1,030 to 750, a commercial gesture of € 300 more than enough! In short, I strongly advise aga"&amp;"inst.")</f>
        <v>Constant errors from the start: previous contract not denounced in time forcing me to continue paying my former company of monthly payments which have become too expensive, amendment billed at € 15 to add to private journeys the home-work journeys but of which no television n ' To know later, random samples resulting in constant smoothing, from 43 to 58 € ... but above all a responsible disaster attributed by mistake which makes my bonus pass from 0.63 to 0.83 and my premium from 530 to 1,030 €. I made a complaint, I was finally announced a price of € 750, an increase of more than 30%. Faced with my dissatisfaction, the television replied dryly that I went from € 1,030 to 750, a commercial gesture of € 300 more than enough! In short, I strongly advise against.</v>
      </c>
    </row>
    <row r="837" ht="15.75" customHeight="1">
      <c r="B837" s="2" t="s">
        <v>2076</v>
      </c>
      <c r="C837" s="2" t="s">
        <v>2077</v>
      </c>
      <c r="D837" s="2" t="s">
        <v>13</v>
      </c>
      <c r="E837" s="2" t="s">
        <v>14</v>
      </c>
      <c r="F837" s="2" t="s">
        <v>15</v>
      </c>
      <c r="G837" s="2" t="s">
        <v>2078</v>
      </c>
      <c r="H837" s="2" t="s">
        <v>2064</v>
      </c>
      <c r="I837" s="2" t="str">
        <f>IFERROR(__xludf.DUMMYFUNCTION("GOOGLETRANSLATE(C837,""fr"",""en"")"),"It's been 6 months since car was burned following an act of vandalism, insurance did not reimburse me when I had the Insurance Break and Fire Insurance option! For six months I have continued to be taken from 132 euros per month for a car that is no longe"&amp;"r in my possession !! I must have called them dixaines of times people has the same speech and does not give me a solution to my problem. I made opposition to these sample and here I receive a letter billed 20 euros to ask myself 235 euros because I am in"&amp;" an irregular situation in my paimal.
Finally, they were mistaken in the information statement so my penalty amounted to 1.48 instead of 1.18 and when I asked to repair their error they billed me 15 euros in the fees !!!
Total: flight of 3,432.15 euros "&amp;"by the insurance olive tree.")</f>
        <v>It's been 6 months since car was burned following an act of vandalism, insurance did not reimburse me when I had the Insurance Break and Fire Insurance option! For six months I have continued to be taken from 132 euros per month for a car that is no longer in my possession !! I must have called them dixaines of times people has the same speech and does not give me a solution to my problem. I made opposition to these sample and here I receive a letter billed 20 euros to ask myself 235 euros because I am in an irregular situation in my paimal.
Finally, they were mistaken in the information statement so my penalty amounted to 1.48 instead of 1.18 and when I asked to repair their error they billed me 15 euros in the fees !!!
Total: flight of 3,432.15 euros by the insurance olive tree.</v>
      </c>
    </row>
    <row r="838" ht="15.75" customHeight="1">
      <c r="B838" s="2" t="s">
        <v>2079</v>
      </c>
      <c r="C838" s="2" t="s">
        <v>2080</v>
      </c>
      <c r="D838" s="2" t="s">
        <v>13</v>
      </c>
      <c r="E838" s="2" t="s">
        <v>14</v>
      </c>
      <c r="F838" s="2" t="s">
        <v>15</v>
      </c>
      <c r="G838" s="2" t="s">
        <v>2081</v>
      </c>
      <c r="H838" s="2" t="s">
        <v>2064</v>
      </c>
      <c r="I838" s="2" t="str">
        <f>IFERROR(__xludf.DUMMYFUNCTION("GOOGLETRANSLATE(C838,""fr"",""en"")"),"Hello,
 I am perplexed because when I do a quote I don't always have the same amounts?
Besides on the phone it is not clear if there are case fees, in + or -. I did not find the written info.
Curiously when I make a return for checking quotes I find my"&amp;" info seized before and not them that I have just seized.
I found a quote with obviously an error (increase in franchise gives increase in prices) I can benefit from it.")</f>
        <v>Hello,
 I am perplexed because when I do a quote I don't always have the same amounts?
Besides on the phone it is not clear if there are case fees, in + or -. I did not find the written info.
Curiously when I make a return for checking quotes I find my info seized before and not them that I have just seized.
I found a quote with obviously an error (increase in franchise gives increase in prices) I can benefit from it.</v>
      </c>
    </row>
    <row r="839" ht="15.75" customHeight="1">
      <c r="B839" s="2" t="s">
        <v>2082</v>
      </c>
      <c r="C839" s="2" t="s">
        <v>2083</v>
      </c>
      <c r="D839" s="2" t="s">
        <v>13</v>
      </c>
      <c r="E839" s="2" t="s">
        <v>14</v>
      </c>
      <c r="F839" s="2" t="s">
        <v>15</v>
      </c>
      <c r="G839" s="2" t="s">
        <v>2084</v>
      </c>
      <c r="H839" s="2" t="s">
        <v>2064</v>
      </c>
      <c r="I839" s="2" t="str">
        <f>IFERROR(__xludf.DUMMYFUNCTION("GOOGLETRANSLATE(C839,""fr"",""en"")"),"A lamentable service.")</f>
        <v>A lamentable service.</v>
      </c>
    </row>
    <row r="840" ht="15.75" customHeight="1">
      <c r="B840" s="2" t="s">
        <v>2085</v>
      </c>
      <c r="C840" s="2" t="s">
        <v>2086</v>
      </c>
      <c r="D840" s="2" t="s">
        <v>13</v>
      </c>
      <c r="E840" s="2" t="s">
        <v>14</v>
      </c>
      <c r="F840" s="2" t="s">
        <v>15</v>
      </c>
      <c r="G840" s="2" t="s">
        <v>2087</v>
      </c>
      <c r="H840" s="2" t="s">
        <v>2088</v>
      </c>
      <c r="I840" s="2" t="str">
        <f>IFERROR(__xludf.DUMMYFUNCTION("GOOGLETRANSLATE(C840,""fr"",""en"")"),"Nothing disappointing. At the top Olivier Insurance don't change anything !!!!")</f>
        <v>Nothing disappointing. At the top Olivier Insurance don't change anything !!!!</v>
      </c>
    </row>
    <row r="841" ht="15.75" customHeight="1">
      <c r="B841" s="2" t="s">
        <v>2089</v>
      </c>
      <c r="C841" s="2" t="s">
        <v>2090</v>
      </c>
      <c r="D841" s="2" t="s">
        <v>13</v>
      </c>
      <c r="E841" s="2" t="s">
        <v>14</v>
      </c>
      <c r="F841" s="2" t="s">
        <v>15</v>
      </c>
      <c r="G841" s="2" t="s">
        <v>2091</v>
      </c>
      <c r="H841" s="2" t="s">
        <v>2088</v>
      </c>
      <c r="I841" s="2" t="str">
        <f>IFERROR(__xludf.DUMMYFUNCTION("GOOGLETRANSLATE(C841,""fr"",""en"")"),"Bonus of 50% for more than 3 years, someone has returned to my car parking in March.
- the olive tree increased (by mistake?) My coef passerby to 0.62")</f>
        <v>Bonus of 50% for more than 3 years, someone has returned to my car parking in March.
- the olive tree increased (by mistake?) My coef passerby to 0.62</v>
      </c>
    </row>
    <row r="842" ht="15.75" customHeight="1">
      <c r="B842" s="2" t="s">
        <v>2092</v>
      </c>
      <c r="C842" s="2" t="s">
        <v>2093</v>
      </c>
      <c r="D842" s="2" t="s">
        <v>13</v>
      </c>
      <c r="E842" s="2" t="s">
        <v>14</v>
      </c>
      <c r="F842" s="2" t="s">
        <v>15</v>
      </c>
      <c r="G842" s="2" t="s">
        <v>2094</v>
      </c>
      <c r="H842" s="2" t="s">
        <v>2088</v>
      </c>
      <c r="I842" s="2" t="str">
        <f>IFERROR(__xludf.DUMMYFUNCTION("GOOGLETRANSLATE(C842,""fr"",""en"")"),"The prices are interesting, but you should not have a claim because even not responsible you have to wait 3 months minimum to be only partially reimbursed. Lamentable")</f>
        <v>The prices are interesting, but you should not have a claim because even not responsible you have to wait 3 months minimum to be only partially reimbursed. Lamentable</v>
      </c>
    </row>
    <row r="843" ht="15.75" customHeight="1">
      <c r="B843" s="2" t="s">
        <v>2095</v>
      </c>
      <c r="C843" s="2" t="s">
        <v>2096</v>
      </c>
      <c r="D843" s="2" t="s">
        <v>13</v>
      </c>
      <c r="E843" s="2" t="s">
        <v>14</v>
      </c>
      <c r="F843" s="2" t="s">
        <v>15</v>
      </c>
      <c r="G843" s="2" t="s">
        <v>2097</v>
      </c>
      <c r="H843" s="2" t="s">
        <v>2088</v>
      </c>
      <c r="I843" s="2" t="str">
        <f>IFERROR(__xludf.DUMMYFUNCTION("GOOGLETRANSLATE(C843,""fr"",""en"")"),"I didn't have to take care of anything. However, I would like to know, during my Ice Broke, the rear trunk was crunched and would like to know if I can have it repaired since I benefit from an all -risk contract.
Thank you for your reply.
Best regards
"&amp;"
Quarta Roberto")</f>
        <v>I didn't have to take care of anything. However, I would like to know, during my Ice Broke, the rear trunk was crunched and would like to know if I can have it repaired since I benefit from an all -risk contract.
Thank you for your reply.
Best regards
Quarta Roberto</v>
      </c>
    </row>
    <row r="844" ht="15.75" customHeight="1">
      <c r="B844" s="2" t="s">
        <v>2098</v>
      </c>
      <c r="C844" s="2" t="s">
        <v>2099</v>
      </c>
      <c r="D844" s="2" t="s">
        <v>13</v>
      </c>
      <c r="E844" s="2" t="s">
        <v>14</v>
      </c>
      <c r="F844" s="2" t="s">
        <v>15</v>
      </c>
      <c r="G844" s="2" t="s">
        <v>2100</v>
      </c>
      <c r="H844" s="2" t="s">
        <v>2088</v>
      </c>
      <c r="I844" s="2" t="str">
        <f>IFERROR(__xludf.DUMMYFUNCTION("GOOGLETRANSLATE(C844,""fr"",""en"")"),"I waited for 5 months to have my final green card.
On July 17, 2017 I had an accident south of Bulgaria.
The next day my car was deposited at the nearest Citroen dealer (Citroen files in Burgas). To be repaired my vehicle awaits an expert mandated by th"&amp;"e Olivier Insurance.
Three weeks later and at least 20 phone calls still nothing. They instructed Inter Europe France .. which incompetent for Bulgaria at Inter Europe in charge Austria .. who instructed a law firm who offered me a legal expert ... re -r"&amp;"ebelote I relaunch the case with the manager who Send an email to Inter Europe Austria and still nothing.
Conclusion I am blocked with my wife south of Bulgaria and the costs run. 50 euros per hotel and 16 euros for rental for a small Honda Jazz. 66 euro"&amp;"s for 23 days now.
The olive assurance is defaulting the entire line, it sells wind and non -existent guarantees.")</f>
        <v>I waited for 5 months to have my final green card.
On July 17, 2017 I had an accident south of Bulgaria.
The next day my car was deposited at the nearest Citroen dealer (Citroen files in Burgas). To be repaired my vehicle awaits an expert mandated by the Olivier Insurance.
Three weeks later and at least 20 phone calls still nothing. They instructed Inter Europe France .. which incompetent for Bulgaria at Inter Europe in charge Austria .. who instructed a law firm who offered me a legal expert ... re -rebelote I relaunch the case with the manager who Send an email to Inter Europe Austria and still nothing.
Conclusion I am blocked with my wife south of Bulgaria and the costs run. 50 euros per hotel and 16 euros for rental for a small Honda Jazz. 66 euros for 23 days now.
The olive assurance is defaulting the entire line, it sells wind and non -existent guarantees.</v>
      </c>
    </row>
    <row r="845" ht="15.75" customHeight="1">
      <c r="B845" s="2" t="s">
        <v>2101</v>
      </c>
      <c r="C845" s="2" t="s">
        <v>2102</v>
      </c>
      <c r="D845" s="2" t="s">
        <v>13</v>
      </c>
      <c r="E845" s="2" t="s">
        <v>14</v>
      </c>
      <c r="F845" s="2" t="s">
        <v>15</v>
      </c>
      <c r="G845" s="2" t="s">
        <v>2103</v>
      </c>
      <c r="H845" s="2" t="s">
        <v>2104</v>
      </c>
      <c r="I845" s="2" t="str">
        <f>IFERROR(__xludf.DUMMYFUNCTION("GOOGLETRANSLATE(C845,""fr"",""en"")"),"first claim as assured of the olive tree; I contacted the telephone service through my bodybuilder, not affiliated with this company. The expert was mandated very quickly, the quote accepted, and the repair of the repair was done in record time. Nothing t"&amp;"o say if not well done and thanks")</f>
        <v>first claim as assured of the olive tree; I contacted the telephone service through my bodybuilder, not affiliated with this company. The expert was mandated very quickly, the quote accepted, and the repair of the repair was done in record time. Nothing to say if not well done and thanks</v>
      </c>
    </row>
    <row r="846" ht="15.75" customHeight="1">
      <c r="B846" s="2" t="s">
        <v>2105</v>
      </c>
      <c r="C846" s="2" t="s">
        <v>2106</v>
      </c>
      <c r="D846" s="2" t="s">
        <v>13</v>
      </c>
      <c r="E846" s="2" t="s">
        <v>14</v>
      </c>
      <c r="F846" s="2" t="s">
        <v>15</v>
      </c>
      <c r="G846" s="2" t="s">
        <v>2107</v>
      </c>
      <c r="H846" s="2" t="s">
        <v>2104</v>
      </c>
      <c r="I846" s="2" t="str">
        <f>IFERROR(__xludf.DUMMYFUNCTION("GOOGLETRANSLATE(C846,""fr"",""en"")"),"I sent two recommended with AR + a phone call for over 4 months and they continue to send me mail to my old address")</f>
        <v>I sent two recommended with AR + a phone call for over 4 months and they continue to send me mail to my old address</v>
      </c>
    </row>
    <row r="847" ht="15.75" customHeight="1">
      <c r="B847" s="2" t="s">
        <v>2108</v>
      </c>
      <c r="C847" s="2" t="s">
        <v>2109</v>
      </c>
      <c r="D847" s="2" t="s">
        <v>13</v>
      </c>
      <c r="E847" s="2" t="s">
        <v>14</v>
      </c>
      <c r="F847" s="2" t="s">
        <v>15</v>
      </c>
      <c r="G847" s="2" t="s">
        <v>2110</v>
      </c>
      <c r="H847" s="2" t="s">
        <v>2104</v>
      </c>
      <c r="I847" s="2" t="str">
        <f>IFERROR(__xludf.DUMMYFUNCTION("GOOGLETRANSLATE(C847,""fr"",""en"")"),"So, after 4 provisional green cards and have sent 4 times by their website (which works when it wants eh) and mail, I remain without valid green card for 4 weeks. Do not be checked .... and that day, after having paid my contribution year at once, I see o"&amp;"n my account a direct debit of € 49.64! I go to the site, it doesn't work ... I go back two later, it works! I look at the contract: they made an amendment that I did not therefore signed and declared that I will have been terminated by my former insurer,"&amp;" which is false, since it is me who follows. They know it, since they had the insurer at such who with my authorization confirmed that my departure was my fact. And, they took a non -responsible 2014 loss of 2014 (a C .. which stuck to me and I got back i"&amp;"nto it when I braked a pedestrian crossing!) To justify these 49 € more !!! So cheap price at the start, but no follow -up, 6 months to have a final green card, and contract modifications with samples in addition without the insured having signed and acce"&amp;"pted! Of course, no letter to warn me or send me the endorsement to sign. We pump the money, and basta! I will terminate in February 2018, hoping not to have a fart while waiting ...... only consolation, pro, recognized in my sector and with large custome"&amp;"rs, I will chat with my customers of this company ...")</f>
        <v>So, after 4 provisional green cards and have sent 4 times by their website (which works when it wants eh) and mail, I remain without valid green card for 4 weeks. Do not be checked .... and that day, after having paid my contribution year at once, I see on my account a direct debit of € 49.64! I go to the site, it doesn't work ... I go back two later, it works! I look at the contract: they made an amendment that I did not therefore signed and declared that I will have been terminated by my former insurer, which is false, since it is me who follows. They know it, since they had the insurer at such who with my authorization confirmed that my departure was my fact. And, they took a non -responsible 2014 loss of 2014 (a C .. which stuck to me and I got back into it when I braked a pedestrian crossing!) To justify these 49 € more !!! So cheap price at the start, but no follow -up, 6 months to have a final green card, and contract modifications with samples in addition without the insured having signed and accepted! Of course, no letter to warn me or send me the endorsement to sign. We pump the money, and basta! I will terminate in February 2018, hoping not to have a fart while waiting ...... only consolation, pro, recognized in my sector and with large customers, I will chat with my customers of this company ...</v>
      </c>
    </row>
    <row r="848" ht="15.75" customHeight="1">
      <c r="B848" s="2" t="s">
        <v>2111</v>
      </c>
      <c r="C848" s="2" t="s">
        <v>2112</v>
      </c>
      <c r="D848" s="2" t="s">
        <v>13</v>
      </c>
      <c r="E848" s="2" t="s">
        <v>14</v>
      </c>
      <c r="F848" s="2" t="s">
        <v>15</v>
      </c>
      <c r="G848" s="2" t="s">
        <v>2113</v>
      </c>
      <c r="H848" s="2" t="s">
        <v>2114</v>
      </c>
      <c r="I848" s="2" t="str">
        <f>IFERROR(__xludf.DUMMYFUNCTION("GOOGLETRANSLATE(C848,""fr"",""en"")"),"Hello everyone here is more than a year that I am assured at the Olivier Assurance he asks me for documents again and again that he never receives be saying whether it is by email or by mail, we send me after a year my green card Definitive by telling me "&amp;"everything is unfortunately good for me my car takes fire by driving I do all the necessary the olive tree does not worry more when I learn after 1000 phone call than their lack of documents and that my indemization is blocked as if Hazard The person who "&amp;"takes care of me is not available for a week it's good the week after we are in shit while waiting I have more car and he takes place on my account")</f>
        <v>Hello everyone here is more than a year that I am assured at the Olivier Assurance he asks me for documents again and again that he never receives be saying whether it is by email or by mail, we send me after a year my green card Definitive by telling me everything is unfortunately good for me my car takes fire by driving I do all the necessary the olive tree does not worry more when I learn after 1000 phone call than their lack of documents and that my indemization is blocked as if Hazard The person who takes care of me is not available for a week it's good the week after we are in shit while waiting I have more car and he takes place on my account</v>
      </c>
    </row>
    <row r="849" ht="15.75" customHeight="1">
      <c r="B849" s="2" t="s">
        <v>2115</v>
      </c>
      <c r="C849" s="2" t="s">
        <v>2116</v>
      </c>
      <c r="D849" s="2" t="s">
        <v>13</v>
      </c>
      <c r="E849" s="2" t="s">
        <v>14</v>
      </c>
      <c r="F849" s="2" t="s">
        <v>15</v>
      </c>
      <c r="G849" s="2" t="s">
        <v>2117</v>
      </c>
      <c r="H849" s="2" t="s">
        <v>2114</v>
      </c>
      <c r="I849" s="2" t="str">
        <f>IFERROR(__xludf.DUMMYFUNCTION("GOOGLETRANSLATE(C849,""fr"",""en"")"),"What are they complicated ...
It is not a customer service but they are robots ...
They don't hear anything or don't understand anything ...
They constantly ask me for parts (different requests depending on the email that I receive or if I connect to m"&amp;"y account ...) and icing on the cake they ask me for a situation of less than a month when I Was at ID Macif except that this insurance has not existed for 1 year ... But no, despite my answers, the same robot response ... It's amazing, there is no real c"&amp;"ustomer service. .
To flee !")</f>
        <v>What are they complicated ...
It is not a customer service but they are robots ...
They don't hear anything or don't understand anything ...
They constantly ask me for parts (different requests depending on the email that I receive or if I connect to my account ...) and icing on the cake they ask me for a situation of less than a month when I Was at ID Macif except that this insurance has not existed for 1 year ... But no, despite my answers, the same robot response ... It's amazing, there is no real customer service. .
To flee !</v>
      </c>
    </row>
    <row r="850" ht="15.75" customHeight="1">
      <c r="B850" s="2" t="s">
        <v>2118</v>
      </c>
      <c r="C850" s="2" t="s">
        <v>2119</v>
      </c>
      <c r="D850" s="2" t="s">
        <v>13</v>
      </c>
      <c r="E850" s="2" t="s">
        <v>14</v>
      </c>
      <c r="F850" s="2" t="s">
        <v>15</v>
      </c>
      <c r="G850" s="2" t="s">
        <v>2117</v>
      </c>
      <c r="H850" s="2" t="s">
        <v>2114</v>
      </c>
      <c r="I850" s="2" t="str">
        <f>IFERROR(__xludf.DUMMYFUNCTION("GOOGLETRANSLATE(C850,""fr"",""en"")"),"Deplorable customer service, still in provisional card since November 2017, each time request for additional papers S (going back to 2013 ...) that I transmit to them and which do not go! Insoluble, upon the termination deadline, this masquerade is unbear"&amp;"able")</f>
        <v>Deplorable customer service, still in provisional card since November 2017, each time request for additional papers S (going back to 2013 ...) that I transmit to them and which do not go! Insoluble, upon the termination deadline, this masquerade is unbearable</v>
      </c>
    </row>
    <row r="851" ht="15.75" customHeight="1">
      <c r="B851" s="2" t="s">
        <v>2120</v>
      </c>
      <c r="C851" s="2" t="s">
        <v>2121</v>
      </c>
      <c r="D851" s="2" t="s">
        <v>13</v>
      </c>
      <c r="E851" s="2" t="s">
        <v>14</v>
      </c>
      <c r="F851" s="2" t="s">
        <v>15</v>
      </c>
      <c r="G851" s="2" t="s">
        <v>2122</v>
      </c>
      <c r="H851" s="2" t="s">
        <v>2114</v>
      </c>
      <c r="I851" s="2" t="str">
        <f>IFERROR(__xludf.DUMMYFUNCTION("GOOGLETRANSLATE(C851,""fr"",""en"")"),"I strongly advise against! We pay but no cover. A pure shame! I had a hung no responsible and 6 months later they granted me a partial repair of the vehicle (hitherto HS) and for corporal damage, I have to go through my lawyer to be entitled despite all m"&amp;"edical care My costs. The affair has been going on for a year ... above all do not subscribe!")</f>
        <v>I strongly advise against! We pay but no cover. A pure shame! I had a hung no responsible and 6 months later they granted me a partial repair of the vehicle (hitherto HS) and for corporal damage, I have to go through my lawyer to be entitled despite all medical care My costs. The affair has been going on for a year ... above all do not subscribe!</v>
      </c>
    </row>
    <row r="852" ht="15.75" customHeight="1">
      <c r="B852" s="2" t="s">
        <v>2123</v>
      </c>
      <c r="C852" s="2" t="s">
        <v>2124</v>
      </c>
      <c r="D852" s="2" t="s">
        <v>13</v>
      </c>
      <c r="E852" s="2" t="s">
        <v>14</v>
      </c>
      <c r="F852" s="2" t="s">
        <v>15</v>
      </c>
      <c r="G852" s="2" t="s">
        <v>2125</v>
      </c>
      <c r="H852" s="2" t="s">
        <v>2114</v>
      </c>
      <c r="I852" s="2" t="str">
        <f>IFERROR(__xludf.DUMMYFUNCTION("GOOGLETRANSLATE(C852,""fr"",""en"")"),"The prices are competitive as a new customer. After the first year, the subscription swells as if by magic.
Result, neither better nor less well than another insurer on this point, they are the same.")</f>
        <v>The prices are competitive as a new customer. After the first year, the subscription swells as if by magic.
Result, neither better nor less well than another insurer on this point, they are the same.</v>
      </c>
    </row>
    <row r="853" ht="15.75" customHeight="1">
      <c r="B853" s="2" t="s">
        <v>2126</v>
      </c>
      <c r="C853" s="2" t="s">
        <v>2127</v>
      </c>
      <c r="D853" s="2" t="s">
        <v>13</v>
      </c>
      <c r="E853" s="2" t="s">
        <v>14</v>
      </c>
      <c r="F853" s="2" t="s">
        <v>15</v>
      </c>
      <c r="G853" s="2" t="s">
        <v>2128</v>
      </c>
      <c r="H853" s="2" t="s">
        <v>2114</v>
      </c>
      <c r="I853" s="2" t="str">
        <f>IFERROR(__xludf.DUMMYFUNCTION("GOOGLETRANSLATE(C853,""fr"",""en"")"),"Impossible to have them on the phone to be able to ask for an information statement. Yet it was the olive tree that terminated my contract because my wife is a childminder and they do not provide children.")</f>
        <v>Impossible to have them on the phone to be able to ask for an information statement. Yet it was the olive tree that terminated my contract because my wife is a childminder and they do not provide children.</v>
      </c>
    </row>
    <row r="854" ht="15.75" customHeight="1">
      <c r="B854" s="2" t="s">
        <v>2129</v>
      </c>
      <c r="C854" s="2" t="s">
        <v>2130</v>
      </c>
      <c r="D854" s="2" t="s">
        <v>13</v>
      </c>
      <c r="E854" s="2" t="s">
        <v>14</v>
      </c>
      <c r="F854" s="2" t="s">
        <v>15</v>
      </c>
      <c r="G854" s="2" t="s">
        <v>2114</v>
      </c>
      <c r="H854" s="2" t="s">
        <v>2114</v>
      </c>
      <c r="I854" s="2" t="str">
        <f>IFERROR(__xludf.DUMMYFUNCTION("GOOGLETRANSLATE(C854,""fr"",""en"")"),"Lamentable customer service. I subscribed 2 contracts on the same day. I gave all the elements by phone, I reported, among other things, an accident and I gave them the date. On 1 of the contracts, no problem was noted but on the second they noted 2015 in"&amp;"stead of 2016.
Iis tend me an amendment and asks me to pay 4.70 euros, a negligible but unjustified sum since it was they who made the mistake.
I send them an email to tell them my disagreement: no answer. A second: still nothing. 3rd email: immediate a"&amp;"nswer to tell me that they did not receive the previous ones and that the month of reflection having passed, I have no more solution than to pay.
I let you judge their honesty.")</f>
        <v>Lamentable customer service. I subscribed 2 contracts on the same day. I gave all the elements by phone, I reported, among other things, an accident and I gave them the date. On 1 of the contracts, no problem was noted but on the second they noted 2015 instead of 2016.
Iis tend me an amendment and asks me to pay 4.70 euros, a negligible but unjustified sum since it was they who made the mistake.
I send them an email to tell them my disagreement: no answer. A second: still nothing. 3rd email: immediate answer to tell me that they did not receive the previous ones and that the month of reflection having passed, I have no more solution than to pay.
I let you judge their honesty.</v>
      </c>
    </row>
    <row r="855" ht="15.75" customHeight="1">
      <c r="B855" s="2" t="s">
        <v>2131</v>
      </c>
      <c r="C855" s="2" t="s">
        <v>2132</v>
      </c>
      <c r="D855" s="2" t="s">
        <v>13</v>
      </c>
      <c r="E855" s="2" t="s">
        <v>14</v>
      </c>
      <c r="F855" s="2" t="s">
        <v>15</v>
      </c>
      <c r="G855" s="2" t="s">
        <v>2133</v>
      </c>
      <c r="H855" s="2" t="s">
        <v>2134</v>
      </c>
      <c r="I855" s="2" t="str">
        <f>IFERROR(__xludf.DUMMYFUNCTION("GOOGLETRANSLATE(C855,""fr"",""en"")"),"I needed three times, and in a time of approximately 6 months, need information and documents. Thanks to the reactivity of the olive tree, I was able to update all my files.")</f>
        <v>I needed three times, and in a time of approximately 6 months, need information and documents. Thanks to the reactivity of the olive tree, I was able to update all my files.</v>
      </c>
    </row>
    <row r="856" ht="15.75" customHeight="1">
      <c r="B856" s="2" t="s">
        <v>2135</v>
      </c>
      <c r="C856" s="2" t="s">
        <v>2136</v>
      </c>
      <c r="D856" s="2" t="s">
        <v>13</v>
      </c>
      <c r="E856" s="2" t="s">
        <v>14</v>
      </c>
      <c r="F856" s="2" t="s">
        <v>15</v>
      </c>
      <c r="G856" s="2" t="s">
        <v>2137</v>
      </c>
      <c r="H856" s="2" t="s">
        <v>2134</v>
      </c>
      <c r="I856" s="2" t="str">
        <f>IFERROR(__xludf.DUMMYFUNCTION("GOOGLETRANSLATE(C856,""fr"",""en"")"),"Insurer not serious at all. They do dumping to attract you home, and commitment is not kept! Department proposed by email on 05/25/17 of 532 euros, I want to subscribe the next day (while the quote is valid until 06/24/17 and there I am told that an updat"&amp;"e of the prices was made The night and that now it's 670 Euors !!! it's shameful, fortunately I had not terminated my other insurance in the meantime. To be strongly unable to say - not serious -")</f>
        <v>Insurer not serious at all. They do dumping to attract you home, and commitment is not kept! Department proposed by email on 05/25/17 of 532 euros, I want to subscribe the next day (while the quote is valid until 06/24/17 and there I am told that an update of the prices was made The night and that now it's 670 Euors !!! it's shameful, fortunately I had not terminated my other insurance in the meantime. To be strongly unable to say - not serious -</v>
      </c>
    </row>
    <row r="857" ht="15.75" customHeight="1">
      <c r="B857" s="2" t="s">
        <v>2138</v>
      </c>
      <c r="C857" s="2" t="s">
        <v>2139</v>
      </c>
      <c r="D857" s="2" t="s">
        <v>13</v>
      </c>
      <c r="E857" s="2" t="s">
        <v>14</v>
      </c>
      <c r="F857" s="2" t="s">
        <v>15</v>
      </c>
      <c r="G857" s="2" t="s">
        <v>2137</v>
      </c>
      <c r="H857" s="2" t="s">
        <v>2134</v>
      </c>
      <c r="I857" s="2" t="str">
        <f>IFERROR(__xludf.DUMMYFUNCTION("GOOGLETRANSLATE(C857,""fr"",""en"")"),"Incompetent customer service. Accident counts 2 times and has 3 consecutive years in my opinion of maturity. Tacit renewal. Really disappointing.")</f>
        <v>Incompetent customer service. Accident counts 2 times and has 3 consecutive years in my opinion of maturity. Tacit renewal. Really disappointing.</v>
      </c>
    </row>
    <row r="858" ht="15.75" customHeight="1">
      <c r="B858" s="2" t="s">
        <v>2140</v>
      </c>
      <c r="C858" s="2" t="s">
        <v>2141</v>
      </c>
      <c r="D858" s="2" t="s">
        <v>13</v>
      </c>
      <c r="E858" s="2" t="s">
        <v>14</v>
      </c>
      <c r="F858" s="2" t="s">
        <v>15</v>
      </c>
      <c r="G858" s="2" t="s">
        <v>2142</v>
      </c>
      <c r="H858" s="2" t="s">
        <v>2134</v>
      </c>
      <c r="I858" s="2" t="str">
        <f>IFERROR(__xludf.DUMMYFUNCTION("GOOGLETRANSLATE(C858,""fr"",""en"")"),"Many emails received after subscription to explain all the procedures, documents received quickly (provisional green card and a week after the final card despite the fact that I still had not sent the gray card). All the steps have been simple and effecti"&amp;"ve. Only downside when subscribing the creation of my account had a few bugs and the Olivier's site also has some minor bugs and it deserves a little young but good that is just a detail.
Then in the event of a claim I still do not know but good when it "&amp;"is positive must also talk about it :)")</f>
        <v>Many emails received after subscription to explain all the procedures, documents received quickly (provisional green card and a week after the final card despite the fact that I still had not sent the gray card). All the steps have been simple and effective. Only downside when subscribing the creation of my account had a few bugs and the Olivier's site also has some minor bugs and it deserves a little young but good that is just a detail.
Then in the event of a claim I still do not know but good when it is positive must also talk about it :)</v>
      </c>
    </row>
    <row r="859" ht="15.75" customHeight="1">
      <c r="B859" s="2" t="s">
        <v>2143</v>
      </c>
      <c r="C859" s="2" t="s">
        <v>2144</v>
      </c>
      <c r="D859" s="2" t="s">
        <v>13</v>
      </c>
      <c r="E859" s="2" t="s">
        <v>14</v>
      </c>
      <c r="F859" s="2" t="s">
        <v>15</v>
      </c>
      <c r="G859" s="2" t="s">
        <v>2145</v>
      </c>
      <c r="H859" s="2" t="s">
        <v>2134</v>
      </c>
      <c r="I859" s="2" t="str">
        <f>IFERROR(__xludf.DUMMYFUNCTION("GOOGLETRANSLATE(C859,""fr"",""en"")"),"If you see this comment remember that this insurance is the worst of all. Worse than direct insurance yes !!!")</f>
        <v>If you see this comment remember that this insurance is the worst of all. Worse than direct insurance yes !!!</v>
      </c>
    </row>
    <row r="860" ht="15.75" customHeight="1">
      <c r="B860" s="2" t="s">
        <v>2146</v>
      </c>
      <c r="C860" s="2" t="s">
        <v>2147</v>
      </c>
      <c r="D860" s="2" t="s">
        <v>13</v>
      </c>
      <c r="E860" s="2" t="s">
        <v>14</v>
      </c>
      <c r="F860" s="2" t="s">
        <v>15</v>
      </c>
      <c r="G860" s="2" t="s">
        <v>2148</v>
      </c>
      <c r="H860" s="2" t="s">
        <v>2134</v>
      </c>
      <c r="I860" s="2" t="str">
        <f>IFERROR(__xludf.DUMMYFUNCTION("GOOGLETRANSLATE(C860,""fr"",""en"")"),"Hello,
I confirm. Insurance to flee !!!!
To start, very difficult to reach them at Tel. They announce 12 minutes of waiting, boredom is that after 15 minutes, they announce tjs in a loop 12 minutes of waiting !!!!!!
The only niche is from 1 p.m. to 2"&amp;" p.m.! It's almost a detail next to the rest !!!
I saw on the internet that they did not increase their prices this year. Boredom is that I just saw mine increase by almost 20% on May 1, in all risk !!!!! Apparently, even if they did not want to tell me,"&amp;" I think it comes from the fact that I made an amendment for 2 months when I did not use my vehicle. What did I not do !!!!! at this moment, they recalculate everything, obviously to their advantage!
So avoid this kind of thing, where then inquire about "&amp;"the future consequences which they are careful not to inform you !!!!")</f>
        <v>Hello,
I confirm. Insurance to flee !!!!
To start, very difficult to reach them at Tel. They announce 12 minutes of waiting, boredom is that after 15 minutes, they announce tjs in a loop 12 minutes of waiting !!!!!!
The only niche is from 1 p.m. to 2 p.m.! It's almost a detail next to the rest !!!
I saw on the internet that they did not increase their prices this year. Boredom is that I just saw mine increase by almost 20% on May 1, in all risk !!!!! Apparently, even if they did not want to tell me, I think it comes from the fact that I made an amendment for 2 months when I did not use my vehicle. What did I not do !!!!! at this moment, they recalculate everything, obviously to their advantage!
So avoid this kind of thing, where then inquire about the future consequences which they are careful not to inform you !!!!</v>
      </c>
    </row>
    <row r="861" ht="15.75" customHeight="1">
      <c r="B861" s="2" t="s">
        <v>2149</v>
      </c>
      <c r="C861" s="2" t="s">
        <v>2150</v>
      </c>
      <c r="D861" s="2" t="s">
        <v>13</v>
      </c>
      <c r="E861" s="2" t="s">
        <v>14</v>
      </c>
      <c r="F861" s="2" t="s">
        <v>15</v>
      </c>
      <c r="G861" s="2" t="s">
        <v>2148</v>
      </c>
      <c r="H861" s="2" t="s">
        <v>2134</v>
      </c>
      <c r="I861" s="2" t="str">
        <f>IFERROR(__xludf.DUMMYFUNCTION("GOOGLETRANSLATE(C861,""fr"",""en"")"),"1/2 hour on the phone to be able to speak to an advisor. request for documents that have remained unanswered")</f>
        <v>1/2 hour on the phone to be able to speak to an advisor. request for documents that have remained unanswered</v>
      </c>
    </row>
    <row r="862" ht="15.75" customHeight="1">
      <c r="B862" s="2" t="s">
        <v>2151</v>
      </c>
      <c r="C862" s="2" t="s">
        <v>2152</v>
      </c>
      <c r="D862" s="2" t="s">
        <v>13</v>
      </c>
      <c r="E862" s="2" t="s">
        <v>14</v>
      </c>
      <c r="F862" s="2" t="s">
        <v>15</v>
      </c>
      <c r="G862" s="2" t="s">
        <v>2153</v>
      </c>
      <c r="H862" s="2" t="s">
        <v>2134</v>
      </c>
      <c r="I862" s="2" t="str">
        <f>IFERROR(__xludf.DUMMYFUNCTION("GOOGLETRANSLATE(C862,""fr"",""en"")"),"Very poor quality insurance! 30 minutes to reach one advisor by phone, each data modification will be billed at € 15 + increase in contributions. In the end I left my assurance thinking of saving but by adding file fees + lost time + increase in contribut"&amp;"ions + costs wholesale I lost time and money ... 1 year to hold hoping that it happens to me nothing because I would not want to have to do anymore!")</f>
        <v>Very poor quality insurance! 30 minutes to reach one advisor by phone, each data modification will be billed at € 15 + increase in contributions. In the end I left my assurance thinking of saving but by adding file fees + lost time + increase in contributions + costs wholesale I lost time and money ... 1 year to hold hoping that it happens to me nothing because I would not want to have to do anymore!</v>
      </c>
    </row>
    <row r="863" ht="15.75" customHeight="1">
      <c r="B863" s="2" t="s">
        <v>2154</v>
      </c>
      <c r="C863" s="2" t="s">
        <v>2155</v>
      </c>
      <c r="D863" s="2" t="s">
        <v>13</v>
      </c>
      <c r="E863" s="2" t="s">
        <v>14</v>
      </c>
      <c r="F863" s="2" t="s">
        <v>15</v>
      </c>
      <c r="G863" s="2" t="s">
        <v>2156</v>
      </c>
      <c r="H863" s="2" t="s">
        <v>2134</v>
      </c>
      <c r="I863" s="2" t="str">
        <f>IFERROR(__xludf.DUMMYFUNCTION("GOOGLETRANSLATE(C863,""fr"",""en"")"),"Unreachable and completely incompetent customer service. Offers higher prices than on comparative sites and are unable to line up on online quotes. to flee !!")</f>
        <v>Unreachable and completely incompetent customer service. Offers higher prices than on comparative sites and are unable to line up on online quotes. to flee !!</v>
      </c>
    </row>
    <row r="864" ht="15.75" customHeight="1">
      <c r="B864" s="2" t="s">
        <v>2157</v>
      </c>
      <c r="C864" s="2" t="s">
        <v>2158</v>
      </c>
      <c r="D864" s="2" t="s">
        <v>13</v>
      </c>
      <c r="E864" s="2" t="s">
        <v>14</v>
      </c>
      <c r="F864" s="2" t="s">
        <v>15</v>
      </c>
      <c r="G864" s="2" t="s">
        <v>2159</v>
      </c>
      <c r="H864" s="2" t="s">
        <v>2160</v>
      </c>
      <c r="I864" s="2" t="str">
        <f>IFERROR(__xludf.DUMMYFUNCTION("GOOGLETRANSLATE(C864,""fr"",""en"")"),"The prices seem attractive, however, it is better to go and see elsewhere, pay a little more expensive and have customer service worthy of the name .... The Olivier Assurance has increased my price agreed during the quote for a reason that does not seem t"&amp;"o me valid. I therefore asked for explanations within 30 days allocated before implementing the new price. I had no response from the olive tree despite 4 or 5 reminders by email. They answered me almost 2 months later telling me that anyway since I had n"&amp;"ot given my refusal within 30 days the price would be applied anyway ... What a cheek !! So I reiterated my refusal to them I always expect a response from them .... I strongly recommend this insurance which ignores and does not respect its customers.")</f>
        <v>The prices seem attractive, however, it is better to go and see elsewhere, pay a little more expensive and have customer service worthy of the name .... The Olivier Assurance has increased my price agreed during the quote for a reason that does not seem to me valid. I therefore asked for explanations within 30 days allocated before implementing the new price. I had no response from the olive tree despite 4 or 5 reminders by email. They answered me almost 2 months later telling me that anyway since I had not given my refusal within 30 days the price would be applied anyway ... What a cheek !! So I reiterated my refusal to them I always expect a response from them .... I strongly recommend this insurance which ignores and does not respect its customers.</v>
      </c>
    </row>
    <row r="865" ht="15.75" customHeight="1">
      <c r="B865" s="2" t="s">
        <v>2161</v>
      </c>
      <c r="C865" s="2" t="s">
        <v>2162</v>
      </c>
      <c r="D865" s="2" t="s">
        <v>13</v>
      </c>
      <c r="E865" s="2" t="s">
        <v>14</v>
      </c>
      <c r="F865" s="2" t="s">
        <v>15</v>
      </c>
      <c r="G865" s="2" t="s">
        <v>2163</v>
      </c>
      <c r="H865" s="2" t="s">
        <v>2160</v>
      </c>
      <c r="I865" s="2" t="str">
        <f>IFERROR(__xludf.DUMMYFUNCTION("GOOGLETRANSLATE(C865,""fr"",""en"")"),"An insurer who will not even call you before ending the contract, terminated without any disaster saying for risk worsening (or false declaration) finally it is not even the reason and without any call, an email and a recommended. I subsequently passed to"&amp;" find another insurer.
A absolutely fleeing")</f>
        <v>An insurer who will not even call you before ending the contract, terminated without any disaster saying for risk worsening (or false declaration) finally it is not even the reason and without any call, an email and a recommended. I subsequently passed to find another insurer.
A absolutely fleeing</v>
      </c>
    </row>
    <row r="866" ht="15.75" customHeight="1">
      <c r="B866" s="2" t="s">
        <v>2164</v>
      </c>
      <c r="C866" s="2" t="s">
        <v>2165</v>
      </c>
      <c r="D866" s="2" t="s">
        <v>13</v>
      </c>
      <c r="E866" s="2" t="s">
        <v>14</v>
      </c>
      <c r="F866" s="2" t="s">
        <v>15</v>
      </c>
      <c r="G866" s="2" t="s">
        <v>2166</v>
      </c>
      <c r="H866" s="2" t="s">
        <v>2160</v>
      </c>
      <c r="I866" s="2" t="str">
        <f>IFERROR(__xludf.DUMMYFUNCTION("GOOGLETRANSLATE(C866,""fr"",""en"")"),"Attractive price, possibility to upload the file requested directly from the site")</f>
        <v>Attractive price, possibility to upload the file requested directly from the site</v>
      </c>
    </row>
    <row r="867" ht="15.75" customHeight="1">
      <c r="B867" s="2" t="s">
        <v>2167</v>
      </c>
      <c r="C867" s="2" t="s">
        <v>2168</v>
      </c>
      <c r="D867" s="2" t="s">
        <v>13</v>
      </c>
      <c r="E867" s="2" t="s">
        <v>14</v>
      </c>
      <c r="F867" s="2" t="s">
        <v>15</v>
      </c>
      <c r="G867" s="2" t="s">
        <v>2169</v>
      </c>
      <c r="H867" s="2" t="s">
        <v>2160</v>
      </c>
      <c r="I867" s="2" t="str">
        <f>IFERROR(__xludf.DUMMYFUNCTION("GOOGLETRANSLATE(C867,""fr"",""en"")"),"Still not received my final green card when I subscribed in January. I am strolled by email asking me for supporting documents. I gave everything about 1 month ago. Following a silence on the part of the insurance, because I claim my final card (we are in"&amp;" April, it is time !!!!!), I restart once again. As an answer, I am asked for the supporting documents !!!!! While I already sent them on March 14 !!!! And so, still no final green card. Insurance to flee +++ if it is already the galley to receive the fin"&amp;"al green card, I do not even dare imagine what it gives in the event of a disaster ....
For all useful purposes, my contract number is 1080144128 and my insured number is 9473715336")</f>
        <v>Still not received my final green card when I subscribed in January. I am strolled by email asking me for supporting documents. I gave everything about 1 month ago. Following a silence on the part of the insurance, because I claim my final card (we are in April, it is time !!!!!), I restart once again. As an answer, I am asked for the supporting documents !!!!! While I already sent them on March 14 !!!! And so, still no final green card. Insurance to flee +++ if it is already the galley to receive the final green card, I do not even dare imagine what it gives in the event of a disaster ....
For all useful purposes, my contract number is 1080144128 and my insured number is 9473715336</v>
      </c>
    </row>
    <row r="868" ht="15.75" customHeight="1">
      <c r="B868" s="2" t="s">
        <v>2170</v>
      </c>
      <c r="C868" s="2" t="s">
        <v>2171</v>
      </c>
      <c r="D868" s="2" t="s">
        <v>13</v>
      </c>
      <c r="E868" s="2" t="s">
        <v>14</v>
      </c>
      <c r="F868" s="2" t="s">
        <v>15</v>
      </c>
      <c r="G868" s="2" t="s">
        <v>2169</v>
      </c>
      <c r="H868" s="2" t="s">
        <v>2160</v>
      </c>
      <c r="I868" s="2" t="str">
        <f>IFERROR(__xludf.DUMMYFUNCTION("GOOGLETRANSLATE(C868,""fr"",""en"")"),"I am in dispute with this insurance which will also be contacted very quickly by my lawyer.
I was insured to the third party with comfort and fire comfort options, my vehicle was burnt down and they put 2 months to have it assembled. Today I received a s"&amp;"imple generic email from their part refusing to indemnize on the pretext that the fire was of criminal origin (vandalism) and the ""fire"" guarantee that I subscribed covers the fire by natural force or short circuit.
Clearly they play with the word fire"&amp;" to attract customers.
I strongly advise you against this insurance, it is better to pay a little more expensive and to ensure elsewhere")</f>
        <v>I am in dispute with this insurance which will also be contacted very quickly by my lawyer.
I was insured to the third party with comfort and fire comfort options, my vehicle was burnt down and they put 2 months to have it assembled. Today I received a simple generic email from their part refusing to indemnize on the pretext that the fire was of criminal origin (vandalism) and the "fire" guarantee that I subscribed covers the fire by natural force or short circuit.
Clearly they play with the word fire to attract customers.
I strongly advise you against this insurance, it is better to pay a little more expensive and to ensure elsewhere</v>
      </c>
    </row>
    <row r="869" ht="15.75" customHeight="1">
      <c r="B869" s="2" t="s">
        <v>2172</v>
      </c>
      <c r="C869" s="2" t="s">
        <v>2173</v>
      </c>
      <c r="D869" s="2" t="s">
        <v>13</v>
      </c>
      <c r="E869" s="2" t="s">
        <v>14</v>
      </c>
      <c r="F869" s="2" t="s">
        <v>15</v>
      </c>
      <c r="G869" s="2" t="s">
        <v>2169</v>
      </c>
      <c r="H869" s="2" t="s">
        <v>2160</v>
      </c>
      <c r="I869" s="2" t="str">
        <f>IFERROR(__xludf.DUMMYFUNCTION("GOOGLETRANSLATE(C869,""fr"",""en"")"),"I've been with this insurer for 3 years that I had found on a price comparison and I am very very happy. I even recommend it to several friends. They are not expensive and the twice I have had problems, they were super reglo and effective. I really recomm"&amp;"end")</f>
        <v>I've been with this insurer for 3 years that I had found on a price comparison and I am very very happy. I even recommend it to several friends. They are not expensive and the twice I have had problems, they were super reglo and effective. I really recommend</v>
      </c>
    </row>
    <row r="870" ht="15.75" customHeight="1">
      <c r="B870" s="2" t="s">
        <v>2174</v>
      </c>
      <c r="C870" s="2" t="s">
        <v>2175</v>
      </c>
      <c r="D870" s="2" t="s">
        <v>13</v>
      </c>
      <c r="E870" s="2" t="s">
        <v>14</v>
      </c>
      <c r="F870" s="2" t="s">
        <v>15</v>
      </c>
      <c r="G870" s="2" t="s">
        <v>2176</v>
      </c>
      <c r="H870" s="2" t="s">
        <v>2160</v>
      </c>
      <c r="I870" s="2" t="str">
        <f>IFERROR(__xludf.DUMMYFUNCTION("GOOGLETRANSLATE(C870,""fr"",""en"")"),"I just post this comment to share my opinion after 3 months of membership.
I am particularly skeptical about their way of working.
I have a disaster open for more than a week and radio silence (just a call asking for a garage quote - for the moment). I "&amp;"sent the quote the next day and since they are the dead (even if I will have to pay the franchise, they must at least send an expert to me)
I'm slowly starting to regret my choice and I wonder if I will not put back ...")</f>
        <v>I just post this comment to share my opinion after 3 months of membership.
I am particularly skeptical about their way of working.
I have a disaster open for more than a week and radio silence (just a call asking for a garage quote - for the moment). I sent the quote the next day and since they are the dead (even if I will have to pay the franchise, they must at least send an expert to me)
I'm slowly starting to regret my choice and I wonder if I will not put back ...</v>
      </c>
    </row>
    <row r="871" ht="15.75" customHeight="1">
      <c r="B871" s="2" t="s">
        <v>2177</v>
      </c>
      <c r="C871" s="2" t="s">
        <v>2178</v>
      </c>
      <c r="D871" s="2" t="s">
        <v>13</v>
      </c>
      <c r="E871" s="2" t="s">
        <v>14</v>
      </c>
      <c r="F871" s="2" t="s">
        <v>15</v>
      </c>
      <c r="G871" s="2" t="s">
        <v>2179</v>
      </c>
      <c r="H871" s="2" t="s">
        <v>2160</v>
      </c>
      <c r="I871" s="2" t="str">
        <f>IFERROR(__xludf.DUMMYFUNCTION("GOOGLETRANSLATE(C871,""fr"",""en"")"),"Perfect customer service
Quick and impeccable telephone contact answers
")</f>
        <v>Perfect customer service
Quick and impeccable telephone contact answers
</v>
      </c>
    </row>
    <row r="872" ht="15.75" customHeight="1">
      <c r="B872" s="2" t="s">
        <v>2180</v>
      </c>
      <c r="C872" s="2" t="s">
        <v>2181</v>
      </c>
      <c r="D872" s="2" t="s">
        <v>13</v>
      </c>
      <c r="E872" s="2" t="s">
        <v>14</v>
      </c>
      <c r="F872" s="2" t="s">
        <v>15</v>
      </c>
      <c r="G872" s="2" t="s">
        <v>2182</v>
      </c>
      <c r="H872" s="2" t="s">
        <v>2183</v>
      </c>
      <c r="I872" s="2" t="str">
        <f>IFERROR(__xludf.DUMMYFUNCTION("GOOGLETRANSLATE(C872,""fr"",""en"")"),"I thank the Olivier Insurance Auto, for their customer service, or price level I find that better for insurance. Good insurance I congratulate them.")</f>
        <v>I thank the Olivier Insurance Auto, for their customer service, or price level I find that better for insurance. Good insurance I congratulate them.</v>
      </c>
    </row>
    <row r="873" ht="15.75" customHeight="1">
      <c r="B873" s="2" t="s">
        <v>2184</v>
      </c>
      <c r="C873" s="2" t="s">
        <v>2185</v>
      </c>
      <c r="D873" s="2" t="s">
        <v>13</v>
      </c>
      <c r="E873" s="2" t="s">
        <v>14</v>
      </c>
      <c r="F873" s="2" t="s">
        <v>15</v>
      </c>
      <c r="G873" s="2" t="s">
        <v>2186</v>
      </c>
      <c r="H873" s="2" t="s">
        <v>2183</v>
      </c>
      <c r="I873" s="2" t="str">
        <f>IFERROR(__xludf.DUMMYFUNCTION("GOOGLETRANSLATE(C873,""fr"",""en"")")," I have been insured with the olive tree for more than 2 years and I have just provided a second vehicle and they made me a 10% discount on my second vehicle!
In addition, everything is going well: very good commercial reception with attractive prices. P"&amp;"ossibility to send parts such as my driving license by their site.
I had a problem to receive my green card but I called and immediately a manager sent me my green card until he received my license that I had already sent.
I am therefore fully satisfied"&amp;" with the car product and especially the quality of service.")</f>
        <v> I have been insured with the olive tree for more than 2 years and I have just provided a second vehicle and they made me a 10% discount on my second vehicle!
In addition, everything is going well: very good commercial reception with attractive prices. Possibility to send parts such as my driving license by their site.
I had a problem to receive my green card but I called and immediately a manager sent me my green card until he received my license that I had already sent.
I am therefore fully satisfied with the car product and especially the quality of service.</v>
      </c>
    </row>
    <row r="874" ht="15.75" customHeight="1">
      <c r="B874" s="2" t="s">
        <v>2187</v>
      </c>
      <c r="C874" s="2" t="s">
        <v>2188</v>
      </c>
      <c r="D874" s="2" t="s">
        <v>13</v>
      </c>
      <c r="E874" s="2" t="s">
        <v>14</v>
      </c>
      <c r="F874" s="2" t="s">
        <v>15</v>
      </c>
      <c r="G874" s="2" t="s">
        <v>2189</v>
      </c>
      <c r="H874" s="2" t="s">
        <v>2183</v>
      </c>
      <c r="I874" s="2" t="str">
        <f>IFERROR(__xludf.DUMMYFUNCTION("GOOGLETRANSLATE(C874,""fr"",""en"")"),"As long as there is no claim everything is fine.
Vehicle stolen on November 3, documents sent on November 24. Expert report on December 19 and then a second on January 5. No transfer file was sent by insurance in order to validate the expertise.
Vehicle"&amp;" found burnt on January 12, according to the terms of the contract, the vehicle has belonged to insurance since December 5 (30 days after the declaration). New expertise is launched at the request of insurance.
Registered mail to the insurer in order to "&amp;"ask him to execute the contract and therefore to compensate us according to the report of January 5. New report on March 21 (2 months after finding the vehicle) with a difference of more than 2,000 euros. So this time we received a transfer file with the "&amp;"new price reduced by 2,000 euros.
On the phone, they hung up on us twice in the nose, an advisor told me that the second expert report had been requested by the 1st expert, I called the second expert who told me that they had received Their insurance mis"&amp;"sion ... The 2nd expertise was said to have been made because the amount exceeded a ceiling ... which ceiling? When I asked or this was registered with the contract, no answer.
We had to call them many times because the file was not advancing.")</f>
        <v>As long as there is no claim everything is fine.
Vehicle stolen on November 3, documents sent on November 24. Expert report on December 19 and then a second on January 5. No transfer file was sent by insurance in order to validate the expertise.
Vehicle found burnt on January 12, according to the terms of the contract, the vehicle has belonged to insurance since December 5 (30 days after the declaration). New expertise is launched at the request of insurance.
Registered mail to the insurer in order to ask him to execute the contract and therefore to compensate us according to the report of January 5. New report on March 21 (2 months after finding the vehicle) with a difference of more than 2,000 euros. So this time we received a transfer file with the new price reduced by 2,000 euros.
On the phone, they hung up on us twice in the nose, an advisor told me that the second expert report had been requested by the 1st expert, I called the second expert who told me that they had received Their insurance mission ... The 2nd expertise was said to have been made because the amount exceeded a ceiling ... which ceiling? When I asked or this was registered with the contract, no answer.
We had to call them many times because the file was not advancing.</v>
      </c>
    </row>
    <row r="875" ht="15.75" customHeight="1">
      <c r="B875" s="2" t="s">
        <v>2190</v>
      </c>
      <c r="C875" s="2" t="s">
        <v>2191</v>
      </c>
      <c r="D875" s="2" t="s">
        <v>13</v>
      </c>
      <c r="E875" s="2" t="s">
        <v>14</v>
      </c>
      <c r="F875" s="2" t="s">
        <v>15</v>
      </c>
      <c r="G875" s="2" t="s">
        <v>2189</v>
      </c>
      <c r="H875" s="2" t="s">
        <v>2183</v>
      </c>
      <c r="I875" s="2" t="str">
        <f>IFERROR(__xludf.DUMMYFUNCTION("GOOGLETRANSLATE(C875,""fr"",""en"")"),"Impossible to reach on the phone !!! processing time of more than a month. During a termination wait at least a month to be reimbursed and when I sent my session certificate. You invoice 15 th for endorsements !!! to flee")</f>
        <v>Impossible to reach on the phone !!! processing time of more than a month. During a termination wait at least a month to be reimbursed and when I sent my session certificate. You invoice 15 th for endorsements !!! to flee</v>
      </c>
    </row>
    <row r="876" ht="15.75" customHeight="1">
      <c r="B876" s="2" t="s">
        <v>2192</v>
      </c>
      <c r="C876" s="2" t="s">
        <v>2193</v>
      </c>
      <c r="D876" s="2" t="s">
        <v>13</v>
      </c>
      <c r="E876" s="2" t="s">
        <v>14</v>
      </c>
      <c r="F876" s="2" t="s">
        <v>15</v>
      </c>
      <c r="G876" s="2" t="s">
        <v>2194</v>
      </c>
      <c r="H876" s="2" t="s">
        <v>2183</v>
      </c>
      <c r="I876" s="2" t="str">
        <f>IFERROR(__xludf.DUMMYFUNCTION("GOOGLETRANSLATE(C876,""fr"",""en"")"),"Very pleasantly surprised after contacting by email, everything was very fast")</f>
        <v>Very pleasantly surprised after contacting by email, everything was very fast</v>
      </c>
    </row>
    <row r="877" ht="15.75" customHeight="1">
      <c r="B877" s="2" t="s">
        <v>2195</v>
      </c>
      <c r="C877" s="2" t="s">
        <v>2196</v>
      </c>
      <c r="D877" s="2" t="s">
        <v>13</v>
      </c>
      <c r="E877" s="2" t="s">
        <v>14</v>
      </c>
      <c r="F877" s="2" t="s">
        <v>15</v>
      </c>
      <c r="G877" s="2" t="s">
        <v>2197</v>
      </c>
      <c r="H877" s="2" t="s">
        <v>2183</v>
      </c>
      <c r="I877" s="2" t="str">
        <f>IFERROR(__xludf.DUMMYFUNCTION("GOOGLETRANSLATE(C877,""fr"",""en"")"),"Insurance established by tel and sending of supporting documents by mail without surprise very very well")</f>
        <v>Insurance established by tel and sending of supporting documents by mail without surprise very very well</v>
      </c>
    </row>
    <row r="878" ht="15.75" customHeight="1">
      <c r="B878" s="2" t="s">
        <v>2198</v>
      </c>
      <c r="C878" s="2" t="s">
        <v>2199</v>
      </c>
      <c r="D878" s="2" t="s">
        <v>13</v>
      </c>
      <c r="E878" s="2" t="s">
        <v>14</v>
      </c>
      <c r="F878" s="2" t="s">
        <v>15</v>
      </c>
      <c r="G878" s="2" t="s">
        <v>2200</v>
      </c>
      <c r="H878" s="2" t="s">
        <v>2183</v>
      </c>
      <c r="I878" s="2" t="str">
        <f>IFERROR(__xludf.DUMMYFUNCTION("GOOGLETRANSLATE(C878,""fr"",""en"")"),"I would like to thank Marthe who was able to solve my problem when it is 8 months since I telephoné and nobody found me a solution I had to come across this advisor so that finally I can be heard. Thanks to her that I stay with you I know now that I would"&amp;" have a problem I would ask her")</f>
        <v>I would like to thank Marthe who was able to solve my problem when it is 8 months since I telephoné and nobody found me a solution I had to come across this advisor so that finally I can be heard. Thanks to her that I stay with you I know now that I would have a problem I would ask her</v>
      </c>
    </row>
    <row r="879" ht="15.75" customHeight="1">
      <c r="B879" s="2" t="s">
        <v>2201</v>
      </c>
      <c r="C879" s="2" t="s">
        <v>2202</v>
      </c>
      <c r="D879" s="2" t="s">
        <v>13</v>
      </c>
      <c r="E879" s="2" t="s">
        <v>14</v>
      </c>
      <c r="F879" s="2" t="s">
        <v>15</v>
      </c>
      <c r="G879" s="2" t="s">
        <v>2203</v>
      </c>
      <c r="H879" s="2" t="s">
        <v>2183</v>
      </c>
      <c r="I879" s="2" t="str">
        <f>IFERROR(__xludf.DUMMYFUNCTION("GOOGLETRANSLATE(C879,""fr"",""en"")"),"Assurance to avoid like plague.
I had a sinister a few days ago, I was struck at the back by another vehicle driving at high speed.
With the opposing part, we checked the box well concerning him, box 8 ""hit in the back while driving in the same directi"&amp;"on and on the same line"", as far as I am concerned, we have checked anything because no case did not correspond to my situation.
On the sketch, I drew the road as well as the place where I came from: a yield the passage was therefore materialized on the"&amp;" sketch as well as a panel 50. However, the insurance considers that the impact has took place at the level of it the passage after the sketch but it seems that it is not based on the circumstances, which demonstrate that the opposing part did not perceiv"&amp;"e my car as coming from the right but as a rolling on a straight line. The impact took place at around 40 meters after I crossed the intersection, which shows that I was already well engaged and that I was driving at 50, the speed authorized. In addition,"&amp;" a gendarmerie PV was drawn up and the opposing part was checked positive for alcohol.
I have the impression that this insurance does everything to drop anything, she absolutely seeks to make me responsible while on the observation, it is clearly establi"&amp;"shed the circumstances of the shock. My opponent recognized his responsibility, did not share any point of disagreement on the observation as well as in the observation section.
I find it scandalous.
In addition, customer service is incompetent; We sugg"&amp;"ested to the mechanic where my car is stored to take the role of expert by taking photos, which he is not empowered to do, of course, I was also told that I will pay the guard costs until 'At the end of the expertise then, that we only pay the costs from "&amp;"the moment the expert takes place.
I hope this insurance will solve this problem quickly because I went very up !!!!
I should have been wary of this company from the start, in view of the negative opinions that I had already read.")</f>
        <v>Assurance to avoid like plague.
I had a sinister a few days ago, I was struck at the back by another vehicle driving at high speed.
With the opposing part, we checked the box well concerning him, box 8 "hit in the back while driving in the same direction and on the same line", as far as I am concerned, we have checked anything because no case did not correspond to my situation.
On the sketch, I drew the road as well as the place where I came from: a yield the passage was therefore materialized on the sketch as well as a panel 50. However, the insurance considers that the impact has took place at the level of it the passage after the sketch but it seems that it is not based on the circumstances, which demonstrate that the opposing part did not perceive my car as coming from the right but as a rolling on a straight line. The impact took place at around 40 meters after I crossed the intersection, which shows that I was already well engaged and that I was driving at 50, the speed authorized. In addition, a gendarmerie PV was drawn up and the opposing part was checked positive for alcohol.
I have the impression that this insurance does everything to drop anything, she absolutely seeks to make me responsible while on the observation, it is clearly established the circumstances of the shock. My opponent recognized his responsibility, did not share any point of disagreement on the observation as well as in the observation section.
I find it scandalous.
In addition, customer service is incompetent; We suggested to the mechanic where my car is stored to take the role of expert by taking photos, which he is not empowered to do, of course, I was also told that I will pay the guard costs until 'At the end of the expertise then, that we only pay the costs from the moment the expert takes place.
I hope this insurance will solve this problem quickly because I went very up !!!!
I should have been wary of this company from the start, in view of the negative opinions that I had already read.</v>
      </c>
    </row>
    <row r="880" ht="15.75" customHeight="1">
      <c r="B880" s="2" t="s">
        <v>2204</v>
      </c>
      <c r="C880" s="2" t="s">
        <v>2205</v>
      </c>
      <c r="D880" s="2" t="s">
        <v>13</v>
      </c>
      <c r="E880" s="2" t="s">
        <v>14</v>
      </c>
      <c r="F880" s="2" t="s">
        <v>15</v>
      </c>
      <c r="G880" s="2" t="s">
        <v>2183</v>
      </c>
      <c r="H880" s="2" t="s">
        <v>2183</v>
      </c>
      <c r="I880" s="2" t="str">
        <f>IFERROR(__xludf.DUMMYFUNCTION("GOOGLETRANSLATE(C880,""fr"",""en"")"),"Very good care after a disaster
Good value for money
Good explanations")</f>
        <v>Very good care after a disaster
Good value for money
Good explanations</v>
      </c>
    </row>
    <row r="881" ht="15.75" customHeight="1">
      <c r="B881" s="2" t="s">
        <v>2206</v>
      </c>
      <c r="C881" s="2" t="s">
        <v>2207</v>
      </c>
      <c r="D881" s="2" t="s">
        <v>13</v>
      </c>
      <c r="E881" s="2" t="s">
        <v>14</v>
      </c>
      <c r="F881" s="2" t="s">
        <v>15</v>
      </c>
      <c r="G881" s="2" t="s">
        <v>2208</v>
      </c>
      <c r="H881" s="2" t="s">
        <v>2209</v>
      </c>
      <c r="I881" s="2" t="str">
        <f>IFERROR(__xludf.DUMMYFUNCTION("GOOGLETRANSLATE(C881,""fr"",""en"")"),"Contracted in November 2016, I still do not have my green card !! Only the samples work !! and automatic responses by email. Last days before contentious procedure ...")</f>
        <v>Contracted in November 2016, I still do not have my green card !! Only the samples work !! and automatic responses by email. Last days before contentious procedure ...</v>
      </c>
    </row>
    <row r="882" ht="15.75" customHeight="1">
      <c r="B882" s="2" t="s">
        <v>2210</v>
      </c>
      <c r="C882" s="2" t="s">
        <v>2211</v>
      </c>
      <c r="D882" s="2" t="s">
        <v>13</v>
      </c>
      <c r="E882" s="2" t="s">
        <v>14</v>
      </c>
      <c r="F882" s="2" t="s">
        <v>15</v>
      </c>
      <c r="G882" s="2" t="s">
        <v>2212</v>
      </c>
      <c r="H882" s="2" t="s">
        <v>2209</v>
      </c>
      <c r="I882" s="2" t="str">
        <f>IFERROR(__xludf.DUMMYFUNCTION("GOOGLETRANSLATE(C882,""fr"",""en"")"),"Cheap but takes very little into account. So if you are the only driver and you do not draw your car to go to work is cheap. Otherwise it's more expensive")</f>
        <v>Cheap but takes very little into account. So if you are the only driver and you do not draw your car to go to work is cheap. Otherwise it's more expensive</v>
      </c>
    </row>
    <row r="883" ht="15.75" customHeight="1">
      <c r="B883" s="2" t="s">
        <v>2213</v>
      </c>
      <c r="C883" s="2" t="s">
        <v>2214</v>
      </c>
      <c r="D883" s="2" t="s">
        <v>13</v>
      </c>
      <c r="E883" s="2" t="s">
        <v>14</v>
      </c>
      <c r="F883" s="2" t="s">
        <v>15</v>
      </c>
      <c r="G883" s="2" t="s">
        <v>2215</v>
      </c>
      <c r="H883" s="2" t="s">
        <v>2209</v>
      </c>
      <c r="I883" s="2" t="str">
        <f>IFERROR(__xludf.DUMMYFUNCTION("GOOGLETRANSLATE(C883,""fr"",""en"")"),"For my part does its job very well. Cheap reactive and car has been reduced by least 45 minutes. I recommend for young people who want to save money and be safe.")</f>
        <v>For my part does its job very well. Cheap reactive and car has been reduced by least 45 minutes. I recommend for young people who want to save money and be safe.</v>
      </c>
    </row>
    <row r="884" ht="15.75" customHeight="1">
      <c r="B884" s="2" t="s">
        <v>2216</v>
      </c>
      <c r="C884" s="2" t="s">
        <v>2217</v>
      </c>
      <c r="D884" s="2" t="s">
        <v>13</v>
      </c>
      <c r="E884" s="2" t="s">
        <v>14</v>
      </c>
      <c r="F884" s="2" t="s">
        <v>15</v>
      </c>
      <c r="G884" s="2" t="s">
        <v>2218</v>
      </c>
      <c r="H884" s="2" t="s">
        <v>2209</v>
      </c>
      <c r="I884" s="2" t="str">
        <f>IFERROR(__xludf.DUMMYFUNCTION("GOOGLETRANSLATE(C884,""fr"",""en"")"),"Everything was going well until the claim.
We had an accident on December 23, 2016, (Face A Face Non responsible).
I call the olive tree, towed the car to the garage and there it degrades the car is only appraised on January 5, 2017, the repairs are mad"&amp;"e but the expert (BCA Expertise) does not agree with The garage (replacement of before parking aid) So the car has been blocked at the garage since January 31, 2017, compensation cannot take place because the olive tree do not have the final expertise rep"&amp;"ort. Moreover, no one tells you only if you do not take a garage to accept you will have to advance the funds (in my case 6800 €), only if you do not take a garage to accept any vehicle will not be available!
Consequence: it's been almost 2 months that I"&amp;" have to rent a car to go worked !!
I am super disappointed and absolutely do not recommend the olive tree.
Ah yes and icing on the cake following my disappointment I am looking for a new insurer via an insurance comparator and the cheapest is the olive"&amp;" tree so far no problem except that for exactly the same information as when subscribing to my Contract The prices is very different because I currently pay € 60 per month and there it offers me the same guarantees for 40 €! How to explain it?!")</f>
        <v>Everything was going well until the claim.
We had an accident on December 23, 2016, (Face A Face Non responsible).
I call the olive tree, towed the car to the garage and there it degrades the car is only appraised on January 5, 2017, the repairs are made but the expert (BCA Expertise) does not agree with The garage (replacement of before parking aid) So the car has been blocked at the garage since January 31, 2017, compensation cannot take place because the olive tree do not have the final expertise report. Moreover, no one tells you only if you do not take a garage to accept you will have to advance the funds (in my case 6800 €), only if you do not take a garage to accept any vehicle will not be available!
Consequence: it's been almost 2 months that I have to rent a car to go worked !!
I am super disappointed and absolutely do not recommend the olive tree.
Ah yes and icing on the cake following my disappointment I am looking for a new insurer via an insurance comparator and the cheapest is the olive tree so far no problem except that for exactly the same information as when subscribing to my Contract The prices is very different because I currently pay € 60 per month and there it offers me the same guarantees for 40 €! How to explain it?!</v>
      </c>
    </row>
    <row r="885" ht="15.75" customHeight="1">
      <c r="B885" s="2" t="s">
        <v>2219</v>
      </c>
      <c r="C885" s="2" t="s">
        <v>2220</v>
      </c>
      <c r="D885" s="2" t="s">
        <v>13</v>
      </c>
      <c r="E885" s="2" t="s">
        <v>14</v>
      </c>
      <c r="F885" s="2" t="s">
        <v>15</v>
      </c>
      <c r="G885" s="2" t="s">
        <v>2221</v>
      </c>
      <c r="H885" s="2" t="s">
        <v>2209</v>
      </c>
      <c r="I885" s="2" t="str">
        <f>IFERROR(__xludf.DUMMYFUNCTION("GOOGLETRANSLATE(C885,""fr"",""en"")"),"I have subscribed to the Oliver today! Contact with the advisor has extremely well gone competitive prices and duration advantages are positive! To see on the year now! I received all account activation links and good follow -up from A to Z!")</f>
        <v>I have subscribed to the Oliver today! Contact with the advisor has extremely well gone competitive prices and duration advantages are positive! To see on the year now! I received all account activation links and good follow -up from A to Z!</v>
      </c>
    </row>
    <row r="886" ht="15.75" customHeight="1">
      <c r="B886" s="2" t="s">
        <v>2222</v>
      </c>
      <c r="C886" s="2" t="s">
        <v>2223</v>
      </c>
      <c r="D886" s="2" t="s">
        <v>13</v>
      </c>
      <c r="E886" s="2" t="s">
        <v>14</v>
      </c>
      <c r="F886" s="2" t="s">
        <v>15</v>
      </c>
      <c r="G886" s="2" t="s">
        <v>2224</v>
      </c>
      <c r="H886" s="2" t="s">
        <v>2225</v>
      </c>
      <c r="I886" s="2" t="str">
        <f>IFERROR(__xludf.DUMMYFUNCTION("GOOGLETRANSLATE(C886,""fr"",""en"")"),"Third year guaranteed, still cannot use personal Stanitsa on the website, I asked to activate by phone, send Emailes ...- zero result. Sinister service, absolutely not competent. do not pay attention to photographic documents and explanations ....")</f>
        <v>Third year guaranteed, still cannot use personal Stanitsa on the website, I asked to activate by phone, send Emailes ...- zero result. Sinister service, absolutely not competent. do not pay attention to photographic documents and explanations ....</v>
      </c>
    </row>
    <row r="887" ht="15.75" customHeight="1">
      <c r="B887" s="2" t="s">
        <v>2226</v>
      </c>
      <c r="C887" s="2" t="s">
        <v>2227</v>
      </c>
      <c r="D887" s="2" t="s">
        <v>13</v>
      </c>
      <c r="E887" s="2" t="s">
        <v>14</v>
      </c>
      <c r="F887" s="2" t="s">
        <v>15</v>
      </c>
      <c r="G887" s="2" t="s">
        <v>2224</v>
      </c>
      <c r="H887" s="2" t="s">
        <v>2225</v>
      </c>
      <c r="I887" s="2" t="str">
        <f>IFERROR(__xludf.DUMMYFUNCTION("GOOGLETRANSLATE(C887,""fr"",""en"")"),"As a potential customer, the telephone service is very unpleasant, after having mentioned all the elements necessary for a quote, I gave everything on the phone, but more than an hour after M the quote which was to happen to me in the stride was still not"&amp;" in my ball. Recalling I had a cold and unpleasant man who ended our conversation finding no excuse to give for the expectation that I must undergo. Reading comments on this site, I am not encouraged to become the customer of the olive tree.")</f>
        <v>As a potential customer, the telephone service is very unpleasant, after having mentioned all the elements necessary for a quote, I gave everything on the phone, but more than an hour after M the quote which was to happen to me in the stride was still not in my ball. Recalling I had a cold and unpleasant man who ended our conversation finding no excuse to give for the expectation that I must undergo. Reading comments on this site, I am not encouraged to become the customer of the olive tree.</v>
      </c>
    </row>
    <row r="888" ht="15.75" customHeight="1">
      <c r="B888" s="2" t="s">
        <v>2228</v>
      </c>
      <c r="C888" s="2" t="s">
        <v>2229</v>
      </c>
      <c r="D888" s="2" t="s">
        <v>13</v>
      </c>
      <c r="E888" s="2" t="s">
        <v>14</v>
      </c>
      <c r="F888" s="2" t="s">
        <v>15</v>
      </c>
      <c r="G888" s="2" t="s">
        <v>2230</v>
      </c>
      <c r="H888" s="2" t="s">
        <v>2225</v>
      </c>
      <c r="I888" s="2" t="str">
        <f>IFERROR(__xludf.DUMMYFUNCTION("GOOGLETRANSLATE(C888,""fr"",""en"")"),"My opinion like all insurance when you are not a customer at home we call you dozens of times, once customer is different to have an answer C is something else, having no accident, I can't say anything but c is for the price I started with a contribution "&amp;"of 42 euros and to thank myself for not having a disaster I have a drop in deductible but an increase of 6 euros, I made a simulation on the olive tree with my car even Characteristic even guaranteed and I obtained a price of 39 euro monthly, I had an app"&amp;"eal for my contract and I said that I was already a client with them and that I did not understand why the monthly payment was less in new contract, I I said shouldn't I be canceled at the Olivier and reassure myself at the Olivier to obtain a price drop,"&amp;" that apparently it did not report anything to be a customer, he told me that the price I had obtained on a price comparison n ' was not fair that if I did Well that I went to pay the double and that it was not necessary to trust the insurance comparator "&amp;"that it was Pourat to attract the customers, the problem is I did the quote on the olive tree not elsewhere; here I will buy a new car And it is sad but I risk changing insurance because if for you increase my insurance by 72 euros over a year it's nothin"&amp;"g bin for me it's huge")</f>
        <v>My opinion like all insurance when you are not a customer at home we call you dozens of times, once customer is different to have an answer C is something else, having no accident, I can't say anything but c is for the price I started with a contribution of 42 euros and to thank myself for not having a disaster I have a drop in deductible but an increase of 6 euros, I made a simulation on the olive tree with my car even Characteristic even guaranteed and I obtained a price of 39 euro monthly, I had an appeal for my contract and I said that I was already a client with them and that I did not understand why the monthly payment was less in new contract, I I said shouldn't I be canceled at the Olivier and reassure myself at the Olivier to obtain a price drop, that apparently it did not report anything to be a customer, he told me that the price I had obtained on a price comparison n ' was not fair that if I did Well that I went to pay the double and that it was not necessary to trust the insurance comparator that it was Pourat to attract the customers, the problem is I did the quote on the olive tree not elsewhere; here I will buy a new car And it is sad but I risk changing insurance because if for you increase my insurance by 72 euros over a year it's nothing bin for me it's huge</v>
      </c>
    </row>
    <row r="889" ht="15.75" customHeight="1">
      <c r="B889" s="2" t="s">
        <v>2231</v>
      </c>
      <c r="C889" s="2" t="s">
        <v>2232</v>
      </c>
      <c r="D889" s="2" t="s">
        <v>13</v>
      </c>
      <c r="E889" s="2" t="s">
        <v>14</v>
      </c>
      <c r="F889" s="2" t="s">
        <v>15</v>
      </c>
      <c r="G889" s="2" t="s">
        <v>2233</v>
      </c>
      <c r="H889" s="2" t="s">
        <v>2225</v>
      </c>
      <c r="I889" s="2" t="str">
        <f>IFERROR(__xludf.DUMMYFUNCTION("GOOGLETRANSLATE(C889,""fr"",""en"")"),"Department carried out following the agreement of the quote without receipt of the contract. In the event of the absence of documents (which always lacks the reception it reserves the deposit. Impossible to make a complaint on the contract. stranded. Inte"&amp;"rminable attachment to tel.")</f>
        <v>Department carried out following the agreement of the quote without receipt of the contract. In the event of the absence of documents (which always lacks the reception it reserves the deposit. Impossible to make a complaint on the contract. stranded. Interminable attachment to tel.</v>
      </c>
    </row>
    <row r="890" ht="15.75" customHeight="1">
      <c r="B890" s="2" t="s">
        <v>2234</v>
      </c>
      <c r="C890" s="2" t="s">
        <v>2235</v>
      </c>
      <c r="D890" s="2" t="s">
        <v>13</v>
      </c>
      <c r="E890" s="2" t="s">
        <v>14</v>
      </c>
      <c r="F890" s="2" t="s">
        <v>15</v>
      </c>
      <c r="G890" s="2" t="s">
        <v>2233</v>
      </c>
      <c r="H890" s="2" t="s">
        <v>2225</v>
      </c>
      <c r="I890" s="2" t="str">
        <f>IFERROR(__xludf.DUMMYFUNCTION("GOOGLETRANSLATE(C890,""fr"",""en"")"),"Contract n ° 1080124921
We have subscribed to the insurance of the Oliver Insurance Auto a few months ago and we have still not received the final insurance sticker. We have repeatedly sent the requested papers, whether by post or through their website"&amp;". Despite all that, they persist in saying that they have received nothing from us. We have obviously paid a whole year of insurance in advance which amounts to more than 400 euros.
Under the terms of their contract, if the requested papers are not rec"&amp;"eived in time they will have the right to keep the entire amount paid, more than 400 euros.
So I would like to find a way to solve this problem. If it is dishonesty, I would like to know how I can be reimbursed.")</f>
        <v>Contract n ° 1080124921
We have subscribed to the insurance of the Oliver Insurance Auto a few months ago and we have still not received the final insurance sticker. We have repeatedly sent the requested papers, whether by post or through their website. Despite all that, they persist in saying that they have received nothing from us. We have obviously paid a whole year of insurance in advance which amounts to more than 400 euros.
Under the terms of their contract, if the requested papers are not received in time they will have the right to keep the entire amount paid, more than 400 euros.
So I would like to find a way to solve this problem. If it is dishonesty, I would like to know how I can be reimbursed.</v>
      </c>
    </row>
    <row r="891" ht="15.75" customHeight="1">
      <c r="B891" s="2" t="s">
        <v>2236</v>
      </c>
      <c r="C891" s="2" t="s">
        <v>2237</v>
      </c>
      <c r="D891" s="2" t="s">
        <v>13</v>
      </c>
      <c r="E891" s="2" t="s">
        <v>14</v>
      </c>
      <c r="F891" s="2" t="s">
        <v>15</v>
      </c>
      <c r="G891" s="2" t="s">
        <v>2238</v>
      </c>
      <c r="H891" s="2" t="s">
        <v>2225</v>
      </c>
      <c r="I891" s="2" t="str">
        <f>IFERROR(__xludf.DUMMYFUNCTION("GOOGLETRANSLATE(C891,""fr"",""en"")"),"1: During the quote on the Internet they then accept you send you the documents to sign but with changes made by themselves to then increase the price.
2: The loan vehicle is not available if you are under the age of 21 even if you have subscribed to the"&amp;" warranty. We invite you to rent yourself and advance the costs. 2 months later still no reimbursement (they do them because they do not respond to this type of email)
3: You need hours and hours of waiting and blabla on the phone if you have had a disas"&amp;"ter. (Note that they call the person with whom you have had an accident and that in addition this person is the responsible while you are not sure.)
4: A positive point The tow truck came in 20 minutes and then dropped off the car in a petrol station bec"&amp;"ause the insurance did not communicate their approved garage to them.
5: A word of advice run away from this phone insurance even if you are very careful on the road and think you don't have an accident because even no responsible we regret it (I was sto"&amp;"pped in a roundabout when a person tapped at the back).")</f>
        <v>1: During the quote on the Internet they then accept you send you the documents to sign but with changes made by themselves to then increase the price.
2: The loan vehicle is not available if you are under the age of 21 even if you have subscribed to the warranty. We invite you to rent yourself and advance the costs. 2 months later still no reimbursement (they do them because they do not respond to this type of email)
3: You need hours and hours of waiting and blabla on the phone if you have had a disaster. (Note that they call the person with whom you have had an accident and that in addition this person is the responsible while you are not sure.)
4: A positive point The tow truck came in 20 minutes and then dropped off the car in a petrol station because the insurance did not communicate their approved garage to them.
5: A word of advice run away from this phone insurance even if you are very careful on the road and think you don't have an accident because even no responsible we regret it (I was stopped in a roundabout when a person tapped at the back).</v>
      </c>
    </row>
    <row r="892" ht="15.75" customHeight="1">
      <c r="B892" s="2" t="s">
        <v>2239</v>
      </c>
      <c r="C892" s="2" t="s">
        <v>2240</v>
      </c>
      <c r="D892" s="2" t="s">
        <v>13</v>
      </c>
      <c r="E892" s="2" t="s">
        <v>14</v>
      </c>
      <c r="F892" s="2" t="s">
        <v>15</v>
      </c>
      <c r="G892" s="2" t="s">
        <v>2241</v>
      </c>
      <c r="H892" s="2" t="s">
        <v>2225</v>
      </c>
      <c r="I892" s="2" t="str">
        <f>IFERROR(__xludf.DUMMYFUNCTION("GOOGLETRANSLATE(C892,""fr"",""en"")"),"Through the ferrets.com, I subscribed to the Olivier Assurance. They demand a readjustment of 85 euros for a non -responsible accident, never requested during the quote. We have the feeling of having been fooled ..... very very decus")</f>
        <v>Through the ferrets.com, I subscribed to the Olivier Assurance. They demand a readjustment of 85 euros for a non -responsible accident, never requested during the quote. We have the feeling of having been fooled ..... very very decus</v>
      </c>
    </row>
    <row r="893" ht="15.75" customHeight="1">
      <c r="B893" s="2" t="s">
        <v>2242</v>
      </c>
      <c r="C893" s="2" t="s">
        <v>2243</v>
      </c>
      <c r="D893" s="2" t="s">
        <v>13</v>
      </c>
      <c r="E893" s="2" t="s">
        <v>14</v>
      </c>
      <c r="F893" s="2" t="s">
        <v>15</v>
      </c>
      <c r="G893" s="2" t="s">
        <v>2244</v>
      </c>
      <c r="H893" s="2" t="s">
        <v>2225</v>
      </c>
      <c r="I893" s="2" t="str">
        <f>IFERROR(__xludf.DUMMYFUNCTION("GOOGLETRANSLATE(C893,""fr"",""en"")"),"I would like to cancel my contract, to retract. Indeed having subscribed on 03/01/2016, I have a right of withdrawal. In addition I will not send the supporting documents. Please take my request into account and not take me out for the next months (non -f"&amp;"illed SEPA mandate, nor sign)
Contract number: 1080144286")</f>
        <v>I would like to cancel my contract, to retract. Indeed having subscribed on 03/01/2016, I have a right of withdrawal. In addition I will not send the supporting documents. Please take my request into account and not take me out for the next months (non -filled SEPA mandate, nor sign)
Contract number: 1080144286</v>
      </c>
    </row>
    <row r="894" ht="15.75" customHeight="1">
      <c r="B894" s="2" t="s">
        <v>2245</v>
      </c>
      <c r="C894" s="2" t="s">
        <v>2246</v>
      </c>
      <c r="D894" s="2" t="s">
        <v>13</v>
      </c>
      <c r="E894" s="2" t="s">
        <v>14</v>
      </c>
      <c r="F894" s="2" t="s">
        <v>15</v>
      </c>
      <c r="G894" s="2" t="s">
        <v>2244</v>
      </c>
      <c r="H894" s="2" t="s">
        <v>2225</v>
      </c>
      <c r="I894" s="2" t="str">
        <f>IFERROR(__xludf.DUMMYFUNCTION("GOOGLETRANSLATE(C894,""fr"",""en"")"),"Today with surprised I see a levy from my gold account more than a month ago I send with acknowledgment of receipt an termination request for the increase in their prices so I call Olivier is their request for which reason he takes me then that I am no lo"&amp;"nger with them I am answered I site ""I cannot grant your request because I need the number of the slips of the registered letter nevertheless I have it before my eyes"" in which world we live I have the document but I cannot therefore change trades becau"&amp;"se what you do is steam. In good understanding I salute.")</f>
        <v>Today with surprised I see a levy from my gold account more than a month ago I send with acknowledgment of receipt an termination request for the increase in their prices so I call Olivier is their request for which reason he takes me then that I am no longer with them I am answered I site "I cannot grant your request because I need the number of the slips of the registered letter nevertheless I have it before my eyes" in which world we live I have the document but I cannot therefore change trades because what you do is steam. In good understanding I salute.</v>
      </c>
    </row>
    <row r="895" ht="15.75" customHeight="1">
      <c r="B895" s="2" t="s">
        <v>2247</v>
      </c>
      <c r="C895" s="2" t="s">
        <v>2248</v>
      </c>
      <c r="D895" s="2" t="s">
        <v>13</v>
      </c>
      <c r="E895" s="2" t="s">
        <v>14</v>
      </c>
      <c r="F895" s="2" t="s">
        <v>15</v>
      </c>
      <c r="G895" s="2" t="s">
        <v>2249</v>
      </c>
      <c r="H895" s="2" t="s">
        <v>2250</v>
      </c>
      <c r="I895" s="2" t="str">
        <f>IFERROR(__xludf.DUMMYFUNCTION("GOOGLETRANSLATE(C895,""fr"",""en"")"),"I paid for my annual way in November I was debited twice the amount without my consignment. To collect your money they are strong, however, to make it much less ...")</f>
        <v>I paid for my annual way in November I was debited twice the amount without my consignment. To collect your money they are strong, however, to make it much less ...</v>
      </c>
    </row>
    <row r="896" ht="15.75" customHeight="1">
      <c r="B896" s="2" t="s">
        <v>2251</v>
      </c>
      <c r="C896" s="2" t="s">
        <v>2252</v>
      </c>
      <c r="D896" s="2" t="s">
        <v>13</v>
      </c>
      <c r="E896" s="2" t="s">
        <v>14</v>
      </c>
      <c r="F896" s="2" t="s">
        <v>15</v>
      </c>
      <c r="G896" s="2" t="s">
        <v>2253</v>
      </c>
      <c r="H896" s="2" t="s">
        <v>2250</v>
      </c>
      <c r="I896" s="2" t="str">
        <f>IFERROR(__xludf.DUMMYFUNCTION("GOOGLETRANSLATE(C896,""fr"",""en"")"),"The inconsistency reigns. First move, I am charged 36 euros completely for the parking location. 18 months later I move again to my old address. Again 36 euros for the same reasons, strange. I also change my vehicle after having a quote on Lelynx, the off"&amp;"er of my dear insurer at 399 euros is very interesting. I call the olive tree to declare my change of vehicle, after 15 minutes of waiting I come across the rather nice lady who records the modifications and tells me a supplement to pay for 54 euros. I ex"&amp;"plain to him that I made a quote beforehand and that I should not pay anything because I paid 409 euros for the current year. She makes me understand that it is a new customer rate and that if I want to benefit from it I had to terminate my current contra"&amp;"ct and that I subscribe a new, strange! Not having time I drop and agree to pay the supplement of 54 euros. 5 minutes later I receive my new contract and discover the price of 493 euros per year, an 84 euros difference compared to my old vehicle. A questi"&amp;"on is tapping me. I am 3 months old from the deadline for my contract. Why do me pay 54 euros of supplement for 3 months while the annual difference is only 84 euros. They should have charged me 21 euros. Again the calculation in Prorata is very strange. "&amp;"I call customer service to report the error but pro rata is not in their vocabulary. Incapable of not getting this sum to me, I am told that it is the computer that takes criteria that she does not know to calculate the complement and that he has nothing "&amp;"to do with the price of the new contract, odd. In short, you have to flee.")</f>
        <v>The inconsistency reigns. First move, I am charged 36 euros completely for the parking location. 18 months later I move again to my old address. Again 36 euros for the same reasons, strange. I also change my vehicle after having a quote on Lelynx, the offer of my dear insurer at 399 euros is very interesting. I call the olive tree to declare my change of vehicle, after 15 minutes of waiting I come across the rather nice lady who records the modifications and tells me a supplement to pay for 54 euros. I explain to him that I made a quote beforehand and that I should not pay anything because I paid 409 euros for the current year. She makes me understand that it is a new customer rate and that if I want to benefit from it I had to terminate my current contract and that I subscribe a new, strange! Not having time I drop and agree to pay the supplement of 54 euros. 5 minutes later I receive my new contract and discover the price of 493 euros per year, an 84 euros difference compared to my old vehicle. A question is tapping me. I am 3 months old from the deadline for my contract. Why do me pay 54 euros of supplement for 3 months while the annual difference is only 84 euros. They should have charged me 21 euros. Again the calculation in Prorata is very strange. I call customer service to report the error but pro rata is not in their vocabulary. Incapable of not getting this sum to me, I am told that it is the computer that takes criteria that she does not know to calculate the complement and that he has nothing to do with the price of the new contract, odd. In short, you have to flee.</v>
      </c>
    </row>
    <row r="897" ht="15.75" customHeight="1">
      <c r="B897" s="2" t="s">
        <v>2254</v>
      </c>
      <c r="C897" s="2" t="s">
        <v>2255</v>
      </c>
      <c r="D897" s="2" t="s">
        <v>13</v>
      </c>
      <c r="E897" s="2" t="s">
        <v>14</v>
      </c>
      <c r="F897" s="2" t="s">
        <v>15</v>
      </c>
      <c r="G897" s="2" t="s">
        <v>2256</v>
      </c>
      <c r="H897" s="2" t="s">
        <v>2250</v>
      </c>
      <c r="I897" s="2" t="str">
        <f>IFERROR(__xludf.DUMMYFUNCTION("GOOGLETRANSLATE(C897,""fr"",""en"")"),"Competent and listening customer service
Suitable prices
Complete formulas
Affordable and reasonable contributing knowing that I was terminated by my old insurance because too many claims
")</f>
        <v>Competent and listening customer service
Suitable prices
Complete formulas
Affordable and reasonable contributing knowing that I was terminated by my old insurance because too many claims
</v>
      </c>
    </row>
    <row r="898" ht="15.75" customHeight="1">
      <c r="B898" s="2" t="s">
        <v>2257</v>
      </c>
      <c r="C898" s="2" t="s">
        <v>2258</v>
      </c>
      <c r="D898" s="2" t="s">
        <v>2259</v>
      </c>
      <c r="E898" s="2" t="s">
        <v>14</v>
      </c>
      <c r="F898" s="2" t="s">
        <v>15</v>
      </c>
      <c r="G898" s="2" t="s">
        <v>2260</v>
      </c>
      <c r="H898" s="2" t="s">
        <v>2261</v>
      </c>
      <c r="I898" s="2" t="str">
        <f>IFERROR(__xludf.DUMMYFUNCTION("GOOGLETRANSLATE(C898,""fr"",""en"")"),"TO FLEE ! Insurance which takes you from money from the account despite an unlikely contract. I made a quote on their site on 10/25/21 which was interesting. So I validated the registration but 2 days after they validate my file with a double rate of what"&amp;" I accepted without even informing it with a tax schedule. What is absurd, the new contract with the higher rate was validated on the site despite that I did not agree with the price and I asked for the cancellation of it. Finally over the reminders, the "&amp;"statutes changes validated then not validated then validated terminated. Fortunately, I kept the screenshots of its modifications.
On 10/29, I request the cancellation of my registration by sending a letter on site (photo with signature). I also send a"&amp;" recommended letter on 30/10 with the request not to follow up on the estimate of 25/10 due to rate increase.
Following that they call me and tell me that I do not have the right to retract because I have to have insurance for the car and that I have t"&amp;"o pay until 23/11 (the deadline for Sending documents necessary for validation).
On 10/29 at 8 p.m., I still have a person on the phone who tells me that I will be reimbursed and that they send my file to the service concerned.
The following week, I"&amp;" receive information from cancellation of my contract on 03/11 and that I owe them the sum of € 3.81 (deducted from my account yesterday in addition to the sum of € 39 for validation of the quote) . It is another name in signature that the person I had on"&amp;" 10/29.
After many telephone exchanges and in writing since 25/10, insurance is still looking to take money from me. I just ask to cancel this request and repay the sums collected. I never want to hear about this insurance again. I was attracted to the"&amp;" attractive price but believe me, it's a lie. Read the opinions, I am not the only one in this case.
NUM contract. 332629815")</f>
        <v>TO FLEE ! Insurance which takes you from money from the account despite an unlikely contract. I made a quote on their site on 10/25/21 which was interesting. So I validated the registration but 2 days after they validate my file with a double rate of what I accepted without even informing it with a tax schedule. What is absurd, the new contract with the higher rate was validated on the site despite that I did not agree with the price and I asked for the cancellation of it. Finally over the reminders, the statutes changes validated then not validated then validated terminated. Fortunately, I kept the screenshots of its modifications.
On 10/29, I request the cancellation of my registration by sending a letter on site (photo with signature). I also send a recommended letter on 30/10 with the request not to follow up on the estimate of 25/10 due to rate increase.
Following that they call me and tell me that I do not have the right to retract because I have to have insurance for the car and that I have to pay until 23/11 (the deadline for Sending documents necessary for validation).
On 10/29 at 8 p.m., I still have a person on the phone who tells me that I will be reimbursed and that they send my file to the service concerned.
The following week, I receive information from cancellation of my contract on 03/11 and that I owe them the sum of € 3.81 (deducted from my account yesterday in addition to the sum of € 39 for validation of the quote) . It is another name in signature that the person I had on 10/29.
After many telephone exchanges and in writing since 25/10, insurance is still looking to take money from me. I just ask to cancel this request and repay the sums collected. I never want to hear about this insurance again. I was attracted to the attractive price but believe me, it's a lie. Read the opinions, I am not the only one in this case.
NUM contract. 332629815</v>
      </c>
    </row>
    <row r="899" ht="15.75" customHeight="1">
      <c r="B899" s="2" t="s">
        <v>2262</v>
      </c>
      <c r="C899" s="2" t="s">
        <v>2263</v>
      </c>
      <c r="D899" s="2" t="s">
        <v>2259</v>
      </c>
      <c r="E899" s="2" t="s">
        <v>14</v>
      </c>
      <c r="F899" s="2" t="s">
        <v>15</v>
      </c>
      <c r="G899" s="2" t="s">
        <v>2264</v>
      </c>
      <c r="H899" s="2" t="s">
        <v>2265</v>
      </c>
      <c r="I899" s="2" t="str">
        <f>IFERROR(__xludf.DUMMYFUNCTION("GOOGLETRANSLATE(C899,""fr"",""en"")"),"Incredible insurance that offers to go from € 35 to € 62 for the same car
Impossible to ask questions to find out why of how you soul the advisers
well your advertising now you must apply it ;;;;;")</f>
        <v>Incredible insurance that offers to go from € 35 to € 62 for the same car
Impossible to ask questions to find out why of how you soul the advisers
well your advertising now you must apply it ;;;;;</v>
      </c>
    </row>
    <row r="900" ht="15.75" customHeight="1">
      <c r="B900" s="2" t="s">
        <v>2266</v>
      </c>
      <c r="C900" s="2" t="s">
        <v>2267</v>
      </c>
      <c r="D900" s="2" t="s">
        <v>2259</v>
      </c>
      <c r="E900" s="2" t="s">
        <v>14</v>
      </c>
      <c r="F900" s="2" t="s">
        <v>15</v>
      </c>
      <c r="G900" s="2" t="s">
        <v>2268</v>
      </c>
      <c r="H900" s="2" t="s">
        <v>1196</v>
      </c>
      <c r="I900" s="2" t="str">
        <f>IFERROR(__xludf.DUMMYFUNCTION("GOOGLETRANSLATE(C900,""fr"",""en"")"),"Do you find it normal to be above certain insurances of more than 200 € with the same packages ??????
Me no client over 12 years old!
Nothing to do with the ad poured to TV !!!!!")</f>
        <v>Do you find it normal to be above certain insurances of more than 200 € with the same packages ??????
Me no client over 12 years old!
Nothing to do with the ad poured to TV !!!!!</v>
      </c>
    </row>
    <row r="901" ht="15.75" customHeight="1">
      <c r="B901" s="2" t="s">
        <v>2269</v>
      </c>
      <c r="C901" s="2" t="s">
        <v>2270</v>
      </c>
      <c r="D901" s="2" t="s">
        <v>2259</v>
      </c>
      <c r="E901" s="2" t="s">
        <v>14</v>
      </c>
      <c r="F901" s="2" t="s">
        <v>15</v>
      </c>
      <c r="G901" s="2" t="s">
        <v>2265</v>
      </c>
      <c r="H901" s="2" t="s">
        <v>2261</v>
      </c>
      <c r="I901" s="2" t="str">
        <f>IFERROR(__xludf.DUMMYFUNCTION("GOOGLETRANSLATE(C901,""fr"",""en"")"),"The price of my subscription was 180 euros in 2020. It increased to 330 euros in 2021, without claim of course, in equal situation. This practice is not correct.")</f>
        <v>The price of my subscription was 180 euros in 2020. It increased to 330 euros in 2021, without claim of course, in equal situation. This practice is not correct.</v>
      </c>
    </row>
    <row r="902" ht="15.75" customHeight="1">
      <c r="B902" s="2" t="s">
        <v>2271</v>
      </c>
      <c r="C902" s="2" t="s">
        <v>2272</v>
      </c>
      <c r="D902" s="2" t="s">
        <v>2259</v>
      </c>
      <c r="E902" s="2" t="s">
        <v>14</v>
      </c>
      <c r="F902" s="2" t="s">
        <v>15</v>
      </c>
      <c r="G902" s="2" t="s">
        <v>2273</v>
      </c>
      <c r="H902" s="2" t="s">
        <v>2261</v>
      </c>
      <c r="I902" s="2" t="str">
        <f>IFERROR(__xludf.DUMMYFUNCTION("GOOGLETRANSLATE(C902,""fr"",""en"")"),"I find this insurance far too expensive for the services provided.
Attractive price at the start the first year, but increases very quickly and little care or with large deductibles.
I do not recommend this insurance")</f>
        <v>I find this insurance far too expensive for the services provided.
Attractive price at the start the first year, but increases very quickly and little care or with large deductibles.
I do not recommend this insurance</v>
      </c>
    </row>
    <row r="903" ht="15.75" customHeight="1">
      <c r="B903" s="2" t="s">
        <v>2274</v>
      </c>
      <c r="C903" s="2" t="s">
        <v>2275</v>
      </c>
      <c r="D903" s="2" t="s">
        <v>2259</v>
      </c>
      <c r="E903" s="2" t="s">
        <v>14</v>
      </c>
      <c r="F903" s="2" t="s">
        <v>15</v>
      </c>
      <c r="G903" s="2" t="s">
        <v>2276</v>
      </c>
      <c r="H903" s="2" t="s">
        <v>2261</v>
      </c>
      <c r="I903" s="2" t="str">
        <f>IFERROR(__xludf.DUMMYFUNCTION("GOOGLETRANSLATE(C903,""fr"",""en"")"),"Listening insurance and which is open to the renegotiation of the monthly contracts. I have not yet needed their services because never had an accident. The only thing I can blame them for is relocated customer service.")</f>
        <v>Listening insurance and which is open to the renegotiation of the monthly contracts. I have not yet needed their services because never had an accident. The only thing I can blame them for is relocated customer service.</v>
      </c>
    </row>
    <row r="904" ht="15.75" customHeight="1">
      <c r="B904" s="2" t="s">
        <v>2277</v>
      </c>
      <c r="C904" s="2" t="s">
        <v>2278</v>
      </c>
      <c r="D904" s="2" t="s">
        <v>2259</v>
      </c>
      <c r="E904" s="2" t="s">
        <v>14</v>
      </c>
      <c r="F904" s="2" t="s">
        <v>15</v>
      </c>
      <c r="G904" s="2" t="s">
        <v>2279</v>
      </c>
      <c r="H904" s="2" t="s">
        <v>2261</v>
      </c>
      <c r="I904" s="2" t="str">
        <f>IFERROR(__xludf.DUMMYFUNCTION("GOOGLETRANSLATE(C904,""fr"",""en"")"),"Hello,
After research on car insurance quotes, I am amazed that Direct Insurance is not in the top 3. I see differences of 20 to 25% on my cars.
Cordially.")</f>
        <v>Hello,
After research on car insurance quotes, I am amazed that Direct Insurance is not in the top 3. I see differences of 20 to 25% on my cars.
Cordially.</v>
      </c>
    </row>
    <row r="905" ht="15.75" customHeight="1">
      <c r="B905" s="2" t="s">
        <v>2280</v>
      </c>
      <c r="C905" s="2" t="s">
        <v>2281</v>
      </c>
      <c r="D905" s="2" t="s">
        <v>2259</v>
      </c>
      <c r="E905" s="2" t="s">
        <v>14</v>
      </c>
      <c r="F905" s="2" t="s">
        <v>15</v>
      </c>
      <c r="G905" s="2" t="s">
        <v>2279</v>
      </c>
      <c r="H905" s="2" t="s">
        <v>2261</v>
      </c>
      <c r="I905" s="2" t="str">
        <f>IFERROR(__xludf.DUMMYFUNCTION("GOOGLETRANSLATE(C905,""fr"",""en"")"),"The prices announced during the quote are not correct Meilhan deceived in the my street number (11 instead of 34) The monthly subscription was increased by € 5 then by 3 € more because it is a secondary vehicle € 28 for An express while I have 9 years of "&amp;"permit without interruption or claims ...")</f>
        <v>The prices announced during the quote are not correct Meilhan deceived in the my street number (11 instead of 34) The monthly subscription was increased by € 5 then by 3 € more because it is a secondary vehicle € 28 for An express while I have 9 years of permit without interruption or claims ...</v>
      </c>
    </row>
    <row r="906" ht="15.75" customHeight="1">
      <c r="B906" s="2" t="s">
        <v>2282</v>
      </c>
      <c r="C906" s="2" t="s">
        <v>2283</v>
      </c>
      <c r="D906" s="2" t="s">
        <v>2259</v>
      </c>
      <c r="E906" s="2" t="s">
        <v>14</v>
      </c>
      <c r="F906" s="2" t="s">
        <v>15</v>
      </c>
      <c r="G906" s="2" t="s">
        <v>2261</v>
      </c>
      <c r="H906" s="2" t="s">
        <v>2261</v>
      </c>
      <c r="I906" s="2" t="str">
        <f>IFERROR(__xludf.DUMMYFUNCTION("GOOGLETRANSLATE(C906,""fr"",""en"")"),"Very very satisfied with your services I will recommend your insurance to my friends
Very well explained site clear net and precise
As well as prices
Cordially")</f>
        <v>Very very satisfied with your services I will recommend your insurance to my friends
Very well explained site clear net and precise
As well as prices
Cordially</v>
      </c>
    </row>
    <row r="907" ht="15.75" customHeight="1">
      <c r="B907" s="2" t="s">
        <v>2284</v>
      </c>
      <c r="C907" s="2" t="s">
        <v>2285</v>
      </c>
      <c r="D907" s="2" t="s">
        <v>2259</v>
      </c>
      <c r="E907" s="2" t="s">
        <v>14</v>
      </c>
      <c r="F907" s="2" t="s">
        <v>15</v>
      </c>
      <c r="G907" s="2" t="s">
        <v>2261</v>
      </c>
      <c r="H907" s="2" t="s">
        <v>2261</v>
      </c>
      <c r="I907" s="2" t="str">
        <f>IFERROR(__xludf.DUMMYFUNCTION("GOOGLETRANSLATE(C907,""fr"",""en"")"),"I am very satisfied with the speed to take out car insurance
Thank you for treating requests so quickly I am happy to be at home")</f>
        <v>I am very satisfied with the speed to take out car insurance
Thank you for treating requests so quickly I am happy to be at home</v>
      </c>
    </row>
    <row r="908" ht="15.75" customHeight="1">
      <c r="B908" s="2" t="s">
        <v>2286</v>
      </c>
      <c r="C908" s="2" t="s">
        <v>2287</v>
      </c>
      <c r="D908" s="2" t="s">
        <v>2259</v>
      </c>
      <c r="E908" s="2" t="s">
        <v>14</v>
      </c>
      <c r="F908" s="2" t="s">
        <v>15</v>
      </c>
      <c r="G908" s="2" t="s">
        <v>2261</v>
      </c>
      <c r="H908" s="2" t="s">
        <v>2261</v>
      </c>
      <c r="I908" s="2" t="str">
        <f>IFERROR(__xludf.DUMMYFUNCTION("GOOGLETRANSLATE(C908,""fr"",""en"")"),"I am satisfied with insurance. Fast and simple. No problem
Are to make the quotes for my car that I just bought. Good price and Simpke site
")</f>
        <v>I am satisfied with insurance. Fast and simple. No problem
Are to make the quotes for my car that I just bought. Good price and Simpke site
</v>
      </c>
    </row>
    <row r="909" ht="15.75" customHeight="1">
      <c r="B909" s="2" t="s">
        <v>2288</v>
      </c>
      <c r="C909" s="2" t="s">
        <v>2289</v>
      </c>
      <c r="D909" s="2" t="s">
        <v>2259</v>
      </c>
      <c r="E909" s="2" t="s">
        <v>14</v>
      </c>
      <c r="F909" s="2" t="s">
        <v>15</v>
      </c>
      <c r="G909" s="2" t="s">
        <v>2261</v>
      </c>
      <c r="H909" s="2" t="s">
        <v>2261</v>
      </c>
      <c r="I909" s="2" t="str">
        <f>IFERROR(__xludf.DUMMYFUNCTION("GOOGLETRANSLATE(C909,""fr"",""en"")"),"The approach is simple and quick to do, it's ideal.
The options are clearly defined when you choose the formula to adhere.
")</f>
        <v>The approach is simple and quick to do, it's ideal.
The options are clearly defined when you choose the formula to adhere.
</v>
      </c>
    </row>
    <row r="910" ht="15.75" customHeight="1">
      <c r="B910" s="2" t="s">
        <v>2290</v>
      </c>
      <c r="C910" s="2" t="s">
        <v>2291</v>
      </c>
      <c r="D910" s="2" t="s">
        <v>2259</v>
      </c>
      <c r="E910" s="2" t="s">
        <v>14</v>
      </c>
      <c r="F910" s="2" t="s">
        <v>15</v>
      </c>
      <c r="G910" s="2" t="s">
        <v>2261</v>
      </c>
      <c r="H910" s="2" t="s">
        <v>2261</v>
      </c>
      <c r="I910" s="2" t="str">
        <f>IFERROR(__xludf.DUMMYFUNCTION("GOOGLETRANSLATE(C910,""fr"",""en"")"),"I am satisfied with the speed to subscribe to a contract and the insurance options offered in order to be covered to the maximum according to these needs")</f>
        <v>I am satisfied with the speed to subscribe to a contract and the insurance options offered in order to be covered to the maximum according to these needs</v>
      </c>
    </row>
    <row r="911" ht="15.75" customHeight="1">
      <c r="B911" s="2" t="s">
        <v>2292</v>
      </c>
      <c r="C911" s="2" t="s">
        <v>2293</v>
      </c>
      <c r="D911" s="2" t="s">
        <v>2259</v>
      </c>
      <c r="E911" s="2" t="s">
        <v>14</v>
      </c>
      <c r="F911" s="2" t="s">
        <v>15</v>
      </c>
      <c r="G911" s="2" t="s">
        <v>2294</v>
      </c>
      <c r="H911" s="2" t="s">
        <v>2295</v>
      </c>
      <c r="I911" s="2" t="str">
        <f>IFERROR(__xludf.DUMMYFUNCTION("GOOGLETRANSLATE(C911,""fr"",""en"")"),"I am very satisfied with the direct service assurance really nothing to reproach for the Momonent us good afterwards but very very happy with the service")</f>
        <v>I am very satisfied with the direct service assurance really nothing to reproach for the Momonent us good afterwards but very very happy with the service</v>
      </c>
    </row>
    <row r="912" ht="15.75" customHeight="1">
      <c r="B912" s="2" t="s">
        <v>2296</v>
      </c>
      <c r="C912" s="2" t="s">
        <v>2297</v>
      </c>
      <c r="D912" s="2" t="s">
        <v>2259</v>
      </c>
      <c r="E912" s="2" t="s">
        <v>14</v>
      </c>
      <c r="F912" s="2" t="s">
        <v>15</v>
      </c>
      <c r="G912" s="2" t="s">
        <v>2294</v>
      </c>
      <c r="H912" s="2" t="s">
        <v>2295</v>
      </c>
      <c r="I912" s="2" t="str">
        <f>IFERROR(__xludf.DUMMYFUNCTION("GOOGLETRANSLATE(C912,""fr"",""en"")"),"Very satisfied direct insurance provides good service to the listening of its customers; Rapidit for requests for quotes;
The prices are satisfactory and affordable
I RECOMMEND")</f>
        <v>Very satisfied direct insurance provides good service to the listening of its customers; Rapidit for requests for quotes;
The prices are satisfactory and affordable
I RECOMMEND</v>
      </c>
    </row>
    <row r="913" ht="15.75" customHeight="1">
      <c r="B913" s="2" t="s">
        <v>2298</v>
      </c>
      <c r="C913" s="2" t="s">
        <v>2299</v>
      </c>
      <c r="D913" s="2" t="s">
        <v>2259</v>
      </c>
      <c r="E913" s="2" t="s">
        <v>14</v>
      </c>
      <c r="F913" s="2" t="s">
        <v>15</v>
      </c>
      <c r="G913" s="2" t="s">
        <v>2294</v>
      </c>
      <c r="H913" s="2" t="s">
        <v>2295</v>
      </c>
      <c r="I913" s="2" t="str">
        <f>IFERROR(__xludf.DUMMYFUNCTION("GOOGLETRANSLATE(C913,""fr"",""en"")"),"As a inhabitants of an interesting offer, unlimited mileage, 0 kilometers assistance.
I hope that as effective as before in the event of a problem. But I will cross my finger for my new titine.")</f>
        <v>As a inhabitants of an interesting offer, unlimited mileage, 0 kilometers assistance.
I hope that as effective as before in the event of a problem. But I will cross my finger for my new titine.</v>
      </c>
    </row>
    <row r="914" ht="15.75" customHeight="1">
      <c r="B914" s="2" t="s">
        <v>2300</v>
      </c>
      <c r="C914" s="2" t="s">
        <v>2301</v>
      </c>
      <c r="D914" s="2" t="s">
        <v>2259</v>
      </c>
      <c r="E914" s="2" t="s">
        <v>14</v>
      </c>
      <c r="F914" s="2" t="s">
        <v>15</v>
      </c>
      <c r="G914" s="2" t="s">
        <v>2294</v>
      </c>
      <c r="H914" s="2" t="s">
        <v>2295</v>
      </c>
      <c r="I914" s="2" t="str">
        <f>IFERROR(__xludf.DUMMYFUNCTION("GOOGLETRANSLATE(C914,""fr"",""en"")"),"I made several comparison of prices with other insurances but most of which died from afar my budget, but there it is half cheaper than what I thought")</f>
        <v>I made several comparison of prices with other insurances but most of which died from afar my budget, but there it is half cheaper than what I thought</v>
      </c>
    </row>
    <row r="915" ht="15.75" customHeight="1">
      <c r="B915" s="2" t="s">
        <v>2302</v>
      </c>
      <c r="C915" s="2" t="s">
        <v>2303</v>
      </c>
      <c r="D915" s="2" t="s">
        <v>2259</v>
      </c>
      <c r="E915" s="2" t="s">
        <v>14</v>
      </c>
      <c r="F915" s="2" t="s">
        <v>15</v>
      </c>
      <c r="G915" s="2" t="s">
        <v>2294</v>
      </c>
      <c r="H915" s="2" t="s">
        <v>2295</v>
      </c>
      <c r="I915" s="2" t="str">
        <f>IFERROR(__xludf.DUMMYFUNCTION("GOOGLETRANSLATE(C915,""fr"",""en"")"),"I am happy to be with you thank you to you cordialemznt moumen achra service aginiable to listening to these clkers I recommend I would advise the people I know about")</f>
        <v>I am happy to be with you thank you to you cordialemznt moumen achra service aginiable to listening to these clkers I recommend I would advise the people I know about</v>
      </c>
    </row>
    <row r="916" ht="15.75" customHeight="1">
      <c r="B916" s="2" t="s">
        <v>2304</v>
      </c>
      <c r="C916" s="2" t="s">
        <v>2305</v>
      </c>
      <c r="D916" s="2" t="s">
        <v>2259</v>
      </c>
      <c r="E916" s="2" t="s">
        <v>14</v>
      </c>
      <c r="F916" s="2" t="s">
        <v>15</v>
      </c>
      <c r="G916" s="2" t="s">
        <v>2294</v>
      </c>
      <c r="H916" s="2" t="s">
        <v>2295</v>
      </c>
      <c r="I916" s="2" t="str">
        <f>IFERROR(__xludf.DUMMYFUNCTION("GOOGLETRANSLATE(C916,""fr"",""en"")"),"I am satisfied with the service and the prices suit me perfectly. Having a quote established on the website and subscribing is very fast and simple.")</f>
        <v>I am satisfied with the service and the prices suit me perfectly. Having a quote established on the website and subscribing is very fast and simple.</v>
      </c>
    </row>
    <row r="917" ht="15.75" customHeight="1">
      <c r="B917" s="2" t="s">
        <v>2306</v>
      </c>
      <c r="C917" s="2" t="s">
        <v>2307</v>
      </c>
      <c r="D917" s="2" t="s">
        <v>2259</v>
      </c>
      <c r="E917" s="2" t="s">
        <v>14</v>
      </c>
      <c r="F917" s="2" t="s">
        <v>15</v>
      </c>
      <c r="G917" s="2" t="s">
        <v>2294</v>
      </c>
      <c r="H917" s="2" t="s">
        <v>2295</v>
      </c>
      <c r="I917" s="2" t="str">
        <f>IFERROR(__xludf.DUMMYFUNCTION("GOOGLETRANSLATE(C917,""fr"",""en"")"),"I am very satisfied with the service
For the servce I am very satisfied for the fast fast efficient prices I would recommend you without problems it is certain")</f>
        <v>I am very satisfied with the service
For the servce I am very satisfied for the fast fast efficient prices I would recommend you without problems it is certain</v>
      </c>
    </row>
    <row r="918" ht="15.75" customHeight="1">
      <c r="B918" s="2" t="s">
        <v>2308</v>
      </c>
      <c r="C918" s="2" t="s">
        <v>2309</v>
      </c>
      <c r="D918" s="2" t="s">
        <v>2259</v>
      </c>
      <c r="E918" s="2" t="s">
        <v>14</v>
      </c>
      <c r="F918" s="2" t="s">
        <v>15</v>
      </c>
      <c r="G918" s="2" t="s">
        <v>2294</v>
      </c>
      <c r="H918" s="2" t="s">
        <v>2295</v>
      </c>
      <c r="I918" s="2" t="str">
        <f>IFERROR(__xludf.DUMMYFUNCTION("GOOGLETRANSLATE(C918,""fr"",""en"")"),"Price in satisfactory market rates. Fast and efficient to take out car insurance. Sponsorship with my father, sum of the somewhat weak sponsorship….")</f>
        <v>Price in satisfactory market rates. Fast and efficient to take out car insurance. Sponsorship with my father, sum of the somewhat weak sponsorship….</v>
      </c>
    </row>
    <row r="919" ht="15.75" customHeight="1">
      <c r="B919" s="2" t="s">
        <v>2310</v>
      </c>
      <c r="C919" s="2" t="s">
        <v>2311</v>
      </c>
      <c r="D919" s="2" t="s">
        <v>2259</v>
      </c>
      <c r="E919" s="2" t="s">
        <v>14</v>
      </c>
      <c r="F919" s="2" t="s">
        <v>15</v>
      </c>
      <c r="G919" s="2" t="s">
        <v>2294</v>
      </c>
      <c r="H919" s="2" t="s">
        <v>2295</v>
      </c>
      <c r="I919" s="2" t="str">
        <f>IFERROR(__xludf.DUMMYFUNCTION("GOOGLETRANSLATE(C919,""fr"",""en"")"),"Simple, fast and benefiting from an attractive price, I am on my third vehicle insured at home. Thank you for your service hoping to be able to ensure my property soon.")</f>
        <v>Simple, fast and benefiting from an attractive price, I am on my third vehicle insured at home. Thank you for your service hoping to be able to ensure my property soon.</v>
      </c>
    </row>
    <row r="920" ht="15.75" customHeight="1">
      <c r="B920" s="2" t="s">
        <v>2312</v>
      </c>
      <c r="C920" s="2" t="s">
        <v>2313</v>
      </c>
      <c r="D920" s="2" t="s">
        <v>2259</v>
      </c>
      <c r="E920" s="2" t="s">
        <v>14</v>
      </c>
      <c r="F920" s="2" t="s">
        <v>15</v>
      </c>
      <c r="G920" s="2" t="s">
        <v>2294</v>
      </c>
      <c r="H920" s="2" t="s">
        <v>2295</v>
      </c>
      <c r="I920" s="2" t="str">
        <f>IFERROR(__xludf.DUMMYFUNCTION("GOOGLETRANSLATE(C920,""fr"",""en"")"),"Really fast the price and correct I recommend this insurance I am delighted to have subscribed to them I have 2 insurance one for my c3 and one for my polo shirt")</f>
        <v>Really fast the price and correct I recommend this insurance I am delighted to have subscribed to them I have 2 insurance one for my c3 and one for my polo shirt</v>
      </c>
    </row>
    <row r="921" ht="15.75" customHeight="1">
      <c r="B921" s="2" t="s">
        <v>2314</v>
      </c>
      <c r="C921" s="2" t="s">
        <v>2315</v>
      </c>
      <c r="D921" s="2" t="s">
        <v>2259</v>
      </c>
      <c r="E921" s="2" t="s">
        <v>14</v>
      </c>
      <c r="F921" s="2" t="s">
        <v>15</v>
      </c>
      <c r="G921" s="2" t="s">
        <v>2294</v>
      </c>
      <c r="H921" s="2" t="s">
        <v>2295</v>
      </c>
      <c r="I921" s="2" t="str">
        <f>IFERROR(__xludf.DUMMYFUNCTION("GOOGLETRANSLATE(C921,""fr"",""en"")"),"I am satisfied with the service prices suit me simple and fast much cheaper than my old Allianz insurance 307 euros a year you are 2 times cheaper")</f>
        <v>I am satisfied with the service prices suit me simple and fast much cheaper than my old Allianz insurance 307 euros a year you are 2 times cheaper</v>
      </c>
    </row>
    <row r="922" ht="15.75" customHeight="1">
      <c r="B922" s="2" t="s">
        <v>2316</v>
      </c>
      <c r="C922" s="2" t="s">
        <v>2317</v>
      </c>
      <c r="D922" s="2" t="s">
        <v>2259</v>
      </c>
      <c r="E922" s="2" t="s">
        <v>14</v>
      </c>
      <c r="F922" s="2" t="s">
        <v>15</v>
      </c>
      <c r="G922" s="2" t="s">
        <v>2294</v>
      </c>
      <c r="H922" s="2" t="s">
        <v>2295</v>
      </c>
      <c r="I922" s="2" t="str">
        <f>IFERROR(__xludf.DUMMYFUNCTION("GOOGLETRANSLATE(C922,""fr"",""en"")"),"Fast effective prices are attractive and taking down insurance and on the date you want and in the event of a problem customer service and fast and efficient")</f>
        <v>Fast effective prices are attractive and taking down insurance and on the date you want and in the event of a problem customer service and fast and efficient</v>
      </c>
    </row>
    <row r="923" ht="15.75" customHeight="1">
      <c r="B923" s="2" t="s">
        <v>2318</v>
      </c>
      <c r="C923" s="2" t="s">
        <v>2319</v>
      </c>
      <c r="D923" s="2" t="s">
        <v>2259</v>
      </c>
      <c r="E923" s="2" t="s">
        <v>14</v>
      </c>
      <c r="F923" s="2" t="s">
        <v>15</v>
      </c>
      <c r="G923" s="2" t="s">
        <v>2294</v>
      </c>
      <c r="H923" s="2" t="s">
        <v>2295</v>
      </c>
      <c r="I923" s="2" t="str">
        <f>IFERROR(__xludf.DUMMYFUNCTION("GOOGLETRANSLATE(C923,""fr"",""en"")"),"Excellent price
Reactive service. The fact of being able to associate the two auto and habitat contracts facilitates the monitoring of the monthly samples. I am satisfied.")</f>
        <v>Excellent price
Reactive service. The fact of being able to associate the two auto and habitat contracts facilitates the monitoring of the monthly samples. I am satisfied.</v>
      </c>
    </row>
    <row r="924" ht="15.75" customHeight="1">
      <c r="B924" s="2" t="s">
        <v>2320</v>
      </c>
      <c r="C924" s="2" t="s">
        <v>2321</v>
      </c>
      <c r="D924" s="2" t="s">
        <v>2259</v>
      </c>
      <c r="E924" s="2" t="s">
        <v>14</v>
      </c>
      <c r="F924" s="2" t="s">
        <v>15</v>
      </c>
      <c r="G924" s="2" t="s">
        <v>2294</v>
      </c>
      <c r="H924" s="2" t="s">
        <v>2295</v>
      </c>
      <c r="I924" s="2" t="str">
        <f>IFERROR(__xludf.DUMMYFUNCTION("GOOGLETRANSLATE(C924,""fr"",""en"")"),"Ergonomic site. Guided not a step. Quick offer and sent by email. Detailed and thematic contract. Franchises higher than some other companies. But greater damage cover.")</f>
        <v>Ergonomic site. Guided not a step. Quick offer and sent by email. Detailed and thematic contract. Franchises higher than some other companies. But greater damage cover.</v>
      </c>
    </row>
    <row r="925" ht="15.75" customHeight="1">
      <c r="B925" s="2" t="s">
        <v>2322</v>
      </c>
      <c r="C925" s="2" t="s">
        <v>2323</v>
      </c>
      <c r="D925" s="2" t="s">
        <v>2259</v>
      </c>
      <c r="E925" s="2" t="s">
        <v>14</v>
      </c>
      <c r="F925" s="2" t="s">
        <v>15</v>
      </c>
      <c r="G925" s="2" t="s">
        <v>2294</v>
      </c>
      <c r="H925" s="2" t="s">
        <v>2295</v>
      </c>
      <c r="I925" s="2" t="str">
        <f>IFERROR(__xludf.DUMMYFUNCTION("GOOGLETRANSLATE(C925,""fr"",""en"")"),"Very good value for money again thank you very responsive very satisfied with my subscription can you tell me if you make the health mutuals thank you to you")</f>
        <v>Very good value for money again thank you very responsive very satisfied with my subscription can you tell me if you make the health mutuals thank you to you</v>
      </c>
    </row>
    <row r="926" ht="15.75" customHeight="1">
      <c r="B926" s="2" t="s">
        <v>2324</v>
      </c>
      <c r="C926" s="2" t="s">
        <v>2325</v>
      </c>
      <c r="D926" s="2" t="s">
        <v>2259</v>
      </c>
      <c r="E926" s="2" t="s">
        <v>14</v>
      </c>
      <c r="F926" s="2" t="s">
        <v>15</v>
      </c>
      <c r="G926" s="2" t="s">
        <v>2294</v>
      </c>
      <c r="H926" s="2" t="s">
        <v>2295</v>
      </c>
      <c r="I926" s="2" t="str">
        <f>IFERROR(__xludf.DUMMYFUNCTION("GOOGLETRANSLATE(C926,""fr"",""en"")"),"very satisfied with prices and services
Ease of subscription
I highly and always recommend an advisor present in case of doubt to accompany us")</f>
        <v>very satisfied with prices and services
Ease of subscription
I highly and always recommend an advisor present in case of doubt to accompany us</v>
      </c>
    </row>
    <row r="927" ht="15.75" customHeight="1">
      <c r="B927" s="2" t="s">
        <v>2326</v>
      </c>
      <c r="C927" s="2" t="s">
        <v>2327</v>
      </c>
      <c r="D927" s="2" t="s">
        <v>2259</v>
      </c>
      <c r="E927" s="2" t="s">
        <v>14</v>
      </c>
      <c r="F927" s="2" t="s">
        <v>15</v>
      </c>
      <c r="G927" s="2" t="s">
        <v>2294</v>
      </c>
      <c r="H927" s="2" t="s">
        <v>2295</v>
      </c>
      <c r="I927" s="2" t="str">
        <f>IFERROR(__xludf.DUMMYFUNCTION("GOOGLETRANSLATE(C927,""fr"",""en"")"),"I am satisfied with the service and speed. I am satisfied with the service and speed. I am satisfied with the service and speed. I am satisfied with the service and speed.")</f>
        <v>I am satisfied with the service and speed. I am satisfied with the service and speed. I am satisfied with the service and speed. I am satisfied with the service and speed.</v>
      </c>
    </row>
    <row r="928" ht="15.75" customHeight="1">
      <c r="B928" s="2" t="s">
        <v>2328</v>
      </c>
      <c r="C928" s="2" t="s">
        <v>2329</v>
      </c>
      <c r="D928" s="2" t="s">
        <v>2259</v>
      </c>
      <c r="E928" s="2" t="s">
        <v>14</v>
      </c>
      <c r="F928" s="2" t="s">
        <v>15</v>
      </c>
      <c r="G928" s="2" t="s">
        <v>2330</v>
      </c>
      <c r="H928" s="2" t="s">
        <v>2295</v>
      </c>
      <c r="I928" s="2" t="str">
        <f>IFERROR(__xludf.DUMMYFUNCTION("GOOGLETRANSLATE(C928,""fr"",""en"")"),"I am satisfied with the price a gain of € 120 a year hope that the accidents will be well settled and quickly, very fluid site a good point when you want to do it quickly and well")</f>
        <v>I am satisfied with the price a gain of € 120 a year hope that the accidents will be well settled and quickly, very fluid site a good point when you want to do it quickly and well</v>
      </c>
    </row>
    <row r="929" ht="15.75" customHeight="1">
      <c r="B929" s="2" t="s">
        <v>2331</v>
      </c>
      <c r="C929" s="2" t="s">
        <v>2332</v>
      </c>
      <c r="D929" s="2" t="s">
        <v>2259</v>
      </c>
      <c r="E929" s="2" t="s">
        <v>14</v>
      </c>
      <c r="F929" s="2" t="s">
        <v>15</v>
      </c>
      <c r="G929" s="2" t="s">
        <v>2330</v>
      </c>
      <c r="H929" s="2" t="s">
        <v>2295</v>
      </c>
      <c r="I929" s="2" t="str">
        <f>IFERROR(__xludf.DUMMYFUNCTION("GOOGLETRANSLATE(C929,""fr"",""en"")"),"I am satisfied with efficient and not expensive
I recommend this insurance because it meets expectations is used.
Very good value for money")</f>
        <v>I am satisfied with efficient and not expensive
I recommend this insurance because it meets expectations is used.
Very good value for money</v>
      </c>
    </row>
    <row r="930" ht="15.75" customHeight="1">
      <c r="B930" s="2" t="s">
        <v>2333</v>
      </c>
      <c r="C930" s="2" t="s">
        <v>2334</v>
      </c>
      <c r="D930" s="2" t="s">
        <v>2259</v>
      </c>
      <c r="E930" s="2" t="s">
        <v>14</v>
      </c>
      <c r="F930" s="2" t="s">
        <v>15</v>
      </c>
      <c r="G930" s="2" t="s">
        <v>2330</v>
      </c>
      <c r="H930" s="2" t="s">
        <v>2295</v>
      </c>
      <c r="I930" s="2" t="str">
        <f>IFERROR(__xludf.DUMMYFUNCTION("GOOGLETRANSLATE(C930,""fr"",""en"")"),"Price very more than Corect
Speed ​​to ensure the vehicle
Young driver very happy for my budget
I recommend direct and efficient insurance")</f>
        <v>Price very more than Corect
Speed ​​to ensure the vehicle
Young driver very happy for my budget
I recommend direct and efficient insurance</v>
      </c>
    </row>
    <row r="931" ht="15.75" customHeight="1">
      <c r="B931" s="2" t="s">
        <v>2335</v>
      </c>
      <c r="C931" s="2" t="s">
        <v>2336</v>
      </c>
      <c r="D931" s="2" t="s">
        <v>2259</v>
      </c>
      <c r="E931" s="2" t="s">
        <v>14</v>
      </c>
      <c r="F931" s="2" t="s">
        <v>15</v>
      </c>
      <c r="G931" s="2" t="s">
        <v>2330</v>
      </c>
      <c r="H931" s="2" t="s">
        <v>2295</v>
      </c>
      <c r="I931" s="2" t="str">
        <f>IFERROR(__xludf.DUMMYFUNCTION("GOOGLETRANSLATE(C931,""fr"",""en"")"),"I am satisfied with your agency, but I would like to receive a quote at home as soon as possible otherwise I am happy with your offers
Cordially")</f>
        <v>I am satisfied with your agency, but I would like to receive a quote at home as soon as possible otherwise I am happy with your offers
Cordially</v>
      </c>
    </row>
    <row r="932" ht="15.75" customHeight="1">
      <c r="B932" s="2" t="s">
        <v>2337</v>
      </c>
      <c r="C932" s="2" t="s">
        <v>2338</v>
      </c>
      <c r="D932" s="2" t="s">
        <v>2259</v>
      </c>
      <c r="E932" s="2" t="s">
        <v>14</v>
      </c>
      <c r="F932" s="2" t="s">
        <v>15</v>
      </c>
      <c r="G932" s="2" t="s">
        <v>2330</v>
      </c>
      <c r="H932" s="2" t="s">
        <v>2295</v>
      </c>
      <c r="I932" s="2" t="str">
        <f>IFERROR(__xludf.DUMMYFUNCTION("GOOGLETRANSLATE(C932,""fr"",""en"")"),"I am satisfied with the telephone reception, but returning from Africa after several years of absence in France he too bad")</f>
        <v>I am satisfied with the telephone reception, but returning from Africa after several years of absence in France he too bad</v>
      </c>
    </row>
    <row r="933" ht="15.75" customHeight="1">
      <c r="B933" s="2" t="s">
        <v>2339</v>
      </c>
      <c r="C933" s="2" t="s">
        <v>2340</v>
      </c>
      <c r="D933" s="2" t="s">
        <v>2259</v>
      </c>
      <c r="E933" s="2" t="s">
        <v>14</v>
      </c>
      <c r="F933" s="2" t="s">
        <v>15</v>
      </c>
      <c r="G933" s="2" t="s">
        <v>2330</v>
      </c>
      <c r="H933" s="2" t="s">
        <v>2295</v>
      </c>
      <c r="I933" s="2" t="str">
        <f>IFERROR(__xludf.DUMMYFUNCTION("GOOGLETRANSLATE(C933,""fr"",""en"")"),"Very pleasant, easy to access, fast subscription route with sufficient information to get a precise idea of ​​your insurance. I recommend")</f>
        <v>Very pleasant, easy to access, fast subscription route with sufficient information to get a precise idea of ​​your insurance. I recommend</v>
      </c>
    </row>
    <row r="934" ht="15.75" customHeight="1">
      <c r="B934" s="2" t="s">
        <v>2341</v>
      </c>
      <c r="C934" s="2" t="s">
        <v>2342</v>
      </c>
      <c r="D934" s="2" t="s">
        <v>2259</v>
      </c>
      <c r="E934" s="2" t="s">
        <v>14</v>
      </c>
      <c r="F934" s="2" t="s">
        <v>15</v>
      </c>
      <c r="G934" s="2" t="s">
        <v>2330</v>
      </c>
      <c r="H934" s="2" t="s">
        <v>2295</v>
      </c>
      <c r="I934" s="2" t="str">
        <f>IFERROR(__xludf.DUMMYFUNCTION("GOOGLETRANSLATE(C934,""fr"",""en"")"),"Long form to complete
Not the possibility of monthly
Excessive price for a vehicle that is over 20 years old with a power of 4CV
Unfortunately insurance is compulsory")</f>
        <v>Long form to complete
Not the possibility of monthly
Excessive price for a vehicle that is over 20 years old with a power of 4CV
Unfortunately insurance is compulsory</v>
      </c>
    </row>
    <row r="935" ht="15.75" customHeight="1">
      <c r="B935" s="2" t="s">
        <v>2343</v>
      </c>
      <c r="C935" s="2" t="s">
        <v>2344</v>
      </c>
      <c r="D935" s="2" t="s">
        <v>2259</v>
      </c>
      <c r="E935" s="2" t="s">
        <v>14</v>
      </c>
      <c r="F935" s="2" t="s">
        <v>15</v>
      </c>
      <c r="G935" s="2" t="s">
        <v>2330</v>
      </c>
      <c r="H935" s="2" t="s">
        <v>2295</v>
      </c>
      <c r="I935" s="2" t="str">
        <f>IFERROR(__xludf.DUMMYFUNCTION("GOOGLETRANSLATE(C935,""fr"",""en"")"),"Already subscribed before and having had no worries I reiterate my confidence. The prices are very attractive and it is a company that I would advise later")</f>
        <v>Already subscribed before and having had no worries I reiterate my confidence. The prices are very attractive and it is a company that I would advise later</v>
      </c>
    </row>
    <row r="936" ht="15.75" customHeight="1">
      <c r="B936" s="2" t="s">
        <v>2345</v>
      </c>
      <c r="C936" s="2" t="s">
        <v>2346</v>
      </c>
      <c r="D936" s="2" t="s">
        <v>2259</v>
      </c>
      <c r="E936" s="2" t="s">
        <v>14</v>
      </c>
      <c r="F936" s="2" t="s">
        <v>15</v>
      </c>
      <c r="G936" s="2" t="s">
        <v>2330</v>
      </c>
      <c r="H936" s="2" t="s">
        <v>2295</v>
      </c>
      <c r="I936" s="2" t="str">
        <f>IFERROR(__xludf.DUMMYFUNCTION("GOOGLETRANSLATE(C936,""fr"",""en"")"),"Contract finalized by email, my contacts with your employees being disappointing (impatience at the limit of aggressiveness)
The online site is easy to access and very understandable")</f>
        <v>Contract finalized by email, my contacts with your employees being disappointing (impatience at the limit of aggressiveness)
The online site is easy to access and very understandable</v>
      </c>
    </row>
    <row r="937" ht="15.75" customHeight="1">
      <c r="B937" s="2" t="s">
        <v>2347</v>
      </c>
      <c r="C937" s="2" t="s">
        <v>2348</v>
      </c>
      <c r="D937" s="2" t="s">
        <v>2259</v>
      </c>
      <c r="E937" s="2" t="s">
        <v>14</v>
      </c>
      <c r="F937" s="2" t="s">
        <v>15</v>
      </c>
      <c r="G937" s="2" t="s">
        <v>2330</v>
      </c>
      <c r="H937" s="2" t="s">
        <v>2295</v>
      </c>
      <c r="I937" s="2" t="str">
        <f>IFERROR(__xludf.DUMMYFUNCTION("GOOGLETRANSLATE(C937,""fr"",""en"")"),"Very satisfied, speed and simplicity of the online quote with in addition the termination supported by Direct Insurance. I recommend this effective service.")</f>
        <v>Very satisfied, speed and simplicity of the online quote with in addition the termination supported by Direct Insurance. I recommend this effective service.</v>
      </c>
    </row>
    <row r="938" ht="15.75" customHeight="1">
      <c r="B938" s="2" t="s">
        <v>2349</v>
      </c>
      <c r="C938" s="2" t="s">
        <v>2350</v>
      </c>
      <c r="D938" s="2" t="s">
        <v>2259</v>
      </c>
      <c r="E938" s="2" t="s">
        <v>14</v>
      </c>
      <c r="F938" s="2" t="s">
        <v>15</v>
      </c>
      <c r="G938" s="2" t="s">
        <v>2330</v>
      </c>
      <c r="H938" s="2" t="s">
        <v>2295</v>
      </c>
      <c r="I938" s="2" t="str">
        <f>IFERROR(__xludf.DUMMYFUNCTION("GOOGLETRANSLATE(C938,""fr"",""en"")"),"Sympathetic and ergonomic online service, with flamboyant colors as well as advantageous pricing. I would come back with friends for a weekend.")</f>
        <v>Sympathetic and ergonomic online service, with flamboyant colors as well as advantageous pricing. I would come back with friends for a weekend.</v>
      </c>
    </row>
    <row r="939" ht="15.75" customHeight="1">
      <c r="B939" s="2" t="s">
        <v>2351</v>
      </c>
      <c r="C939" s="2" t="s">
        <v>2352</v>
      </c>
      <c r="D939" s="2" t="s">
        <v>2259</v>
      </c>
      <c r="E939" s="2" t="s">
        <v>14</v>
      </c>
      <c r="F939" s="2" t="s">
        <v>15</v>
      </c>
      <c r="G939" s="2" t="s">
        <v>2330</v>
      </c>
      <c r="H939" s="2" t="s">
        <v>1248</v>
      </c>
      <c r="I939" s="2" t="str">
        <f>IFERROR(__xludf.DUMMYFUNCTION("GOOGLETRANSLATE(C939,""fr"",""en"")"),"Excellent value for money, Direct Insurance informs me daily climatic conditions in the event of bad weather I receive an alert with the advice to protect my home and my vehicle.
I am very satisfied with this insurance which unlike others is very close t"&amp;"o its customers.
I strongly advise everyone to go home.
I admit that at the beginning I had a hard time taking the step of taking online insurance, but finally with Direct Insurance, I just have a phone call to get the information I need.
The services "&amp;"are the same as traditional insurance with much lower costs.")</f>
        <v>Excellent value for money, Direct Insurance informs me daily climatic conditions in the event of bad weather I receive an alert with the advice to protect my home and my vehicle.
I am very satisfied with this insurance which unlike others is very close to its customers.
I strongly advise everyone to go home.
I admit that at the beginning I had a hard time taking the step of taking online insurance, but finally with Direct Insurance, I just have a phone call to get the information I need.
The services are the same as traditional insurance with much lower costs.</v>
      </c>
    </row>
    <row r="940" ht="15.75" customHeight="1">
      <c r="B940" s="2" t="s">
        <v>2353</v>
      </c>
      <c r="C940" s="2" t="s">
        <v>2354</v>
      </c>
      <c r="D940" s="2" t="s">
        <v>2259</v>
      </c>
      <c r="E940" s="2" t="s">
        <v>14</v>
      </c>
      <c r="F940" s="2" t="s">
        <v>15</v>
      </c>
      <c r="G940" s="2" t="s">
        <v>2330</v>
      </c>
      <c r="H940" s="2" t="s">
        <v>2295</v>
      </c>
      <c r="I940" s="2" t="str">
        <f>IFERROR(__xludf.DUMMYFUNCTION("GOOGLETRANSLATE(C940,""fr"",""en"")"),"For the moment I am satisfied on the approach level. I'm waiting to see what happens next.
Because I just subscribed to Direct Insurance. I will consult my email
Cordially")</f>
        <v>For the moment I am satisfied on the approach level. I'm waiting to see what happens next.
Because I just subscribed to Direct Insurance. I will consult my email
Cordially</v>
      </c>
    </row>
    <row r="941" ht="15.75" customHeight="1">
      <c r="B941" s="2" t="s">
        <v>2355</v>
      </c>
      <c r="C941" s="2" t="s">
        <v>2356</v>
      </c>
      <c r="D941" s="2" t="s">
        <v>2259</v>
      </c>
      <c r="E941" s="2" t="s">
        <v>14</v>
      </c>
      <c r="F941" s="2" t="s">
        <v>15</v>
      </c>
      <c r="G941" s="2" t="s">
        <v>2330</v>
      </c>
      <c r="H941" s="2" t="s">
        <v>2295</v>
      </c>
      <c r="I941" s="2" t="str">
        <f>IFERROR(__xludf.DUMMYFUNCTION("GOOGLETRANSLATE(C941,""fr"",""en"")"),"Very good advisor
Listen to the advice was at the appointment
She reminded me and my guide for the signature
The price is interesting and makes me caregiver")</f>
        <v>Very good advisor
Listen to the advice was at the appointment
She reminded me and my guide for the signature
The price is interesting and makes me caregiver</v>
      </c>
    </row>
    <row r="942" ht="15.75" customHeight="1">
      <c r="B942" s="2" t="s">
        <v>2357</v>
      </c>
      <c r="C942" s="2" t="s">
        <v>2358</v>
      </c>
      <c r="D942" s="2" t="s">
        <v>2259</v>
      </c>
      <c r="E942" s="2" t="s">
        <v>14</v>
      </c>
      <c r="F942" s="2" t="s">
        <v>15</v>
      </c>
      <c r="G942" s="2" t="s">
        <v>2330</v>
      </c>
      <c r="H942" s="2" t="s">
        <v>2295</v>
      </c>
      <c r="I942" s="2" t="str">
        <f>IFERROR(__xludf.DUMMYFUNCTION("GOOGLETRANSLATE(C942,""fr"",""en"")"),"I am satisfied with everything except that from the franchise in addition to have the 0km Directory the Serenite pack at 10 € ... I find it a shame (also oblige people to put min 150 characteristics to validate the opinion)")</f>
        <v>I am satisfied with everything except that from the franchise in addition to have the 0km Directory the Serenite pack at 10 € ... I find it a shame (also oblige people to put min 150 characteristics to validate the opinion)</v>
      </c>
    </row>
    <row r="943" ht="15.75" customHeight="1">
      <c r="B943" s="2" t="s">
        <v>2359</v>
      </c>
      <c r="C943" s="2" t="s">
        <v>2360</v>
      </c>
      <c r="D943" s="2" t="s">
        <v>2259</v>
      </c>
      <c r="E943" s="2" t="s">
        <v>14</v>
      </c>
      <c r="F943" s="2" t="s">
        <v>15</v>
      </c>
      <c r="G943" s="2" t="s">
        <v>2330</v>
      </c>
      <c r="H943" s="2" t="s">
        <v>2361</v>
      </c>
      <c r="I943" s="2" t="str">
        <f>IFERROR(__xludf.DUMMYFUNCTION("GOOGLETRANSLATE(C943,""fr"",""en"")"),"Direct subscription with certificates per hour. Clear trade except that the low data of data rehearsal. In short, cool to have a quickly and competent interlocutor.")</f>
        <v>Direct subscription with certificates per hour. Clear trade except that the low data of data rehearsal. In short, cool to have a quickly and competent interlocutor.</v>
      </c>
    </row>
    <row r="944" ht="15.75" customHeight="1">
      <c r="B944" s="2" t="s">
        <v>2362</v>
      </c>
      <c r="C944" s="2" t="s">
        <v>2363</v>
      </c>
      <c r="D944" s="2" t="s">
        <v>2259</v>
      </c>
      <c r="E944" s="2" t="s">
        <v>14</v>
      </c>
      <c r="F944" s="2" t="s">
        <v>15</v>
      </c>
      <c r="G944" s="2" t="s">
        <v>2330</v>
      </c>
      <c r="H944" s="2" t="s">
        <v>2295</v>
      </c>
      <c r="I944" s="2" t="str">
        <f>IFERROR(__xludf.DUMMYFUNCTION("GOOGLETRANSLATE(C944,""fr"",""en"")"),"We are the price suits me remains to be seen the quality of service.
 We will see that during the first incident. Because this is where we recognize good insurance.")</f>
        <v>We are the price suits me remains to be seen the quality of service.
 We will see that during the first incident. Because this is where we recognize good insurance.</v>
      </c>
    </row>
    <row r="945" ht="15.75" customHeight="1">
      <c r="B945" s="2" t="s">
        <v>2364</v>
      </c>
      <c r="C945" s="2" t="s">
        <v>2365</v>
      </c>
      <c r="D945" s="2" t="s">
        <v>2259</v>
      </c>
      <c r="E945" s="2" t="s">
        <v>14</v>
      </c>
      <c r="F945" s="2" t="s">
        <v>15</v>
      </c>
      <c r="G945" s="2" t="s">
        <v>2330</v>
      </c>
      <c r="H945" s="2" t="s">
        <v>2295</v>
      </c>
      <c r="I945" s="2" t="str">
        <f>IFERROR(__xludf.DUMMYFUNCTION("GOOGLETRANSLATE(C945,""fr"",""en"")"),"I am satisfied with my request at the level of care The advisor was clear but the price offered for leasing by insurance is high")</f>
        <v>I am satisfied with my request at the level of care The advisor was clear but the price offered for leasing by insurance is high</v>
      </c>
    </row>
    <row r="946" ht="15.75" customHeight="1">
      <c r="B946" s="2" t="s">
        <v>2366</v>
      </c>
      <c r="C946" s="2" t="s">
        <v>2367</v>
      </c>
      <c r="D946" s="2" t="s">
        <v>2259</v>
      </c>
      <c r="E946" s="2" t="s">
        <v>14</v>
      </c>
      <c r="F946" s="2" t="s">
        <v>15</v>
      </c>
      <c r="G946" s="2" t="s">
        <v>2330</v>
      </c>
      <c r="H946" s="2" t="s">
        <v>2295</v>
      </c>
      <c r="I946" s="2" t="str">
        <f>IFERROR(__xludf.DUMMYFUNCTION("GOOGLETRANSLATE(C946,""fr"",""en"")"),"The price and correct for a new contract but abused for a change of vehicle it is not logical that we pay more expensive for a former customer")</f>
        <v>The price and correct for a new contract but abused for a change of vehicle it is not logical that we pay more expensive for a former customer</v>
      </c>
    </row>
    <row r="947" ht="15.75" customHeight="1">
      <c r="B947" s="2" t="s">
        <v>2368</v>
      </c>
      <c r="C947" s="2" t="s">
        <v>2369</v>
      </c>
      <c r="D947" s="2" t="s">
        <v>2259</v>
      </c>
      <c r="E947" s="2" t="s">
        <v>14</v>
      </c>
      <c r="F947" s="2" t="s">
        <v>15</v>
      </c>
      <c r="G947" s="2" t="s">
        <v>2330</v>
      </c>
      <c r="H947" s="2" t="s">
        <v>2295</v>
      </c>
      <c r="I947" s="2" t="str">
        <f>IFERROR(__xludf.DUMMYFUNCTION("GOOGLETRANSLATE(C947,""fr"",""en"")"),"I am satisfied with the online service and the internet subscription.
It only remains to enjoy and ride serenely. Thank you direct insurance")</f>
        <v>I am satisfied with the online service and the internet subscription.
It only remains to enjoy and ride serenely. Thank you direct insurance</v>
      </c>
    </row>
    <row r="948" ht="15.75" customHeight="1">
      <c r="B948" s="2" t="s">
        <v>2370</v>
      </c>
      <c r="C948" s="2" t="s">
        <v>2371</v>
      </c>
      <c r="D948" s="2" t="s">
        <v>2259</v>
      </c>
      <c r="E948" s="2" t="s">
        <v>14</v>
      </c>
      <c r="F948" s="2" t="s">
        <v>15</v>
      </c>
      <c r="G948" s="2" t="s">
        <v>2372</v>
      </c>
      <c r="H948" s="2" t="s">
        <v>2295</v>
      </c>
      <c r="I948" s="2" t="str">
        <f>IFERROR(__xludf.DUMMYFUNCTION("GOOGLETRANSLATE(C948,""fr"",""en"")"),"I am already customer is as soon as I want to take out a new insurance via the Internet sit I must enter all my personal info alor that you already have them, it can be tiring")</f>
        <v>I am already customer is as soon as I want to take out a new insurance via the Internet sit I must enter all my personal info alor that you already have them, it can be tiring</v>
      </c>
    </row>
    <row r="949" ht="15.75" customHeight="1">
      <c r="B949" s="2" t="s">
        <v>2373</v>
      </c>
      <c r="C949" s="2" t="s">
        <v>2374</v>
      </c>
      <c r="D949" s="2" t="s">
        <v>2259</v>
      </c>
      <c r="E949" s="2" t="s">
        <v>14</v>
      </c>
      <c r="F949" s="2" t="s">
        <v>15</v>
      </c>
      <c r="G949" s="2" t="s">
        <v>2372</v>
      </c>
      <c r="H949" s="2" t="s">
        <v>2295</v>
      </c>
      <c r="I949" s="2" t="str">
        <f>IFERROR(__xludf.DUMMYFUNCTION("GOOGLETRANSLATE(C949,""fr"",""en"")"),"I just had an act of vandalism on my car (striped doors) so I called my direct insurance insurer who told me that despite the fact that I am assured all risks, if I want to repair my car I have to finance 300 euros franchise as well as 10 % of repairs! It"&amp;"'s a shame, I already pay 800 euros of insurance for the year I have never had a problem on my vehicle and the only time I need to repair my car that's what I have to pay. I do not recommend this insurance!")</f>
        <v>I just had an act of vandalism on my car (striped doors) so I called my direct insurance insurer who told me that despite the fact that I am assured all risks, if I want to repair my car I have to finance 300 euros franchise as well as 10 % of repairs! It's a shame, I already pay 800 euros of insurance for the year I have never had a problem on my vehicle and the only time I need to repair my car that's what I have to pay. I do not recommend this insurance!</v>
      </c>
    </row>
    <row r="950" ht="15.75" customHeight="1">
      <c r="B950" s="2" t="s">
        <v>2375</v>
      </c>
      <c r="C950" s="2" t="s">
        <v>2376</v>
      </c>
      <c r="D950" s="2" t="s">
        <v>2259</v>
      </c>
      <c r="E950" s="2" t="s">
        <v>14</v>
      </c>
      <c r="F950" s="2" t="s">
        <v>15</v>
      </c>
      <c r="G950" s="2" t="s">
        <v>2372</v>
      </c>
      <c r="H950" s="2" t="s">
        <v>2295</v>
      </c>
      <c r="I950" s="2" t="str">
        <f>IFERROR(__xludf.DUMMYFUNCTION("GOOGLETRANSLATE(C950,""fr"",""en"")"),"Customer satisfaction The subscription was relatively easy on the internet no particular concern you don't know it is relatively correctly and quickly")</f>
        <v>Customer satisfaction The subscription was relatively easy on the internet no particular concern you don't know it is relatively correctly and quickly</v>
      </c>
    </row>
    <row r="951" ht="15.75" customHeight="1">
      <c r="B951" s="2" t="s">
        <v>2377</v>
      </c>
      <c r="C951" s="2" t="s">
        <v>2378</v>
      </c>
      <c r="D951" s="2" t="s">
        <v>2259</v>
      </c>
      <c r="E951" s="2" t="s">
        <v>14</v>
      </c>
      <c r="F951" s="2" t="s">
        <v>15</v>
      </c>
      <c r="G951" s="2" t="s">
        <v>2372</v>
      </c>
      <c r="H951" s="2" t="s">
        <v>2295</v>
      </c>
      <c r="I951" s="2" t="str">
        <f>IFERROR(__xludf.DUMMYFUNCTION("GOOGLETRANSLATE(C951,""fr"",""en"")"),"No opinion for the moment. I have just subscribed to Auto Insurance at Direct Insurance, I will not hesitate to edit this opinion, when I have more a decrease.")</f>
        <v>No opinion for the moment. I have just subscribed to Auto Insurance at Direct Insurance, I will not hesitate to edit this opinion, when I have more a decrease.</v>
      </c>
    </row>
    <row r="952" ht="15.75" customHeight="1">
      <c r="B952" s="2" t="s">
        <v>2379</v>
      </c>
      <c r="C952" s="2" t="s">
        <v>2380</v>
      </c>
      <c r="D952" s="2" t="s">
        <v>2259</v>
      </c>
      <c r="E952" s="2" t="s">
        <v>14</v>
      </c>
      <c r="F952" s="2" t="s">
        <v>15</v>
      </c>
      <c r="G952" s="2" t="s">
        <v>2372</v>
      </c>
      <c r="H952" s="2" t="s">
        <v>2295</v>
      </c>
      <c r="I952" s="2" t="str">
        <f>IFERROR(__xludf.DUMMYFUNCTION("GOOGLETRANSLATE(C952,""fr"",""en"")"),"Price defying any competition.
I am satisfied in all extent when you take care of my request that the intake of the answers to my numerous questions.")</f>
        <v>Price defying any competition.
I am satisfied in all extent when you take care of my request that the intake of the answers to my numerous questions.</v>
      </c>
    </row>
    <row r="953" ht="15.75" customHeight="1">
      <c r="B953" s="2" t="s">
        <v>2381</v>
      </c>
      <c r="C953" s="2" t="s">
        <v>2382</v>
      </c>
      <c r="D953" s="2" t="s">
        <v>2259</v>
      </c>
      <c r="E953" s="2" t="s">
        <v>14</v>
      </c>
      <c r="F953" s="2" t="s">
        <v>15</v>
      </c>
      <c r="G953" s="2" t="s">
        <v>2372</v>
      </c>
      <c r="H953" s="2" t="s">
        <v>2295</v>
      </c>
      <c r="I953" s="2" t="str">
        <f>IFERROR(__xludf.DUMMYFUNCTION("GOOGLETRANSLATE(C953,""fr"",""en"")"),"I am already customer at home and I expected a drop in price on my other car insurance (that of the Twingo) while waiting for a response from you")</f>
        <v>I am already customer at home and I expected a drop in price on my other car insurance (that of the Twingo) while waiting for a response from you</v>
      </c>
    </row>
    <row r="954" ht="15.75" customHeight="1">
      <c r="B954" s="2" t="s">
        <v>2383</v>
      </c>
      <c r="C954" s="2" t="s">
        <v>2384</v>
      </c>
      <c r="D954" s="2" t="s">
        <v>2259</v>
      </c>
      <c r="E954" s="2" t="s">
        <v>14</v>
      </c>
      <c r="F954" s="2" t="s">
        <v>15</v>
      </c>
      <c r="G954" s="2" t="s">
        <v>2372</v>
      </c>
      <c r="H954" s="2" t="s">
        <v>2295</v>
      </c>
      <c r="I954" s="2" t="str">
        <f>IFERROR(__xludf.DUMMYFUNCTION("GOOGLETRANSLATE(C954,""fr"",""en"")"),"I am satisfied with the computerized processing of the subscription
I am satisfied with the insurance price
I hope to have people who meet our expectations now that we are at Direct Insurance")</f>
        <v>I am satisfied with the computerized processing of the subscription
I am satisfied with the insurance price
I hope to have people who meet our expectations now that we are at Direct Insurance</v>
      </c>
    </row>
    <row r="955" ht="15.75" customHeight="1">
      <c r="B955" s="2" t="s">
        <v>2385</v>
      </c>
      <c r="C955" s="2" t="s">
        <v>2386</v>
      </c>
      <c r="D955" s="2" t="s">
        <v>2259</v>
      </c>
      <c r="E955" s="2" t="s">
        <v>14</v>
      </c>
      <c r="F955" s="2" t="s">
        <v>15</v>
      </c>
      <c r="G955" s="2" t="s">
        <v>2372</v>
      </c>
      <c r="H955" s="2" t="s">
        <v>2295</v>
      </c>
      <c r="I955" s="2" t="str">
        <f>IFERROR(__xludf.DUMMYFUNCTION("GOOGLETRANSLATE(C955,""fr"",""en"")"),"I am satisfied so well as quotes or more registered
 of your reasonable and easy price service for registration payment well secure")</f>
        <v>I am satisfied so well as quotes or more registered
 of your reasonable and easy price service for registration payment well secure</v>
      </c>
    </row>
    <row r="956" ht="15.75" customHeight="1">
      <c r="B956" s="2" t="s">
        <v>2387</v>
      </c>
      <c r="C956" s="2" t="s">
        <v>2388</v>
      </c>
      <c r="D956" s="2" t="s">
        <v>2259</v>
      </c>
      <c r="E956" s="2" t="s">
        <v>14</v>
      </c>
      <c r="F956" s="2" t="s">
        <v>15</v>
      </c>
      <c r="G956" s="2" t="s">
        <v>2372</v>
      </c>
      <c r="H956" s="2" t="s">
        <v>2295</v>
      </c>
      <c r="I956" s="2" t="str">
        <f>IFERROR(__xludf.DUMMYFUNCTION("GOOGLETRANSLATE(C956,""fr"",""en"")"),"Good price to be provided in the same condition as my former insurer I earn 50 euros per month. To see in time if they keep their commitments towards their advertising")</f>
        <v>Good price to be provided in the same condition as my former insurer I earn 50 euros per month. To see in time if they keep their commitments towards their advertising</v>
      </c>
    </row>
    <row r="957" ht="15.75" customHeight="1">
      <c r="B957" s="2" t="s">
        <v>2389</v>
      </c>
      <c r="C957" s="2" t="s">
        <v>2390</v>
      </c>
      <c r="D957" s="2" t="s">
        <v>2259</v>
      </c>
      <c r="E957" s="2" t="s">
        <v>14</v>
      </c>
      <c r="F957" s="2" t="s">
        <v>15</v>
      </c>
      <c r="G957" s="2" t="s">
        <v>2372</v>
      </c>
      <c r="H957" s="2" t="s">
        <v>2295</v>
      </c>
      <c r="I957" s="2" t="str">
        <f>IFERROR(__xludf.DUMMYFUNCTION("GOOGLETRANSLATE(C957,""fr"",""en"")"),"Satisfied with the Insurance service will have to start this day at 15 hours delivery date of the vehicle. Good telephone contact and good IT services")</f>
        <v>Satisfied with the Insurance service will have to start this day at 15 hours delivery date of the vehicle. Good telephone contact and good IT services</v>
      </c>
    </row>
    <row r="958" ht="15.75" customHeight="1">
      <c r="B958" s="2" t="s">
        <v>2391</v>
      </c>
      <c r="C958" s="2" t="s">
        <v>2392</v>
      </c>
      <c r="D958" s="2" t="s">
        <v>2259</v>
      </c>
      <c r="E958" s="2" t="s">
        <v>14</v>
      </c>
      <c r="F958" s="2" t="s">
        <v>15</v>
      </c>
      <c r="G958" s="2" t="s">
        <v>2372</v>
      </c>
      <c r="H958" s="2" t="s">
        <v>1248</v>
      </c>
      <c r="I958" s="2" t="str">
        <f>IFERROR(__xludf.DUMMYFUNCTION("GOOGLETRANSLATE(C958,""fr"",""en"")"),"Direct insurance, the insurance you will like ..... or not ..
When a car is decreed wreck and they apply you a kind of very important deductible, added on a price reduction, it makes you want to make sure at home")</f>
        <v>Direct insurance, the insurance you will like ..... or not ..
When a car is decreed wreck and they apply you a kind of very important deductible, added on a price reduction, it makes you want to make sure at home</v>
      </c>
    </row>
    <row r="959" ht="15.75" customHeight="1">
      <c r="B959" s="2" t="s">
        <v>2393</v>
      </c>
      <c r="C959" s="2" t="s">
        <v>2394</v>
      </c>
      <c r="D959" s="2" t="s">
        <v>2259</v>
      </c>
      <c r="E959" s="2" t="s">
        <v>14</v>
      </c>
      <c r="F959" s="2" t="s">
        <v>15</v>
      </c>
      <c r="G959" s="2" t="s">
        <v>2372</v>
      </c>
      <c r="H959" s="2" t="s">
        <v>2295</v>
      </c>
      <c r="I959" s="2" t="str">
        <f>IFERROR(__xludf.DUMMYFUNCTION("GOOGLETRANSLATE(C959,""fr"",""en"")"),"I am very happy with the service. I highly recommend.
It's easy, quick and efficient, do not hesitate to take out your car insurance at Direct Insurance. Thanks")</f>
        <v>I am very happy with the service. I highly recommend.
It's easy, quick and efficient, do not hesitate to take out your car insurance at Direct Insurance. Thanks</v>
      </c>
    </row>
    <row r="960" ht="15.75" customHeight="1">
      <c r="B960" s="2" t="s">
        <v>2395</v>
      </c>
      <c r="C960" s="2" t="s">
        <v>2396</v>
      </c>
      <c r="D960" s="2" t="s">
        <v>2259</v>
      </c>
      <c r="E960" s="2" t="s">
        <v>14</v>
      </c>
      <c r="F960" s="2" t="s">
        <v>15</v>
      </c>
      <c r="G960" s="2" t="s">
        <v>2372</v>
      </c>
      <c r="H960" s="2" t="s">
        <v>2295</v>
      </c>
      <c r="I960" s="2" t="str">
        <f>IFERROR(__xludf.DUMMYFUNCTION("GOOGLETRANSLATE(C960,""fr"",""en"")"),"The prices are simple and easy to do with several choices. I hope that the quality of monitoring the file and quite simple too and being able to quickly have answers to the question")</f>
        <v>The prices are simple and easy to do with several choices. I hope that the quality of monitoring the file and quite simple too and being able to quickly have answers to the question</v>
      </c>
    </row>
    <row r="961" ht="15.75" customHeight="1">
      <c r="B961" s="2" t="s">
        <v>2397</v>
      </c>
      <c r="C961" s="2" t="s">
        <v>2398</v>
      </c>
      <c r="D961" s="2" t="s">
        <v>2259</v>
      </c>
      <c r="E961" s="2" t="s">
        <v>14</v>
      </c>
      <c r="F961" s="2" t="s">
        <v>15</v>
      </c>
      <c r="G961" s="2" t="s">
        <v>2372</v>
      </c>
      <c r="H961" s="2" t="s">
        <v>2295</v>
      </c>
      <c r="I961" s="2" t="str">
        <f>IFERROR(__xludf.DUMMYFUNCTION("GOOGLETRANSLATE(C961,""fr"",""en"")"),"For the moment I am satisfied, rather good guarantees at a reasonable price, to be seen over time and especially in the event of a claim. I give online insurance a chance!")</f>
        <v>For the moment I am satisfied, rather good guarantees at a reasonable price, to be seen over time and especially in the event of a claim. I give online insurance a chance!</v>
      </c>
    </row>
    <row r="962" ht="15.75" customHeight="1">
      <c r="B962" s="2" t="s">
        <v>2399</v>
      </c>
      <c r="C962" s="2" t="s">
        <v>2400</v>
      </c>
      <c r="D962" s="2" t="s">
        <v>2259</v>
      </c>
      <c r="E962" s="2" t="s">
        <v>14</v>
      </c>
      <c r="F962" s="2" t="s">
        <v>15</v>
      </c>
      <c r="G962" s="2" t="s">
        <v>2372</v>
      </c>
      <c r="H962" s="2" t="s">
        <v>2295</v>
      </c>
      <c r="I962" s="2" t="str">
        <f>IFERROR(__xludf.DUMMYFUNCTION("GOOGLETRANSLATE(C962,""fr"",""en"")"),"I am really satisfied with the speed I have been able to ensure at home! After being able to make comparisons with other insurances I must confirm that for the same guarantee you are the cheapest so how to miss it !!!
")</f>
        <v>I am really satisfied with the speed I have been able to ensure at home! After being able to make comparisons with other insurances I must confirm that for the same guarantee you are the cheapest so how to miss it !!!
</v>
      </c>
    </row>
    <row r="963" ht="15.75" customHeight="1">
      <c r="B963" s="2" t="s">
        <v>2401</v>
      </c>
      <c r="C963" s="2" t="s">
        <v>2402</v>
      </c>
      <c r="D963" s="2" t="s">
        <v>2259</v>
      </c>
      <c r="E963" s="2" t="s">
        <v>14</v>
      </c>
      <c r="F963" s="2" t="s">
        <v>15</v>
      </c>
      <c r="G963" s="2" t="s">
        <v>2403</v>
      </c>
      <c r="H963" s="2" t="s">
        <v>2295</v>
      </c>
      <c r="I963" s="2" t="str">
        <f>IFERROR(__xludf.DUMMYFUNCTION("GOOGLETRANSLATE(C963,""fr"",""en"")"),"I am satisfied with the prices
Attractive price
I hope I will not be disappointed.
Good value for money
Too bad it is still set 2 monthly payments when registering")</f>
        <v>I am satisfied with the prices
Attractive price
I hope I will not be disappointed.
Good value for money
Too bad it is still set 2 monthly payments when registering</v>
      </c>
    </row>
    <row r="964" ht="15.75" customHeight="1">
      <c r="B964" s="2" t="s">
        <v>2404</v>
      </c>
      <c r="C964" s="2" t="s">
        <v>2405</v>
      </c>
      <c r="D964" s="2" t="s">
        <v>2259</v>
      </c>
      <c r="E964" s="2" t="s">
        <v>14</v>
      </c>
      <c r="F964" s="2" t="s">
        <v>15</v>
      </c>
      <c r="G964" s="2" t="s">
        <v>2403</v>
      </c>
      <c r="H964" s="2" t="s">
        <v>2295</v>
      </c>
      <c r="I964" s="2" t="str">
        <f>IFERROR(__xludf.DUMMYFUNCTION("GOOGLETRANSLATE(C964,""fr"",""en"")"),"I am very easy to use and very accessible the prices are very correct
The site is intuitive and easy to use thank you for your welcome")</f>
        <v>I am very easy to use and very accessible the prices are very correct
The site is intuitive and easy to use thank you for your welcome</v>
      </c>
    </row>
    <row r="965" ht="15.75" customHeight="1">
      <c r="B965" s="2" t="s">
        <v>2406</v>
      </c>
      <c r="C965" s="2" t="s">
        <v>2407</v>
      </c>
      <c r="D965" s="2" t="s">
        <v>2259</v>
      </c>
      <c r="E965" s="2" t="s">
        <v>14</v>
      </c>
      <c r="F965" s="2" t="s">
        <v>15</v>
      </c>
      <c r="G965" s="2" t="s">
        <v>2403</v>
      </c>
      <c r="H965" s="2" t="s">
        <v>2295</v>
      </c>
      <c r="I965" s="2" t="str">
        <f>IFERROR(__xludf.DUMMYFUNCTION("GOOGLETRANSLATE(C965,""fr"",""en"")"),"I am satisfied but the price that I am announced does not correspond to the price I had on my first quote I will see if all go well I will put my second car too")</f>
        <v>I am satisfied but the price that I am announced does not correspond to the price I had on my first quote I will see if all go well I will put my second car too</v>
      </c>
    </row>
    <row r="966" ht="15.75" customHeight="1">
      <c r="B966" s="2" t="s">
        <v>2408</v>
      </c>
      <c r="C966" s="2" t="s">
        <v>2409</v>
      </c>
      <c r="D966" s="2" t="s">
        <v>2259</v>
      </c>
      <c r="E966" s="2" t="s">
        <v>14</v>
      </c>
      <c r="F966" s="2" t="s">
        <v>15</v>
      </c>
      <c r="G966" s="2" t="s">
        <v>2403</v>
      </c>
      <c r="H966" s="2" t="s">
        <v>2295</v>
      </c>
      <c r="I966" s="2" t="str">
        <f>IFERROR(__xludf.DUMMYFUNCTION("GOOGLETRANSLATE(C966,""fr"",""en"")"),"Very good value for money I am satisfied
Thank you very much very good value for money I am satisfied
Thank you very much very good value for money I am satisfied
Thanks a lot")</f>
        <v>Very good value for money I am satisfied
Thank you very much very good value for money I am satisfied
Thank you very much very good value for money I am satisfied
Thanks a lot</v>
      </c>
    </row>
    <row r="967" ht="15.75" customHeight="1">
      <c r="B967" s="2" t="s">
        <v>2410</v>
      </c>
      <c r="C967" s="2" t="s">
        <v>2411</v>
      </c>
      <c r="D967" s="2" t="s">
        <v>2259</v>
      </c>
      <c r="E967" s="2" t="s">
        <v>14</v>
      </c>
      <c r="F967" s="2" t="s">
        <v>15</v>
      </c>
      <c r="G967" s="2" t="s">
        <v>2403</v>
      </c>
      <c r="H967" s="2" t="s">
        <v>2295</v>
      </c>
      <c r="I967" s="2" t="str">
        <f>IFERROR(__xludf.DUMMYFUNCTION("GOOGLETRANSLATE(C967,""fr"",""en"")"),"I am satisfied with the price for the protection offered. Quick and without problem subscription.
I recommend Direct Insurance for your car insurance.")</f>
        <v>I am satisfied with the price for the protection offered. Quick and without problem subscription.
I recommend Direct Insurance for your car insurance.</v>
      </c>
    </row>
    <row r="968" ht="15.75" customHeight="1">
      <c r="B968" s="2" t="s">
        <v>2412</v>
      </c>
      <c r="C968" s="2" t="s">
        <v>2413</v>
      </c>
      <c r="D968" s="2" t="s">
        <v>2259</v>
      </c>
      <c r="E968" s="2" t="s">
        <v>14</v>
      </c>
      <c r="F968" s="2" t="s">
        <v>15</v>
      </c>
      <c r="G968" s="2" t="s">
        <v>2403</v>
      </c>
      <c r="H968" s="2" t="s">
        <v>2295</v>
      </c>
      <c r="I968" s="2" t="str">
        <f>IFERROR(__xludf.DUMMYFUNCTION("GOOGLETRANSLATE(C968,""fr"",""en"")"),"Thank you to you, very practical for the payment and well advised by phone, the documents were returned to the mailbox very quickly, again a big thank you.")</f>
        <v>Thank you to you, very practical for the payment and well advised by phone, the documents were returned to the mailbox very quickly, again a big thank you.</v>
      </c>
    </row>
    <row r="969" ht="15.75" customHeight="1">
      <c r="B969" s="2" t="s">
        <v>2414</v>
      </c>
      <c r="C969" s="2" t="s">
        <v>2415</v>
      </c>
      <c r="D969" s="2" t="s">
        <v>2259</v>
      </c>
      <c r="E969" s="2" t="s">
        <v>14</v>
      </c>
      <c r="F969" s="2" t="s">
        <v>15</v>
      </c>
      <c r="G969" s="2" t="s">
        <v>2403</v>
      </c>
      <c r="H969" s="2" t="s">
        <v>2295</v>
      </c>
      <c r="I969" s="2" t="str">
        <f>IFERROR(__xludf.DUMMYFUNCTION("GOOGLETRANSLATE(C969,""fr"",""en"")"),"I am relatively satisfied with the service in this case by the attractiveness of prices which are then very competitive. I hope not to be disappointed after subscription")</f>
        <v>I am relatively satisfied with the service in this case by the attractiveness of prices which are then very competitive. I hope not to be disappointed after subscription</v>
      </c>
    </row>
    <row r="970" ht="15.75" customHeight="1">
      <c r="B970" s="2" t="s">
        <v>2416</v>
      </c>
      <c r="C970" s="2" t="s">
        <v>2417</v>
      </c>
      <c r="D970" s="2" t="s">
        <v>2259</v>
      </c>
      <c r="E970" s="2" t="s">
        <v>14</v>
      </c>
      <c r="F970" s="2" t="s">
        <v>15</v>
      </c>
      <c r="G970" s="2" t="s">
        <v>2403</v>
      </c>
      <c r="H970" s="2" t="s">
        <v>2295</v>
      </c>
      <c r="I970" s="2" t="str">
        <f>IFERROR(__xludf.DUMMYFUNCTION("GOOGLETRANSLATE(C970,""fr"",""en"")"),"Frankly super very good insurance very good price I hope the service will be of quality I am happy to be part of direct insurance thank you")</f>
        <v>Frankly super very good insurance very good price I hope the service will be of quality I am happy to be part of direct insurance thank you</v>
      </c>
    </row>
    <row r="971" ht="15.75" customHeight="1">
      <c r="B971" s="2" t="s">
        <v>2418</v>
      </c>
      <c r="C971" s="2" t="s">
        <v>2419</v>
      </c>
      <c r="D971" s="2" t="s">
        <v>2259</v>
      </c>
      <c r="E971" s="2" t="s">
        <v>14</v>
      </c>
      <c r="F971" s="2" t="s">
        <v>15</v>
      </c>
      <c r="G971" s="2" t="s">
        <v>2403</v>
      </c>
      <c r="H971" s="2" t="s">
        <v>2295</v>
      </c>
      <c r="I971" s="2" t="str">
        <f>IFERROR(__xludf.DUMMYFUNCTION("GOOGLETRANSLATE(C971,""fr"",""en"")"),"Hello, I am delighted with the speed with which I was able to ensure my vehicle thank you I will recommend if one day I have the opportunity good day to you")</f>
        <v>Hello, I am delighted with the speed with which I was able to ensure my vehicle thank you I will recommend if one day I have the opportunity good day to you</v>
      </c>
    </row>
    <row r="972" ht="15.75" customHeight="1">
      <c r="B972" s="2" t="s">
        <v>2420</v>
      </c>
      <c r="C972" s="2" t="s">
        <v>2421</v>
      </c>
      <c r="D972" s="2" t="s">
        <v>2259</v>
      </c>
      <c r="E972" s="2" t="s">
        <v>14</v>
      </c>
      <c r="F972" s="2" t="s">
        <v>15</v>
      </c>
      <c r="G972" s="2" t="s">
        <v>2403</v>
      </c>
      <c r="H972" s="2" t="s">
        <v>2295</v>
      </c>
      <c r="I972" s="2" t="str">
        <f>IFERROR(__xludf.DUMMYFUNCTION("GOOGLETRANSLATE(C972,""fr"",""en"")"),"I am delighted to be part of new customer at Direct Deput Precise and Rapid Site Insurance Insurance In wait, please receive my sincere greetings")</f>
        <v>I am delighted to be part of new customer at Direct Deput Precise and Rapid Site Insurance Insurance In wait, please receive my sincere greetings</v>
      </c>
    </row>
    <row r="973" ht="15.75" customHeight="1">
      <c r="B973" s="2" t="s">
        <v>2422</v>
      </c>
      <c r="C973" s="2" t="s">
        <v>2423</v>
      </c>
      <c r="D973" s="2" t="s">
        <v>2259</v>
      </c>
      <c r="E973" s="2" t="s">
        <v>14</v>
      </c>
      <c r="F973" s="2" t="s">
        <v>15</v>
      </c>
      <c r="G973" s="2" t="s">
        <v>2403</v>
      </c>
      <c r="H973" s="2" t="s">
        <v>2295</v>
      </c>
      <c r="I973" s="2" t="str">
        <f>IFERROR(__xludf.DUMMYFUNCTION("GOOGLETRANSLATE(C973,""fr"",""en"")"),"I am satisfied with the service that was rendered when subscribing to you and I don't know what to say more to fill the number of characters allowed
")</f>
        <v>I am satisfied with the service that was rendered when subscribing to you and I don't know what to say more to fill the number of characters allowed
</v>
      </c>
    </row>
    <row r="974" ht="15.75" customHeight="1">
      <c r="B974" s="2" t="s">
        <v>2424</v>
      </c>
      <c r="C974" s="2" t="s">
        <v>2425</v>
      </c>
      <c r="D974" s="2" t="s">
        <v>2259</v>
      </c>
      <c r="E974" s="2" t="s">
        <v>14</v>
      </c>
      <c r="F974" s="2" t="s">
        <v>15</v>
      </c>
      <c r="G974" s="2" t="s">
        <v>2403</v>
      </c>
      <c r="H974" s="2" t="s">
        <v>2295</v>
      </c>
      <c r="I974" s="2" t="str">
        <f>IFERROR(__xludf.DUMMYFUNCTION("GOOGLETRANSLATE(C974,""fr"",""en"")"),"The subscription is simple and practical.
The quote made by phone as a customer costs a double compared to a new contract on the internet ... I can't find it normal at all because the car and the drivers are the same, there are just more steps to do To p"&amp;"ay half the price, I find this practice incorrect with regard to customers")</f>
        <v>The subscription is simple and practical.
The quote made by phone as a customer costs a double compared to a new contract on the internet ... I can't find it normal at all because the car and the drivers are the same, there are just more steps to do To pay half the price, I find this practice incorrect with regard to customers</v>
      </c>
    </row>
    <row r="975" ht="15.75" customHeight="1">
      <c r="B975" s="2" t="s">
        <v>2426</v>
      </c>
      <c r="C975" s="2" t="s">
        <v>2427</v>
      </c>
      <c r="D975" s="2" t="s">
        <v>2259</v>
      </c>
      <c r="E975" s="2" t="s">
        <v>14</v>
      </c>
      <c r="F975" s="2" t="s">
        <v>15</v>
      </c>
      <c r="G975" s="2" t="s">
        <v>2403</v>
      </c>
      <c r="H975" s="2" t="s">
        <v>2295</v>
      </c>
      <c r="I975" s="2" t="str">
        <f>IFERROR(__xludf.DUMMYFUNCTION("GOOGLETRANSLATE(C975,""fr"",""en"")"),"The price suits me good value for money
Competitive prices and serious insurance
I am really satisfied and I go back to Direct Insurance as in time")</f>
        <v>The price suits me good value for money
Competitive prices and serious insurance
I am really satisfied and I go back to Direct Insurance as in time</v>
      </c>
    </row>
    <row r="976" ht="15.75" customHeight="1">
      <c r="B976" s="2" t="s">
        <v>2428</v>
      </c>
      <c r="C976" s="2" t="s">
        <v>2429</v>
      </c>
      <c r="D976" s="2" t="s">
        <v>2259</v>
      </c>
      <c r="E976" s="2" t="s">
        <v>14</v>
      </c>
      <c r="F976" s="2" t="s">
        <v>15</v>
      </c>
      <c r="G976" s="2" t="s">
        <v>2403</v>
      </c>
      <c r="H976" s="2" t="s">
        <v>2295</v>
      </c>
      <c r="I976" s="2" t="str">
        <f>IFERROR(__xludf.DUMMYFUNCTION("GOOGLETRANSLATE(C976,""fr"",""en"")"),"Very good insurance. I recommend it to everyone.
Being formerly insured at home, I come back to you because you have unbeatable prices.")</f>
        <v>Very good insurance. I recommend it to everyone.
Being formerly insured at home, I come back to you because you have unbeatable prices.</v>
      </c>
    </row>
    <row r="977" ht="15.75" customHeight="1">
      <c r="B977" s="2" t="s">
        <v>2430</v>
      </c>
      <c r="C977" s="2" t="s">
        <v>2431</v>
      </c>
      <c r="D977" s="2" t="s">
        <v>2259</v>
      </c>
      <c r="E977" s="2" t="s">
        <v>14</v>
      </c>
      <c r="F977" s="2" t="s">
        <v>15</v>
      </c>
      <c r="G977" s="2" t="s">
        <v>2403</v>
      </c>
      <c r="H977" s="2" t="s">
        <v>2295</v>
      </c>
      <c r="I977" s="2" t="str">
        <f>IFERROR(__xludf.DUMMYFUNCTION("GOOGLETRANSLATE(C977,""fr"",""en"")"),"Satisfied with the speed of the service hoping that the company will be reliable in the event of a claim.
By cons I have not seen anywhere or inform his bonus accumulated so far.")</f>
        <v>Satisfied with the speed of the service hoping that the company will be reliable in the event of a claim.
By cons I have not seen anywhere or inform his bonus accumulated so far.</v>
      </c>
    </row>
    <row r="978" ht="15.75" customHeight="1">
      <c r="B978" s="2" t="s">
        <v>2432</v>
      </c>
      <c r="C978" s="2" t="s">
        <v>2433</v>
      </c>
      <c r="D978" s="2" t="s">
        <v>2259</v>
      </c>
      <c r="E978" s="2" t="s">
        <v>14</v>
      </c>
      <c r="F978" s="2" t="s">
        <v>15</v>
      </c>
      <c r="G978" s="2" t="s">
        <v>2403</v>
      </c>
      <c r="H978" s="2" t="s">
        <v>2295</v>
      </c>
      <c r="I978" s="2" t="str">
        <f>IFERROR(__xludf.DUMMYFUNCTION("GOOGLETRANSLATE(C978,""fr"",""en"")"),"I am satisfied ... the prices suit me ... simple and practical and so young it is a very good insurance that suits my budget I recommend thank you direct insurance")</f>
        <v>I am satisfied ... the prices suit me ... simple and practical and so young it is a very good insurance that suits my budget I recommend thank you direct insurance</v>
      </c>
    </row>
    <row r="979" ht="15.75" customHeight="1">
      <c r="B979" s="2" t="s">
        <v>2434</v>
      </c>
      <c r="C979" s="2" t="s">
        <v>2435</v>
      </c>
      <c r="D979" s="2" t="s">
        <v>2259</v>
      </c>
      <c r="E979" s="2" t="s">
        <v>14</v>
      </c>
      <c r="F979" s="2" t="s">
        <v>15</v>
      </c>
      <c r="G979" s="2" t="s">
        <v>2403</v>
      </c>
      <c r="H979" s="2" t="s">
        <v>2295</v>
      </c>
      <c r="I979" s="2" t="str">
        <f>IFERROR(__xludf.DUMMYFUNCTION("GOOGLETRANSLATE(C979,""fr"",""en"")"),"I am satisfied with the service The price suits me the subscription is very fast. Possibility to take up the current file and very specific quote I recommend")</f>
        <v>I am satisfied with the service The price suits me the subscription is very fast. Possibility to take up the current file and very specific quote I recommend</v>
      </c>
    </row>
    <row r="980" ht="15.75" customHeight="1">
      <c r="B980" s="2" t="s">
        <v>2436</v>
      </c>
      <c r="C980" s="2" t="s">
        <v>2437</v>
      </c>
      <c r="D980" s="2" t="s">
        <v>2259</v>
      </c>
      <c r="E980" s="2" t="s">
        <v>14</v>
      </c>
      <c r="F980" s="2" t="s">
        <v>15</v>
      </c>
      <c r="G980" s="2" t="s">
        <v>2403</v>
      </c>
      <c r="H980" s="2" t="s">
        <v>2295</v>
      </c>
      <c r="I980" s="2" t="str">
        <f>IFERROR(__xludf.DUMMYFUNCTION("GOOGLETRANSLATE(C980,""fr"",""en"")"),"Prices suit me. I am satisfied with the quote made
Fast and precise, this quote is interesting compared to my old insurance.
Direct insurance thank you")</f>
        <v>Prices suit me. I am satisfied with the quote made
Fast and precise, this quote is interesting compared to my old insurance.
Direct insurance thank you</v>
      </c>
    </row>
    <row r="981" ht="15.75" customHeight="1">
      <c r="B981" s="2" t="s">
        <v>2438</v>
      </c>
      <c r="C981" s="2" t="s">
        <v>2439</v>
      </c>
      <c r="D981" s="2" t="s">
        <v>2259</v>
      </c>
      <c r="E981" s="2" t="s">
        <v>14</v>
      </c>
      <c r="F981" s="2" t="s">
        <v>15</v>
      </c>
      <c r="G981" s="2" t="s">
        <v>2403</v>
      </c>
      <c r="H981" s="2" t="s">
        <v>2295</v>
      </c>
      <c r="I981" s="2" t="str">
        <f>IFERROR(__xludf.DUMMYFUNCTION("GOOGLETRANSLATE(C981,""fr"",""en"")"),"Very fast is very simple to ensure a car that is why I always subscribe to Direct Insurance.
Should just make prices better than new customers for loyal people like me ....")</f>
        <v>Very fast is very simple to ensure a car that is why I always subscribe to Direct Insurance.
Should just make prices better than new customers for loyal people like me ....</v>
      </c>
    </row>
    <row r="982" ht="15.75" customHeight="1">
      <c r="B982" s="2" t="s">
        <v>2440</v>
      </c>
      <c r="C982" s="2" t="s">
        <v>2441</v>
      </c>
      <c r="D982" s="2" t="s">
        <v>2259</v>
      </c>
      <c r="E982" s="2" t="s">
        <v>14</v>
      </c>
      <c r="F982" s="2" t="s">
        <v>15</v>
      </c>
      <c r="G982" s="2" t="s">
        <v>2442</v>
      </c>
      <c r="H982" s="2" t="s">
        <v>2295</v>
      </c>
      <c r="I982" s="2" t="str">
        <f>IFERROR(__xludf.DUMMYFUNCTION("GOOGLETRANSLATE(C982,""fr"",""en"")"),"Quick service, to have a quote and the subscription but no possibility of paying by less. We must better add this option at the start or after the quote")</f>
        <v>Quick service, to have a quote and the subscription but no possibility of paying by less. We must better add this option at the start or after the quote</v>
      </c>
    </row>
    <row r="983" ht="15.75" customHeight="1">
      <c r="B983" s="2" t="s">
        <v>2443</v>
      </c>
      <c r="C983" s="2" t="s">
        <v>2444</v>
      </c>
      <c r="D983" s="2" t="s">
        <v>2259</v>
      </c>
      <c r="E983" s="2" t="s">
        <v>14</v>
      </c>
      <c r="F983" s="2" t="s">
        <v>15</v>
      </c>
      <c r="G983" s="2" t="s">
        <v>2442</v>
      </c>
      <c r="H983" s="2" t="s">
        <v>2295</v>
      </c>
      <c r="I983" s="2" t="str">
        <f>IFERROR(__xludf.DUMMYFUNCTION("GOOGLETRANSLATE(C983,""fr"",""en"")"),"I am satisfied with the ease of completing the quote
As well as the clarity of the proposal
I am also satisfied to be able to do it on a Sunday dematerialized on Sunday")</f>
        <v>I am satisfied with the ease of completing the quote
As well as the clarity of the proposal
I am also satisfied to be able to do it on a Sunday dematerialized on Sunday</v>
      </c>
    </row>
    <row r="984" ht="15.75" customHeight="1">
      <c r="B984" s="2" t="s">
        <v>2445</v>
      </c>
      <c r="C984" s="2" t="s">
        <v>2446</v>
      </c>
      <c r="D984" s="2" t="s">
        <v>2259</v>
      </c>
      <c r="E984" s="2" t="s">
        <v>14</v>
      </c>
      <c r="F984" s="2" t="s">
        <v>15</v>
      </c>
      <c r="G984" s="2" t="s">
        <v>2442</v>
      </c>
      <c r="H984" s="2" t="s">
        <v>2295</v>
      </c>
      <c r="I984" s="2" t="str">
        <f>IFERROR(__xludf.DUMMYFUNCTION("GOOGLETRANSLATE(C984,""fr"",""en"")"),"I wanted to pay monthly and it is not possible.
Honestly who can pay a year of insurance in one go ...
In addition, before we could not name the second driver. Why is this no longer the case?")</f>
        <v>I wanted to pay monthly and it is not possible.
Honestly who can pay a year of insurance in one go ...
In addition, before we could not name the second driver. Why is this no longer the case?</v>
      </c>
    </row>
    <row r="985" ht="15.75" customHeight="1">
      <c r="B985" s="2" t="s">
        <v>2447</v>
      </c>
      <c r="C985" s="2" t="s">
        <v>2448</v>
      </c>
      <c r="D985" s="2" t="s">
        <v>2259</v>
      </c>
      <c r="E985" s="2" t="s">
        <v>14</v>
      </c>
      <c r="F985" s="2" t="s">
        <v>15</v>
      </c>
      <c r="G985" s="2" t="s">
        <v>2442</v>
      </c>
      <c r="H985" s="2" t="s">
        <v>2295</v>
      </c>
      <c r="I985" s="2" t="str">
        <f>IFERROR(__xludf.DUMMYFUNCTION("GOOGLETRANSLATE(C985,""fr"",""en"")"),"Fast and cheap information and options are clear to see in time if customer service is satisfactory, and if the commitments will be respected. Fast and simple subscription
")</f>
        <v>Fast and cheap information and options are clear to see in time if customer service is satisfactory, and if the commitments will be respected. Fast and simple subscription
</v>
      </c>
    </row>
    <row r="986" ht="15.75" customHeight="1">
      <c r="B986" s="2" t="s">
        <v>2449</v>
      </c>
      <c r="C986" s="2" t="s">
        <v>2450</v>
      </c>
      <c r="D986" s="2" t="s">
        <v>2259</v>
      </c>
      <c r="E986" s="2" t="s">
        <v>14</v>
      </c>
      <c r="F986" s="2" t="s">
        <v>15</v>
      </c>
      <c r="G986" s="2" t="s">
        <v>2442</v>
      </c>
      <c r="H986" s="2" t="s">
        <v>2295</v>
      </c>
      <c r="I986" s="2" t="str">
        <f>IFERROR(__xludf.DUMMYFUNCTION("GOOGLETRANSLATE(C986,""fr"",""en"")"),"The prices suit me the service suits me that you want me to tell you more if I have registered is that it suits me. If I am satisfied maybe I would assure you another vehicle thank you
")</f>
        <v>The prices suit me the service suits me that you want me to tell you more if I have registered is that it suits me. If I am satisfied maybe I would assure you another vehicle thank you
</v>
      </c>
    </row>
    <row r="987" ht="15.75" customHeight="1">
      <c r="B987" s="2" t="s">
        <v>2451</v>
      </c>
      <c r="C987" s="2" t="s">
        <v>2452</v>
      </c>
      <c r="D987" s="2" t="s">
        <v>2259</v>
      </c>
      <c r="E987" s="2" t="s">
        <v>14</v>
      </c>
      <c r="F987" s="2" t="s">
        <v>15</v>
      </c>
      <c r="G987" s="2" t="s">
        <v>2442</v>
      </c>
      <c r="H987" s="2" t="s">
        <v>2295</v>
      </c>
      <c r="I987" s="2" t="str">
        <f>IFERROR(__xludf.DUMMYFUNCTION("GOOGLETRANSLATE(C987,""fr"",""en"")"),"Very affordable price and the site is simple and effective.
I highly recommend.
A huge fact that is more than welcome.
Mr. Gamberoni")</f>
        <v>Very affordable price and the site is simple and effective.
I highly recommend.
A huge fact that is more than welcome.
Mr. Gamberoni</v>
      </c>
    </row>
    <row r="988" ht="15.75" customHeight="1">
      <c r="B988" s="2" t="s">
        <v>2453</v>
      </c>
      <c r="C988" s="2" t="s">
        <v>2454</v>
      </c>
      <c r="D988" s="2" t="s">
        <v>2259</v>
      </c>
      <c r="E988" s="2" t="s">
        <v>14</v>
      </c>
      <c r="F988" s="2" t="s">
        <v>15</v>
      </c>
      <c r="G988" s="2" t="s">
        <v>2442</v>
      </c>
      <c r="H988" s="2" t="s">
        <v>2295</v>
      </c>
      <c r="I988" s="2" t="str">
        <f>IFERROR(__xludf.DUMMYFUNCTION("GOOGLETRANSLATE(C988,""fr"",""en"")"),"Easy efficient the price everything is there. I quickly signed up for Mai’tening to see in time if the efficiency remains. We'll see in a year. There will be an insurer.")</f>
        <v>Easy efficient the price everything is there. I quickly signed up for Mai’tening to see in time if the efficiency remains. We'll see in a year. There will be an insurer.</v>
      </c>
    </row>
    <row r="989" ht="15.75" customHeight="1">
      <c r="B989" s="2" t="s">
        <v>2455</v>
      </c>
      <c r="C989" s="2" t="s">
        <v>2456</v>
      </c>
      <c r="D989" s="2" t="s">
        <v>2259</v>
      </c>
      <c r="E989" s="2" t="s">
        <v>14</v>
      </c>
      <c r="F989" s="2" t="s">
        <v>15</v>
      </c>
      <c r="G989" s="2" t="s">
        <v>2442</v>
      </c>
      <c r="H989" s="2" t="s">
        <v>2295</v>
      </c>
      <c r="I989" s="2" t="str">
        <f>IFERROR(__xludf.DUMMYFUNCTION("GOOGLETRANSLATE(C989,""fr"",""en"")"),"Very good service. Simplicity and efficiency. I recommend direct insurance to all those looking for safe and inexpensive insurance. I will no longer change insurance.")</f>
        <v>Very good service. Simplicity and efficiency. I recommend direct insurance to all those looking for safe and inexpensive insurance. I will no longer change insurance.</v>
      </c>
    </row>
    <row r="990" ht="15.75" customHeight="1">
      <c r="B990" s="2" t="s">
        <v>2457</v>
      </c>
      <c r="C990" s="2" t="s">
        <v>2458</v>
      </c>
      <c r="D990" s="2" t="s">
        <v>2259</v>
      </c>
      <c r="E990" s="2" t="s">
        <v>14</v>
      </c>
      <c r="F990" s="2" t="s">
        <v>15</v>
      </c>
      <c r="G990" s="2" t="s">
        <v>2442</v>
      </c>
      <c r="H990" s="2" t="s">
        <v>2295</v>
      </c>
      <c r="I990" s="2" t="str">
        <f>IFERROR(__xludf.DUMMYFUNCTION("GOOGLETRANSLATE(C990,""fr"",""en"")"),"I find that the prices have increased compared to my old insurance coverage.
I took your formula for ease but I don't think I stay at home.
Too bad, I was very satisfied with your company on my previous vehicles.
")</f>
        <v>I find that the prices have increased compared to my old insurance coverage.
I took your formula for ease but I don't think I stay at home.
Too bad, I was very satisfied with your company on my previous vehicles.
</v>
      </c>
    </row>
    <row r="991" ht="15.75" customHeight="1">
      <c r="B991" s="2" t="s">
        <v>2459</v>
      </c>
      <c r="C991" s="2" t="s">
        <v>2460</v>
      </c>
      <c r="D991" s="2" t="s">
        <v>2259</v>
      </c>
      <c r="E991" s="2" t="s">
        <v>14</v>
      </c>
      <c r="F991" s="2" t="s">
        <v>15</v>
      </c>
      <c r="G991" s="2" t="s">
        <v>2461</v>
      </c>
      <c r="H991" s="2" t="s">
        <v>2295</v>
      </c>
      <c r="I991" s="2" t="str">
        <f>IFERROR(__xludf.DUMMYFUNCTION("GOOGLETRANSLATE(C991,""fr"",""en"")"),"
Correct family knowledge
Simple and Practical Ravas Quality Price
Simple and quick access
Option suit me perfectly
Contact in France
AL'AUSS Insurance
")</f>
        <v>
Correct family knowledge
Simple and Practical Ravas Quality Price
Simple and quick access
Option suit me perfectly
Contact in France
AL'AUSS Insurance
</v>
      </c>
    </row>
    <row r="992" ht="15.75" customHeight="1">
      <c r="B992" s="2" t="s">
        <v>2462</v>
      </c>
      <c r="C992" s="2" t="s">
        <v>2463</v>
      </c>
      <c r="D992" s="2" t="s">
        <v>2259</v>
      </c>
      <c r="E992" s="2" t="s">
        <v>14</v>
      </c>
      <c r="F992" s="2" t="s">
        <v>15</v>
      </c>
      <c r="G992" s="2" t="s">
        <v>2461</v>
      </c>
      <c r="H992" s="2" t="s">
        <v>2295</v>
      </c>
      <c r="I992" s="2" t="str">
        <f>IFERROR(__xludf.DUMMYFUNCTION("GOOGLETRANSLATE(C992,""fr"",""en"")"),"I have delighted the ease to subscribe to the site
Speed.
I was very surprised by the method used.
I would recommend direct insurance friends
")</f>
        <v>I have delighted the ease to subscribe to the site
Speed.
I was very surprised by the method used.
I would recommend direct insurance friends
</v>
      </c>
    </row>
    <row r="993" ht="15.75" customHeight="1">
      <c r="B993" s="2" t="s">
        <v>2464</v>
      </c>
      <c r="C993" s="2" t="s">
        <v>2465</v>
      </c>
      <c r="D993" s="2" t="s">
        <v>2259</v>
      </c>
      <c r="E993" s="2" t="s">
        <v>14</v>
      </c>
      <c r="F993" s="2" t="s">
        <v>15</v>
      </c>
      <c r="G993" s="2" t="s">
        <v>2461</v>
      </c>
      <c r="H993" s="2" t="s">
        <v>2295</v>
      </c>
      <c r="I993" s="2" t="str">
        <f>IFERROR(__xludf.DUMMYFUNCTION("GOOGLETRANSLATE(C993,""fr"",""en"")"),"Top service. Easy to do and quick quote it changes some assurance. I recommend this service to my loved ones and friends.
Good quality price")</f>
        <v>Top service. Easy to do and quick quote it changes some assurance. I recommend this service to my loved ones and friends.
Good quality price</v>
      </c>
    </row>
    <row r="994" ht="15.75" customHeight="1">
      <c r="B994" s="2" t="s">
        <v>2466</v>
      </c>
      <c r="C994" s="2" t="s">
        <v>2467</v>
      </c>
      <c r="D994" s="2" t="s">
        <v>2259</v>
      </c>
      <c r="E994" s="2" t="s">
        <v>14</v>
      </c>
      <c r="F994" s="2" t="s">
        <v>15</v>
      </c>
      <c r="G994" s="2" t="s">
        <v>2461</v>
      </c>
      <c r="H994" s="2" t="s">
        <v>2295</v>
      </c>
      <c r="I994" s="2" t="str">
        <f>IFERROR(__xludf.DUMMYFUNCTION("GOOGLETRANSLATE(C994,""fr"",""en"")"),"Direct insurance has attractive prices, they can easily be reached. The steps are simple and effective. The staff are pleasant on the phone.")</f>
        <v>Direct insurance has attractive prices, they can easily be reached. The steps are simple and effective. The staff are pleasant on the phone.</v>
      </c>
    </row>
    <row r="995" ht="15.75" customHeight="1">
      <c r="B995" s="2" t="s">
        <v>2468</v>
      </c>
      <c r="C995" s="2" t="s">
        <v>2469</v>
      </c>
      <c r="D995" s="2" t="s">
        <v>2259</v>
      </c>
      <c r="E995" s="2" t="s">
        <v>14</v>
      </c>
      <c r="F995" s="2" t="s">
        <v>15</v>
      </c>
      <c r="G995" s="2" t="s">
        <v>2461</v>
      </c>
      <c r="H995" s="2" t="s">
        <v>2295</v>
      </c>
      <c r="I995" s="2" t="str">
        <f>IFERROR(__xludf.DUMMYFUNCTION("GOOGLETRANSLATE(C995,""fr"",""en"")"),"Satisfied with the speed and the ease of making the quote. The prices are attractive. Satisfied with the speed and the ease of making the quote. The prices are attractive")</f>
        <v>Satisfied with the speed and the ease of making the quote. The prices are attractive. Satisfied with the speed and the ease of making the quote. The prices are attractive</v>
      </c>
    </row>
    <row r="996" ht="15.75" customHeight="1">
      <c r="B996" s="2" t="s">
        <v>2470</v>
      </c>
      <c r="C996" s="2" t="s">
        <v>2471</v>
      </c>
      <c r="D996" s="2" t="s">
        <v>2259</v>
      </c>
      <c r="E996" s="2" t="s">
        <v>14</v>
      </c>
      <c r="F996" s="2" t="s">
        <v>15</v>
      </c>
      <c r="G996" s="2" t="s">
        <v>2461</v>
      </c>
      <c r="H996" s="2" t="s">
        <v>2295</v>
      </c>
      <c r="I996" s="2" t="str">
        <f>IFERROR(__xludf.DUMMYFUNCTION("GOOGLETRANSLATE(C996,""fr"",""en"")"),"Quick and competitive online insurance. Nickel for a purchase on the WE where agencies are closed. Do not hesitate to do the same, if you buy a vehicle on weekends")</f>
        <v>Quick and competitive online insurance. Nickel for a purchase on the WE where agencies are closed. Do not hesitate to do the same, if you buy a vehicle on weekends</v>
      </c>
    </row>
    <row r="997" ht="15.75" customHeight="1">
      <c r="B997" s="2" t="s">
        <v>2472</v>
      </c>
      <c r="C997" s="2" t="s">
        <v>2473</v>
      </c>
      <c r="D997" s="2" t="s">
        <v>2259</v>
      </c>
      <c r="E997" s="2" t="s">
        <v>14</v>
      </c>
      <c r="F997" s="2" t="s">
        <v>15</v>
      </c>
      <c r="G997" s="2" t="s">
        <v>2461</v>
      </c>
      <c r="H997" s="2" t="s">
        <v>2295</v>
      </c>
      <c r="I997" s="2" t="str">
        <f>IFERROR(__xludf.DUMMYFUNCTION("GOOGLETRANSLATE(C997,""fr"",""en"")"),"I am satisfied with the Direct Insurance application for my Citroën DS3 Sport Chic Car in black thank you for your most distinguished understanding")</f>
        <v>I am satisfied with the Direct Insurance application for my Citroën DS3 Sport Chic Car in black thank you for your most distinguished understanding</v>
      </c>
    </row>
    <row r="998" ht="15.75" customHeight="1">
      <c r="B998" s="2" t="s">
        <v>2474</v>
      </c>
      <c r="C998" s="2" t="s">
        <v>2475</v>
      </c>
      <c r="D998" s="2" t="s">
        <v>2259</v>
      </c>
      <c r="E998" s="2" t="s">
        <v>14</v>
      </c>
      <c r="F998" s="2" t="s">
        <v>15</v>
      </c>
      <c r="G998" s="2" t="s">
        <v>2461</v>
      </c>
      <c r="H998" s="2" t="s">
        <v>2295</v>
      </c>
      <c r="I998" s="2" t="str">
        <f>IFERROR(__xludf.DUMMYFUNCTION("GOOGLETRANSLATE(C998,""fr"",""en"")"),"The prices are very attractive. I change all my contracts to come to your home. For the moment, nothing to complain about. To see in the event of a disaster ... great idea that secondary drivers")</f>
        <v>The prices are very attractive. I change all my contracts to come to your home. For the moment, nothing to complain about. To see in the event of a disaster ... great idea that secondary drivers</v>
      </c>
    </row>
    <row r="999" ht="15.75" customHeight="1">
      <c r="B999" s="2" t="s">
        <v>2476</v>
      </c>
      <c r="C999" s="2" t="s">
        <v>2477</v>
      </c>
      <c r="D999" s="2" t="s">
        <v>2259</v>
      </c>
      <c r="E999" s="2" t="s">
        <v>14</v>
      </c>
      <c r="F999" s="2" t="s">
        <v>15</v>
      </c>
      <c r="G999" s="2" t="s">
        <v>2461</v>
      </c>
      <c r="H999" s="2" t="s">
        <v>2295</v>
      </c>
      <c r="I999" s="2" t="str">
        <f>IFERROR(__xludf.DUMMYFUNCTION("GOOGLETRANSLATE(C999,""fr"",""en"")"),"Ok good servvice but I don't have enough perspective yet to say it. Thank you I will see over time, in a year for example for the moment it is too early to know")</f>
        <v>Ok good servvice but I don't have enough perspective yet to say it. Thank you I will see over time, in a year for example for the moment it is too early to know</v>
      </c>
    </row>
    <row r="1000" ht="15.75" customHeight="1">
      <c r="B1000" s="2" t="s">
        <v>2478</v>
      </c>
      <c r="C1000" s="2" t="s">
        <v>2479</v>
      </c>
      <c r="D1000" s="2" t="s">
        <v>2259</v>
      </c>
      <c r="E1000" s="2" t="s">
        <v>14</v>
      </c>
      <c r="F1000" s="2" t="s">
        <v>15</v>
      </c>
      <c r="G1000" s="2" t="s">
        <v>2461</v>
      </c>
      <c r="H1000" s="2" t="s">
        <v>2295</v>
      </c>
      <c r="I1000" s="2" t="str">
        <f>IFERROR(__xludf.DUMMYFUNCTION("GOOGLETRANSLATE(C1000,""fr"",""en"")"),"I am very satisfied, the attractive prices and the team are of a kindness and a rare professionalism these days, congratulations the insurance management team")</f>
        <v>I am very satisfied, the attractive prices and the team are of a kindness and a rare professionalism these days, congratulations the insurance management team</v>
      </c>
    </row>
    <row r="1001" ht="15.75" customHeight="1">
      <c r="B1001" s="2" t="s">
        <v>2480</v>
      </c>
      <c r="C1001" s="2" t="s">
        <v>2481</v>
      </c>
      <c r="D1001" s="2" t="s">
        <v>2259</v>
      </c>
      <c r="E1001" s="2" t="s">
        <v>14</v>
      </c>
      <c r="F1001" s="2" t="s">
        <v>15</v>
      </c>
      <c r="G1001" s="2" t="s">
        <v>2461</v>
      </c>
      <c r="H1001" s="2" t="s">
        <v>2295</v>
      </c>
      <c r="I1001" s="2" t="str">
        <f>IFERROR(__xludf.DUMMYFUNCTION("GOOGLETRANSLATE(C1001,""fr"",""en"")"),"The prices are attractive, simple and easy subscription to see for the service now I will still recommend this insurance cheaper than other insurers")</f>
        <v>The prices are attractive, simple and easy subscription to see for the service now I will still recommend this insurance cheaper than other insurers</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2022-12-16T15:48:29Z</dcterms:created>
</cp:coreProperties>
</file>