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e2NIUmqxL9sl5MBuuluaD5hTDug=="/>
    </ext>
  </extLst>
</workbook>
</file>

<file path=xl/sharedStrings.xml><?xml version="1.0" encoding="utf-8"?>
<sst xmlns="http://schemas.openxmlformats.org/spreadsheetml/2006/main" count="7011" uniqueCount="2210">
  <si>
    <t>note</t>
  </si>
  <si>
    <t>auteur</t>
  </si>
  <si>
    <t>avis</t>
  </si>
  <si>
    <t>assureur</t>
  </si>
  <si>
    <t>produit</t>
  </si>
  <si>
    <t>type</t>
  </si>
  <si>
    <t>date_publication</t>
  </si>
  <si>
    <t>date_exp</t>
  </si>
  <si>
    <t>avis_en</t>
  </si>
  <si>
    <t>avis_cor</t>
  </si>
  <si>
    <t>avis_cor_en</t>
  </si>
  <si>
    <t>jean-baptiste-b-116680</t>
  </si>
  <si>
    <t xml:space="preserve">service de devis ok, prix bon mais on reve de toujours mieux ! j'aurai voulu plus de paramètres permettant un tarif encore plus sur mesure mais bon...
</t>
  </si>
  <si>
    <t>Direct Assurance</t>
  </si>
  <si>
    <t>auto</t>
  </si>
  <si>
    <t>test</t>
  </si>
  <si>
    <t>10/06/2021</t>
  </si>
  <si>
    <t>01/06/2021</t>
  </si>
  <si>
    <t>gilbert-p-116665</t>
  </si>
  <si>
    <t>Je suis satisfait du service en particulier de la dame que j'ai eu ce matin. Très réactive, claire et précise. malgré quelques difficultés à mettre à jour le système. Merci</t>
  </si>
  <si>
    <t>sbe25-116644</t>
  </si>
  <si>
    <t xml:space="preserve">Bonjour, chez Direct Assurance depuis 3 ans lors de l'achat d'une voiture neuve (50% de bonus depuis + de 15 ans, aucun accident/déclaration depuis 20 ans), je ne peux juger mon assurance tous risques puisque je n'en ai pas eu besoin jusqu'à présent. Par contre en matière de prix, les augmentations sont sans appel ! 
- Année 1 : 298 €
- Année 2 : 310 € soit 4,02 % de hausse pour 1,8 d'inflation 
- Année 3 : 340 € soit 9,67 % de hausse pour 1,1 d'inflation
- A payer fin 06 : 377 € soit 10,88 % de hausse pour 0,5 d'inflation - Année Covid 
On peut me raconter tout ce qu'on veut avec tous les arguments possibles, ces augmentations sont une insulte. Il n'y a aucun fait économique qui justifie ces hausses invraisemblables. D'autant qu'on sort d'une période de confinement de 15 mois qui a vu s'écrouler les accidents automobiles, les vols etc ...
Suite à un échange téléphonique afin d'exprimer mon mécontentement, le conseiller me promet une ristourne de 30 €. Je viens de recevoir le chèque aujourd'hui. 
On peut conclure ainsi :
1- le conseiller DA tient parole 
2- l'assuré est un pigeon 
3- si l'année prochaine DA me refait le coup des augmentations je vais voir ailleurs
Bien cordialement 
Serge
</t>
  </si>
  <si>
    <t>ouss-79726</t>
  </si>
  <si>
    <t xml:space="preserve">Je ne suis pas satisfait, client depuis plus de 10 ans, on m'augumente le prix chaque années sans aucun accident; L'argumente sur le fait que tout augumente n'est pas vrai .. j'ai des propositions de 30 % moins cher chez la concurrence.  </t>
  </si>
  <si>
    <t>michel-s-105680</t>
  </si>
  <si>
    <t>Bon prix, service client stupide et incompétent , imputer les erreurs et vos problème de codage à vos clients c'est au delà de la stupidité, comme toute mafia que vous êtes il n'y que les rentrées d'argent qui vous intéressent.</t>
  </si>
  <si>
    <t>katell-n-116573</t>
  </si>
  <si>
    <t xml:space="preserve">Je souhaite modifier mon contrat en tous risques les interlocuteurs sont incompétents et ne donnent pas la marche a suivre pour les photos , à chaque fois celà ne convient pas </t>
  </si>
  <si>
    <t>jean-christophe-l-116543</t>
  </si>
  <si>
    <t>je ne suis pas satisfait de l''augmentation des prix abusive que vous pratiqué !!! je reçois une augmentation de plus de 10% du contrat précédent ce qui est inacceptable et en dehors de l'inflation naturelle.</t>
  </si>
  <si>
    <t>09/06/2021</t>
  </si>
  <si>
    <t>michel-s-116526</t>
  </si>
  <si>
    <t>Pour le peu de fois que j'ai eu besoin de l'assurance je ne peu que être satisfait espérons que cela perdure  et qu'il retienne leur prix pour les bon conducteurs</t>
  </si>
  <si>
    <t>franck-t-116480</t>
  </si>
  <si>
    <t>bonjour vos services ne sont pas trop chers mais pour avoir un conseiller, je trouve qu'il y a beaucoup d'attente 
et votre application  pour smartphone bugs pour l'envoie de documents.</t>
  </si>
  <si>
    <t>hamid-b-116474</t>
  </si>
  <si>
    <t>Très rapide et réactif
JE SUIS SATISFAIT de la rapidité de prise en compte.
pas trop d'attente et interlocuteur très professionnel, très a l'écoute de vous</t>
  </si>
  <si>
    <t>isabelle-d-116466</t>
  </si>
  <si>
    <t>quelques ratés pour la réception et validation des conditions générales mais tous les documents sont accessibles facilement dès la signature en ligne
parfait , merci bcp</t>
  </si>
  <si>
    <t>yvon-l-116433</t>
  </si>
  <si>
    <t xml:space="preserve">augmentation de vos  tarifs malgré aucun sinistre ,?? je ne suis pas tres content  de cette augmentation, je passe de 471 euros /an à 490 euros pour le meme vehicule et  garanties identiques...
</t>
  </si>
  <si>
    <t>titirimatai-n-116431</t>
  </si>
  <si>
    <t>Des franchises pour tout et pour rien... Ca doit faire partie de leur stratégie car autant se payer soi-même les frais de réparation. Je vais changer d'assurance. J'ai déjà fait les démarches.</t>
  </si>
  <si>
    <t>danielle-d-116411</t>
  </si>
  <si>
    <t>Rapide  avec une conseillère patiente, efficace et sympathique . J'ai été parrainé par mon fils, et du coup comme je déménage le 10 de ce mois, j'en ai fait d'une pierre deux coups</t>
  </si>
  <si>
    <t>08/06/2021</t>
  </si>
  <si>
    <t>francois-regis-d-116405</t>
  </si>
  <si>
    <t xml:space="preserve">Difficile de trouver moins cher., donc j'y reste. 
Le site internet et l'appli sont nuls. Impossible de souscrire une assurance en ligne (contrairement à ce que dit le message d'attente serveur téléphonique"
Après plusieurs tentatives sur le site et l'appli, on reprend tout depuis le début. avec une conseillère téléphonique, heureusement très patiente....
</t>
  </si>
  <si>
    <t>fabien-t-116364</t>
  </si>
  <si>
    <t xml:space="preserve">Le prix d'assurance pour ma voiture parait intéressant, la souscription sur le site simple et rapide, Première fois chez DIRECT ASSURANCE, a voir avec le temps.
</t>
  </si>
  <si>
    <t>isabelle-et-stephane-d-116363</t>
  </si>
  <si>
    <t>accueil téléphonique détestable  aucune possibilité d'échange très dessus je pense changer d'assurance
Demande de simple modifications et la plus rien ne vas et viens de m'apercevoir que mon nom n'apparait même pas sur le contrat de mon conjoint et je me fait littéralement remettre à ma place par le conseiller alors que les amplitude horaire de mon mari ne lui permette pas d'échanger je n'ai jamais eus un accueil aussi nul</t>
  </si>
  <si>
    <t>christelle-h-116332</t>
  </si>
  <si>
    <t>Je suis satisfaite du service client qui est à l'écoute et efficace.
Personnel très aimable et disponible.
Simple et rapide.
Rien à redire
Reste à voir dans le temps</t>
  </si>
  <si>
    <t>cecile-l-116331</t>
  </si>
  <si>
    <t>se faire refuser parce que j'ai eu 2 accidents seule c'est anti commercial. et très sévère. Et surtout très sélectif. Surtout après m'avoir prélevé 2 mois !!!!</t>
  </si>
  <si>
    <t>christine-f-116329</t>
  </si>
  <si>
    <t>Bon suivi avec le service commercial/affiliation.
2 appels pour connaitre notre avis et pour d'éventuelles questions sur notre satisfaction. Interlocuteur/interlocutrice très à l'écoute.</t>
  </si>
  <si>
    <t>safia-b-116317</t>
  </si>
  <si>
    <t>Bonjour ,
Satisfaite du service. un seul bémol, sur l'interface , je ne peux pas régler en plusieurs fois, par prélèvement ok mais en 4 fois par exemple.</t>
  </si>
  <si>
    <t>moufid-c-116307</t>
  </si>
  <si>
    <t>Très très déçu de Direct assurance, les mensualités augmentent d'année en année je payé autour de 50 euro / mois il y a 3 , pas de soucis, puis j'ai eu un léger accrochage avec une voiture l'autre véhicule n'a strictement rien eu, depuis ça n’arrête plus d'augmenter, j'étais à 76 euro l'an passé je suis passé à 80 euro cette année , je vais voir ailleurs</t>
  </si>
  <si>
    <t>jean-paul-l-116303</t>
  </si>
  <si>
    <t>jé suis satisfait du service merci de me dire pourquoi j ai réglé en cb normalement je suis prélevé  expliquer moi pourquoi je vous remercie a l'avance</t>
  </si>
  <si>
    <t>sbirou-116294</t>
  </si>
  <si>
    <t>A FUIR ABSOLUMENT ! Tant que tout ira bien avec votre assureur Direct assurance , vous n'aurez aucun problème avec eux. Le jour où vous commencerez à avoir des accidents de voiture, alors là je vous recommande de prendre vos jambes à votre cou et de les quitter très vite avant que vos soucis ne commencent … Car vous allez vite vous rendre compte que le "PAS CHER" va vous couter très cher ! Sans compter le remboursement des sinistres qui se fait très lentement. Armez-vous de patience car vous allez passer beaucoup de temps au téléphone avec eux !!! Un conseil, allez voir ailleurs. Il vaut mieux des fois payer un peu plus cher et avoir une tranquillité d'esprit. Réfléchissez-bien avant d'aller chez eux !!!</t>
  </si>
  <si>
    <t>eric-c-116290</t>
  </si>
  <si>
    <t xml:space="preserve">Une assurance est toujours trop cher  surtout pour les bons conducteur .
Les bons paye pour les mauvais. Ma femme et moi même jamais eu accident ni de retrait de point . </t>
  </si>
  <si>
    <t>vincent-b-116288</t>
  </si>
  <si>
    <t>Je ne suis pas satisfait, quand on a besoin d'une assistance et que l'on nous dit que vous êtes à moins de 50km de votre domicile donc vous n'êtes pas pris en charge...
Pour le prix, je paie assez chère je pense pour ne pas s'entendre dire ne pas être pris en charge par sa propre assurance. Je pense résilié mon contrat...</t>
  </si>
  <si>
    <t>laurent-l-116246</t>
  </si>
  <si>
    <t xml:space="preserve">Le rapport Qualité/prix/services est correct. La prise en charge de mon dégât des eaux s'est passé sans difficulté. Le site internet et mobile sont bien pensés. </t>
  </si>
  <si>
    <t>07/06/2021</t>
  </si>
  <si>
    <t>dominique-v-116206</t>
  </si>
  <si>
    <t>j'ai déclaré en 2020que j'étais le seul conducteur avec vos modification je trouve votre prix excessif MMA me propose 298EURO j'ai aussi demandé multi conducteur et moin de 5000km par années mais ne vois rien merci</t>
  </si>
  <si>
    <t>ibral-50457</t>
  </si>
  <si>
    <t>Tarif  très intéressant a prime abord. Proposition commerciale non respectée au bout de trois jours.
Désagréablement surpris par la méthode employée, à aucun moment j'ai été avertis d'un éventuel changement de tarif après réception des documents ( erreur sur date obtention de permis)</t>
  </si>
  <si>
    <t>delphine-b-116176</t>
  </si>
  <si>
    <t>Les prix sont corrects au vu des garanties proposées. Le paiement est sécurisé. Les garanties sont clairement expliquées. La souscription se fait très rapidement.</t>
  </si>
  <si>
    <t>jeanmichel--b-116087</t>
  </si>
  <si>
    <t>Je suis scandalisé par la hausse tarifaire sur mes contrats automobile et particulièrement sur la contrat de ma Tiguan Wolkswagen qui a augmenté de plus de 13 % sur 1 an .
Les explications données par téléphone le 02/06./20212 ne m'ont absolument pas convaincues .
Je demande à ce que on me contacte avant de saisir l'autorité compétente sur ces hausses de prix injustifiées.</t>
  </si>
  <si>
    <t>05/06/2021</t>
  </si>
  <si>
    <t>denis-d-115983</t>
  </si>
  <si>
    <t>Je suis satisfait de mes condition, mais je résilie mon contrat quand même, j'ai changé de compagnie d'assurance pour raison personnelles !!!!!!!!!!!!!</t>
  </si>
  <si>
    <t>04/06/2021</t>
  </si>
  <si>
    <t>paul-r-115978</t>
  </si>
  <si>
    <t>je  suis satisfait du service, les prix me conviennent, simples et clairs et pratiques  pour votre avis vous etes tres contraignant sur le nombres de lettres</t>
  </si>
  <si>
    <t>nathalie-115913</t>
  </si>
  <si>
    <t xml:space="preserve">Bonjour
J ai voulu déclarer un sinistre et impossible de le faire car le site ne fonctionne pas. On peut passer des heures à tout remlir prendre les photos mais une fois que le dossier est rempli C est impossible d envoyer le tout. Même chose avec l application direct assurance ça bug! Aussi dans la déclaration il ne faut mettre que des numéros français et moi j ai eu l accident en Suisse en frontière tout prés de chez moi en France mais côté Suisse. Sur le site ils disent qu on peut les appeler si il y a un problème mais sachez que le numéro qu ils donnent ne marche que en France donc si vous franchissez une frontière plus rien ne fonctionne. Je vais changer d assurance car C est pas possible quand on est frontalier d avoir une assurance comme ça. Aussi impossible de les avoir au téléphone et si vous essayez de les contacter par mail ils vous répètent sans arrêt qu il faut passer par l espace personnel pour déclarer. Vous dites que le site fonctionne pas et vous voulez envoyer le constat par mail ! Mais non... Ils répètent comme des robot qu il faut aller sur son espace perso... C est fatigant car ça fait 2 jours que j essaie d envoyer mes documents. Apparemment leur site ne se répare pas et rien n indiqué sur leur plate-forme qu il y a un problème. Ç est catastrophique !!!!!! </t>
  </si>
  <si>
    <t>rachilies--115892</t>
  </si>
  <si>
    <t xml:space="preserve">Une assurance qui s est encaisse l argent mais en cas de problème même non responsable vous vire car ne veut pas avancer frais médical c est honteux !!!
Ça fait 2 ans que ça traîne 
Fuyez </t>
  </si>
  <si>
    <t>03/06/2021</t>
  </si>
  <si>
    <t>doumai05100-93846</t>
  </si>
  <si>
    <t xml:space="preserve">Toujours un conseiller a votre disposition prix Extra avec la drive connectée en souscrivant j'ai bénéficié de 30 par mois .
Accueil parfait  je recommande </t>
  </si>
  <si>
    <t>emmanuelle-c-115876</t>
  </si>
  <si>
    <t>Bonjour,
Je suis cliente depuis de nombreuses année et suis relativement satisfaite.
En revanche, je rencontre des soucis pour compléter le formulaire en ligne, pour assurer ma fille en conduite accompagnée.
Cordialement</t>
  </si>
  <si>
    <t>thierry-p-115853</t>
  </si>
  <si>
    <t xml:space="preserve">Très satisfait dans l'ensemble. Suite à une période de malchance, Direct Assurance m'a bien aidé dans les nombreuses démarches nécessaires afin de passer d'un véhicule à un autre. </t>
  </si>
  <si>
    <t>gilles-n-115837</t>
  </si>
  <si>
    <t xml:space="preserve">en attente d'une intervention de Direct qui j’espère participera à faire la part  des responsabilités  et me fera la vie plus sympa
J'envoie le rapport d'intervention et  quelques photos parlantes....
 </t>
  </si>
  <si>
    <t>steeve-w-115762</t>
  </si>
  <si>
    <t xml:space="preserve">je suis satisfait du service et je trouve les prix convenable ! comparé a des assurance moins cher ou la franchise est bien plus élevée                </t>
  </si>
  <si>
    <t>02/06/2021</t>
  </si>
  <si>
    <t>cecile-v-115739</t>
  </si>
  <si>
    <t>je suis satisfaite. simple et rapide. prix interressant sauf sur lhabitation.et dommage quil ny ai pas de tarif preferentiel lors que lon souscrit plusieurs contrats.</t>
  </si>
  <si>
    <t>olivier-c-115687</t>
  </si>
  <si>
    <t>Très satisfait pour le traitement des sinistres et pour la facilité de contact.
Au niveau des prix, les tarifs pratiqués sont bons...mais je constate que certaines compagnies d’assurances propose parfois des tarifs plus compétitifs.
Bonne compagnie d’assurance pour conclure.</t>
  </si>
  <si>
    <t>laurent-m-115679</t>
  </si>
  <si>
    <t xml:space="preserve">Je me retrouve dans une impasse, a avoir payé un contrat d'assurance habitation qui ne correspond pas du tout aux critères que j'avais pré rempli en ligne pour une MAISON. (qui s'est tansformé en APPARTEMENT avec une surface 3X moins grande...) au final , impossible de modifier le contrat car vous n'assurez pas les MAISONS dans ce secteur. Quoiqu'il en soit, cela n'a jamais été mentionné sur le formulaire en ligne, et il a été modifié automatiquement on ne sait pour quelle raison , avant que le conseiller m'indique le SMS de payement . J'ai constaté tout cela APRES. Et c'est moi qui doit envoyer désormais un recommandé pour annuler ce contrat qui ne sert à rien. C'est inadmissible. Ce n'est pas la première fois qu'il y a des disparités entre le contrat rempli en ligne et celui qui est ensuite signé. </t>
  </si>
  <si>
    <t>coralie-b-115670</t>
  </si>
  <si>
    <t xml:space="preserve">Je suis satisfaite du service, très réactif et prix corrects. 
Rapidité d'intervention en cas de dépannage ou sinistre.
J'ai aussi parrainé ma fille qui est assurée chez vous.
</t>
  </si>
  <si>
    <t>yann-m-115651</t>
  </si>
  <si>
    <t>Je suis satisfait du service
très bon accueil téléphonique
prix très abordable en comparaison des autres assurances
facile à trouver avec les furets ou le lynx</t>
  </si>
  <si>
    <t>keba-m-115619</t>
  </si>
  <si>
    <t xml:space="preserve">Je suis satisfait  de votre réactivité est de votre  disponibilité .JE RECOMMANDE POUR LA COMUNAUTE. JE SUIS TRES CONTENT  JE CCOMPTE A PARENE DES GENS </t>
  </si>
  <si>
    <t>benne-115616</t>
  </si>
  <si>
    <t>Votre service client est pour l'instant réactif et satisfait mes demandes mais j'aimerais ne pas avoir vous écrire systématiquement parce que le boitier youdrive m'invente des grosses accélérations...</t>
  </si>
  <si>
    <t>philippe-r-115581</t>
  </si>
  <si>
    <t>Les prix sont interressant, direct assurance est une bonne assurance competitive, que je recommande, je suis un ancien client, qui revient, suite à l'achat d'une nouvelle voiture</t>
  </si>
  <si>
    <t>julie-r-115565</t>
  </si>
  <si>
    <t>Satisfaire du service client. A l'écoute et rapide ! Enfin une assurance que l'on peut joindre facilement. Niveau prix je suis également satisfaite si on compare.</t>
  </si>
  <si>
    <t>cedric-p-115558</t>
  </si>
  <si>
    <t>Les prix augmentent trop sans aucune justification. +8% en un an alors que les français ont beaucoup moins roulé avec la pandémie. Je paye autant au tiers aujourd'hui que tout risque il y a 4 ans..</t>
  </si>
  <si>
    <t>tony-d-115547</t>
  </si>
  <si>
    <t>tres facile et rapide, le tarif tres interressant ,suis satisfait des echanges simple et rapide, je recommanderais a mes connaissance votre agence ,cordialement</t>
  </si>
  <si>
    <t>eric-t-115537</t>
  </si>
  <si>
    <t>Beaucoup trop cher en électrique. 
Pourquoi attendre la fin du questionnaire pour me demander de contacter un conseiller pour avoir un devis .... après m'avoir redéroulé l'ensemble puisque mon devis n'a pas été sauvegardé ??</t>
  </si>
  <si>
    <t>dominique-b-115535</t>
  </si>
  <si>
    <t>Malgré l'augmentation de mon bonus,  5 pc chaque année,  le montant de mon assurance ne baisse pas. 
Comme l'assurance ne baisse que si on se donne la peine de faire jouer la concurrence, je vais bientot ( et POUR LA TROISIEME FOIS)  RESILIER MON CONTRAT POUR TROUVER UN ASSUREUR MOINS CHER.</t>
  </si>
  <si>
    <t>xavier-t-115519</t>
  </si>
  <si>
    <t>je suis satisfait des service et de l'assurance que vous m'avais proposer et la facilitè de souscrire a une assurance sur votre site internet et la rapidité pour parvenir a vous contacté</t>
  </si>
  <si>
    <t>beatrice-d-115472</t>
  </si>
  <si>
    <t>prix attractifs , site tres accessible mais il faut bien lire avant de cocher les cases, on peut facilement se tromper si on veut aller trop vite.en avant pour l experience direct assurance!</t>
  </si>
  <si>
    <t>31/05/2021</t>
  </si>
  <si>
    <t>01/05/2021</t>
  </si>
  <si>
    <t>julien-f-115437</t>
  </si>
  <si>
    <t>JE SUIS SATISAFAIT  DU SERVICE LES PRIX ME CONVIENNNENT J ESPERE QUE JE N AURAIS PAS DE PROBLEME POUR VOUS JOINDRE SI NECESSAIRE;
MERCI DE CONTINUER A PENSER A VOS CLIENTS</t>
  </si>
  <si>
    <t>patrick-b-115435</t>
  </si>
  <si>
    <t>Bonjour, les prix augmentent chaque année très fortement (surtout sur l'habitation +15% en 2021 et +19% en 2020) à prestation équivalente. Je réalise des devis à la concurrence pour trouver un prix plus acceptable si rien n'est fait de votre côté. Bien Cdt</t>
  </si>
  <si>
    <t>josette-a-115431</t>
  </si>
  <si>
    <t>je suis satisfait du prix  et de l accueil  des hôtesses homme  .mais les expert de direct assurance  sont très regardant sur un sinistre de stationnement a non tord et voulez ne prendre que le ayons et non le par choc sela aurais fais 2 franchise au lieu d un  étant tout risque c est pas commerciales plus de 10 ans sur direct assurance .m aziere</t>
  </si>
  <si>
    <t>zahi-k-115377</t>
  </si>
  <si>
    <t>simple et pratique. 
satisfait du service
niveau de prix très satisfaisant. Service très efficace pour le suivi et déclaration du sinistre et surtout personnalisé.</t>
  </si>
  <si>
    <t>pascal-d-115367</t>
  </si>
  <si>
    <t>Les prix sont élevés par rapport à la Gmf, qui me propose un tout risque au même tarif.
Je partirai avec eux dans les jours qui suivent.
Cordialement,</t>
  </si>
  <si>
    <t>remi-t-115363</t>
  </si>
  <si>
    <t>déçut du prix pour la laguna estate que je viens de faire assurer. Moi qui pensait que direct assurance était bien placé au niveau des tarifs, je vais rapidement me tourner vers d'autres assureurs pour ce véhicule.</t>
  </si>
  <si>
    <t>pascal-p-115350</t>
  </si>
  <si>
    <t xml:space="preserve">JE SUIS INSATIFAIT DU SERVICE TELEPHONIQUE AINSI QUE DES PRIX PRATIQUE PAR  DIRECT ASSURANCE 
JE CONSEILLE A TOUT PERSONNE DE BIEN CE RENSEIGNER AVANT DE SIGNE UN CONTRAT </t>
  </si>
  <si>
    <t>30/05/2021</t>
  </si>
  <si>
    <t>valerie-f-115330</t>
  </si>
  <si>
    <t>je suis satisfait pour le moment. mais les prix sont élevés pour un jeune conducteur
Sinon prix correct pour le reste
Rien à dire pour le moment
Cordialement</t>
  </si>
  <si>
    <t>francoise-d-115310</t>
  </si>
  <si>
    <t>Je suis très satisfaite du professionnalisme, de la disponibilité, de l'écoute de vos collaborateurs. Les tarifs sont très attractifs. Je recommande !!!!!.</t>
  </si>
  <si>
    <t>29/05/2021</t>
  </si>
  <si>
    <t>aurelio-l-115297</t>
  </si>
  <si>
    <t xml:space="preserve">Les prix sont convenable et le fait de ne pas avoir un supplément à payer contrairement aux autres compagnies d'assurance quand on a un enfant en apprentissage permis (conduite accompagné).
</t>
  </si>
  <si>
    <t>ange-michel-b-115262</t>
  </si>
  <si>
    <t>Simple et pratique, les prix sont intéressants et les renseignements utiles bien expliqués. Les contrats sont bien clairs et compréhensifs. l'accès à l'espace client est facile et rapide;</t>
  </si>
  <si>
    <t>adilson-d-115261</t>
  </si>
  <si>
    <t>Je ne suis pas satisfait du nouveau contrat, vous me réduit seulement 2 euros par rapport à ce que j'ai payé précédemment du premier contrat. est bizarre.</t>
  </si>
  <si>
    <t>ange-s-115247</t>
  </si>
  <si>
    <t>Pour faire un devis pour assurer une nouvelle voiture ,votre site fonctionne à la perfection mais pour modifier mon contrat à ce sujet on me dit qu'on ne peut donner suite qu'en appelant un conseiller. C'est le week-end et il faut ma nouvelle assurance pour le lundi matin. Comment fait-on ? Je suis très mécontent</t>
  </si>
  <si>
    <t>jean-luc-l-115235</t>
  </si>
  <si>
    <t>Je suis très satisfait de direct assurance, les prix sont très compétitifs. Je vous le conseille vivement. Tant les prix assurances auto et habitation sont vraiment attractifs</t>
  </si>
  <si>
    <t>28/05/2021</t>
  </si>
  <si>
    <t>sylvie-b-115193</t>
  </si>
  <si>
    <t>Satisfait pour l'instant n'ayant eu aucun sinistre. Satisfaite du service client qui a su m'expliquer clairement et répondre à mes questions. A voir à l'usage</t>
  </si>
  <si>
    <t>sanae-s-115158</t>
  </si>
  <si>
    <t xml:space="preserve">Je suis satisfaite de l’accueil téléphonique je n’ai pas pu joindre sur le site. J’ai eu réponses pour la démarche concernant ma résiliation auto. Cordialement </t>
  </si>
  <si>
    <t>stephane-a-115157</t>
  </si>
  <si>
    <t>Première expérience d'assurance chez vous, j'espère ne pas être déçu.
Simplicité de souscription. L'affichage des frais de mensualisation serait un plus</t>
  </si>
  <si>
    <t>jean-pierre-m-115143</t>
  </si>
  <si>
    <t xml:space="preserve">Je très suis satisfait du service 
des prix et des avantage que j'ai et des recommandation que direct assurance 
me procure pour la voiture et la maison  
 </t>
  </si>
  <si>
    <t>sylvie-m-115118</t>
  </si>
  <si>
    <t>L'accès est parfois un peu long  sinon les renseignements donnés sont corrects et l'interlocuteur est souvent efficace. Je préfère plus communiquer par mail c'est plus simple et plus rapide.</t>
  </si>
  <si>
    <t>patrick-g-115115</t>
  </si>
  <si>
    <t>OK, mis à part une imprécision dans le prénom du second conducteur, que je n'arrive pas à modifier. Mon prénom apparaissant 2 fois !
De plus, l'Assistance instantanée indisponible</t>
  </si>
  <si>
    <t>veriere-m-115079</t>
  </si>
  <si>
    <t>ras pour le moment continuez  d être a l écoute du client et restez compétitif .
petit bémol lorsque l on demande au tel de valider un prêt de volant sur 3 contrats cela n a pas ete mis en place .....! que ce passe t il en cas de sinistre ?</t>
  </si>
  <si>
    <t>27/05/2021</t>
  </si>
  <si>
    <t>beverley-b-115073</t>
  </si>
  <si>
    <t xml:space="preserve">le site est très simple d'utilisation. Le prix est plus que raisonnable et je suis très satisfaites. Le boitier youdrive est très bien malgré qu'elle que erreur de non prise en compte de trajet  </t>
  </si>
  <si>
    <t>bourarne-115067</t>
  </si>
  <si>
    <t xml:space="preserve">Je n'arrive pas à déclarer mon accident depuis deux jours le formulaire à un problème d'envoi des données à la dernière étape, en plus l'enregistrement en brillions ne fonctionne pas non plus. </t>
  </si>
  <si>
    <t>antoinette-n-115071</t>
  </si>
  <si>
    <t>satisfaite du service et contact téléphonique.je recommanderais direct assurance a mon entourage familiales. et amies .Merci pour les informations apporter .</t>
  </si>
  <si>
    <t>marion-p-114997</t>
  </si>
  <si>
    <t xml:space="preserve">satifer en general bon rapport qualite prix a l ecoute et tres bon prix sur le marcher mais des fois pas facile a contacter ou pour juste un simple renseignent comme la </t>
  </si>
  <si>
    <t>isabelle-m-114990</t>
  </si>
  <si>
    <t>je suis satisfaite du service et des prix.facile à s'assuer. pratique. rapide et simple à  faire. a recommander à ses proches niveau prix et services.</t>
  </si>
  <si>
    <t>stephane-h-114982</t>
  </si>
  <si>
    <t xml:space="preserve">JE NE SUIS PAS CONTENT DE L ECHEANCE POUR MON ASSURANCE VOITURE JE NE DECLARE PAS DE SINISTRE MAIS MON ASSURANCE AUGMENTE TOUS LES ANS  ALORS QUE J AUGMENTE EN BONUS </t>
  </si>
  <si>
    <t>gael-l-114980</t>
  </si>
  <si>
    <t>Je suis satisfait du service qui est simple, et intuitif, le prix est intéressant, nous avons déjà été assuré par direct assurance il y a quelques années</t>
  </si>
  <si>
    <t>julien-b-114957</t>
  </si>
  <si>
    <t>Je ne suis pas du tout satisfait du service ni du prix car on m'a limite traiter de menteur et inviter à partir lorsque j'ai décelé une erreur sur le malus qui était à 112 au lieu de 100 après deux années sans sinistre et ce avant ma date anniversaire de contrat.
Après révision de cette erreur le prix n'a été baissé que de 168€, soit 1255€/an pour un Kangoo de 2003 (j'étais à 1600€/an pour Clio 3 de 2010...) alors que la concurrence me propose des contrats à moins de 700€/an pour les mêmes prestations !
Autre point, une soit disant conseillère incompétente et irrespectueuse qui ne connait même pas son propre code des assurances au sujet de la descente accélérée en deux ans et parle aux clients comme de la M....
Je trouve cela vraiment dommage car j'avais eu plusieurs personnes compétentes et sympathiques pour les précédentes contrats et mon but n'était pas de partir mais 1255€/an pour un Renault Kangoo de 2003 n'est pas justifié. 
Je resterai si un ajustement cohérent est appliqué.</t>
  </si>
  <si>
    <t>26/05/2021</t>
  </si>
  <si>
    <t>sophie-f-114951</t>
  </si>
  <si>
    <t>je suis satisfaites des services et les prix sont correct les interlocuteurs sont courtois et nous renseigne efficacement. peu d'attentes quand on appel et rapide aussi à répondre via les messages sur le web</t>
  </si>
  <si>
    <t>david-r-114929</t>
  </si>
  <si>
    <t>Service client inexistant, je dois être recontacté depuis juillet 2020, j'attends toujours !!!! malgré plusieurs contrats pas de geste commercial. Je suis déçu donc je vais ailleurs.</t>
  </si>
  <si>
    <t>jean-marc-b-114910</t>
  </si>
  <si>
    <t>pas de prélèvement automatique pour règlement d'échéances, un gros moins par rapport aux autre compagnies d'assurances.
En cas de sinistre, explications pas toujours très claires</t>
  </si>
  <si>
    <t>mohammed-amine-a-114897</t>
  </si>
  <si>
    <t>Bonjour,
J'ai 40% de bonus, malheureusement le prix ne cesse d'augmenter, j'ai deux voiture assuré chez direct assurance, hormis un accident non responsable en 2015, je n'ai jamais eu de souci</t>
  </si>
  <si>
    <t>darlene-vivia-a-114892</t>
  </si>
  <si>
    <t>Satisfait du service, mais j'aurai souhaité avoir toutes les informations sur les meilleures option de forfait pour moi avec explication de tous les pièges possible avant souscription. Par piège j'entends le meilleur confort pour moi pour tous problèmes auquel j'aurai pu être confronté sans me sentir embêté parce que la situation n'avait pas été prévu et mon assureur ne m'avait pas mise en situation pour chaque cas en m'expliquant dans tous les détails les avantages et inconvénients de l'offre avec des mots simples.</t>
  </si>
  <si>
    <t>jamila---114853</t>
  </si>
  <si>
    <t xml:space="preserve">je suis satisfaite du devis et du prix , de l amabilité de la jeune fille que j ai eu au téléphone ,très a l écoute et très aimable qui a trouvé des solutions pour ma situation .
cordialement </t>
  </si>
  <si>
    <t>nicolas-m-114828</t>
  </si>
  <si>
    <t>Je suis insatisfait par vos capacités à traiter le sinistre. Nous perdons tous beaucoup de temps à remplir des dossiers qui ne permettent pas de bien cerner l'acte de vandalisme et d'en déduire une prise en charge efficace. En effet, cela fait 5 fois que je remplis des documents qui se recoupent et ne parviennent pas à l'aboutissement de la procédure.
Je vous remercie de faire de votre mieux pour finaliser les démarches.
Merci de votre compréhension.</t>
  </si>
  <si>
    <t>25/05/2021</t>
  </si>
  <si>
    <t>sophie-r-114822</t>
  </si>
  <si>
    <t xml:space="preserve">J'ai 3 voitures assurées, je suis contente du service.
Le prix est dans la moyenne comparativement à d'autres assurances.
Site facile d’accès, rapidité.
</t>
  </si>
  <si>
    <t>laurent-l-114810</t>
  </si>
  <si>
    <t xml:space="preserve">
je suis satisfait du rapport qualité prix concernant vos contrats d'assurance tant pour les voitures que les habitations. Ainsi que les services que vous nous apportez.</t>
  </si>
  <si>
    <t>frederic-r-114801</t>
  </si>
  <si>
    <t xml:space="preserve">je ne suis pas satisfait du tout une promesse de remboursement depuis des mois que j'attends toujours!
attention a cette assurance
fais tout pour vous tromper
</t>
  </si>
  <si>
    <t>paule-p-114800</t>
  </si>
  <si>
    <t>Je suis très satisfaite du peu de temps qu'il a fallut pour s'assurer.
Très bonnes explications, très claires et très faciles à suivre et vraiment le prix est plus que correct !</t>
  </si>
  <si>
    <t>rachid-b-114796</t>
  </si>
  <si>
    <t xml:space="preserve">Je suis satisfait de vos services ainsi que toutes les informations données.
Votre site est pratique et compréhensible, les informations sont claires </t>
  </si>
  <si>
    <t>dylan-l-114771</t>
  </si>
  <si>
    <t>je suis satisfait du service que procure votre site, ce fut simple et rapide, pratique et les prix me paraissent raisonnable, merci pour ce service de qualité</t>
  </si>
  <si>
    <t>ibdiak-93348</t>
  </si>
  <si>
    <t>Je trouve le devis intégrant des prestations proposées  avec un bon rapport prix /service . Devis clair et non contraignant proposant pas mal de services</t>
  </si>
  <si>
    <t>basma-a-114768</t>
  </si>
  <si>
    <t xml:space="preserve">Très satisfaite. Facile à gérer. Je suis déjà cliente chez eux et je n'ai jamais eu de problème. Je recommande fortement. Rien à dire sinon. Ils sont sérieux </t>
  </si>
  <si>
    <t>ezequiel-l-114767</t>
  </si>
  <si>
    <t>Je suis satisfait du service, pour le moment. Simplicité me semble être le maître mot, la réactivité est très bonne et cela me convient bien.
Je recommanderais votre compagnie</t>
  </si>
  <si>
    <t>eric-l-114762</t>
  </si>
  <si>
    <t>je suis très satisfait du services et des prix raisonnables.
Facilement joignable, compétences et pertinence des réponses apportées.
simple et pratique</t>
  </si>
  <si>
    <t>claire-v-114729</t>
  </si>
  <si>
    <t>Je trouve que le site est moyennement fonctionnel.
Je n'ai pas pu intégrer le constat amiable recto dans le dossier car il dépassait la mémoire autorisée !
Je vais donc vous l'envoyer par mail.</t>
  </si>
  <si>
    <t>robert-g-114712</t>
  </si>
  <si>
    <t>Personnels très compétent et très agréable et très a l'écoute , l attente n est pas long prix très compétitif , a tout niveau , très content d avoir pu avoir un contrat chez vous en espérant de ne pas être déçu.</t>
  </si>
  <si>
    <t>melodie-l-114689</t>
  </si>
  <si>
    <t>vest pas au top! niveau fidelisation des clients;;;a revoir
paye 3 mois d'avance a la souyscription c'est egalement moyen...
on verra si sinistre il y a concernant lkes garanties</t>
  </si>
  <si>
    <t>24/05/2021</t>
  </si>
  <si>
    <t>mohammed-c-114627</t>
  </si>
  <si>
    <t>SATISFAIT de vos services et contact surtout que j'ai quatre véhicule assuré chez vous.  je ne comprends pourquoi il faut cent cinquante caractères au minimum.</t>
  </si>
  <si>
    <t>23/05/2021</t>
  </si>
  <si>
    <t>laurence-l-114597</t>
  </si>
  <si>
    <t>Bonjour
Prime d'assurance qui a augmenté de manière démesurée en 3 ans ,  augmentation de plus de 250 euros , envisage de changer d'assurance 
Bien cordialement</t>
  </si>
  <si>
    <t>22/05/2021</t>
  </si>
  <si>
    <t>marine-p-114586</t>
  </si>
  <si>
    <t>Très bon rapport qualité prix ! Contrat rapide à souscrire et les opérateurs sont gentils, à l'écoute et nous aide à payer le moins cher possible en ayant une remise !</t>
  </si>
  <si>
    <t>alain-p-114585</t>
  </si>
  <si>
    <t>compagnie d 'assurance réactive en cas de sinistre, prix bas , à l'écoute, client depuis plusieurs années sur plusieurs véhicules.
Je recommande direct assurance</t>
  </si>
  <si>
    <t>pierre-m-114576</t>
  </si>
  <si>
    <t>Je suis satisfait des services obtenus depuis 1 an et de la disponibilité des conseillers de clientèle. Je vais reconduire mes contrat mais je note une augmentation  de 3%</t>
  </si>
  <si>
    <t>manuel-m-114557</t>
  </si>
  <si>
    <t xml:space="preserve">tres satisfait des services
prix tres interessant, alors que les garanties sont tres bonnes
Vous pouvez moduler votre assurance a vos besoins
TOP SERVICE TOP PRIX </t>
  </si>
  <si>
    <t>christophe-r-114542</t>
  </si>
  <si>
    <t xml:space="preserve">tres satisfait de direct assurance surtout au niveau tarif et garanties  
tres simple d'utilisation  votre site avec un tarif en direct et plusieurs solutions proposées.
</t>
  </si>
  <si>
    <t>fabrice-p-114515</t>
  </si>
  <si>
    <t xml:space="preserve">Les conditions d'assurance sont clairement exprimées et facilement accessibles dans le processus de devis. 
Le site est clair, les niveaux de prix sont compétitifs à couverture a priori équivallente. </t>
  </si>
  <si>
    <t>21/05/2021</t>
  </si>
  <si>
    <t>zazie-114511</t>
  </si>
  <si>
    <t>Augmentation à quelques jours de l'échéance inexpliquée 12 %.
C'est facile d'être compétitif, il refuse les clients avec 1 seul sinistre, et majore avec 1 seul sinistre non responsable.
Passez votre chemin.</t>
  </si>
  <si>
    <t>jeremy-v-114491</t>
  </si>
  <si>
    <t>Je suis très satisfait des prix, du service, du côté pratique de la souscription.
J'espère que les services durant la durée du contrat seront à la hauteur de ce que je viens de voir</t>
  </si>
  <si>
    <t>steve-m-114472</t>
  </si>
  <si>
    <t>Je ne suis pas satisfait du site web sur lequel on ne peut ni modifier son identifiant, ni son mot de passe, en 2021...
Par ailleurs, il est difficile de se faire rembourser convenablement, alors certes les prix sont plus bas, mais le service derrière n'est pas à la hauteur.</t>
  </si>
  <si>
    <t>renaud-r-114452</t>
  </si>
  <si>
    <t>Je suis satisfais de l'ensemble du servie proposé par DIrect assurance
Cependant, mon BOnus est au maximum, et mon assurance continue a augmenté tous les ans alors que ma voiture est de plus en plus vieille avec le temps.</t>
  </si>
  <si>
    <t>osd2017-114445</t>
  </si>
  <si>
    <t>J'ai été assuré plusieurs années, puis je suis passé chez une autre assurance à cause des augmentations.
J'ai voulu retenter maintenant, en avril 2021. Je donne tous les détails pour être assuré, je transmets tous les documents nécessaires. 
Et là, 20 jours après je reçois un courrier de résiliation me laissant quelques jours pour me ré-assurer. Pas d'explications, pas d'appel des conseillers. Pas de sinistre entre temps, et un coefficient bonus de 48%, soit 0.52.
Je ne comprends ni le modèle économique, ni le principe de fonctionnement (attirer les clients par des prix bas puis augmenter pas la suite).
En conclusion, la société ne m'inspire pas confiance. Alors oui, les prix sont 30% plus cher dans d'autres compagnies, mais au moins le service est au rendez-vous.</t>
  </si>
  <si>
    <t>yaya-114431</t>
  </si>
  <si>
    <t xml:space="preserve">J ai souscrit a cette assurance car sur le devis prix très attractif 
Je souscrit paye presque 180 euro d ouverture de dossier 
Je signe mon contrat envoie les documents est la quelques jours après de 400 euros sur le devis on me modifie le contrat pour 954 euro soit 80 euros par mois 
Mon mari refait un devis est pareil 400 euro pour le même véhicule même profil
J ai contacté le service client et on m'a stipulé que si j été pas contente je pouvais partir lol
En plus a 80 euro il n y a aucune garantie en plus
A fuir
</t>
  </si>
  <si>
    <t>brigitte-l-114400</t>
  </si>
  <si>
    <t>AUCUNE FIDÉLISATION- en tant que client je paye plus cher pour un changement de voiture qu'un nouveau client! gros problème avec le boitier you drive, totalement incohérent après changement de véhicule. Le service client me déclare "incompatible" sans aucune vérification ni amabilité. je vais changer d'assurance !!</t>
  </si>
  <si>
    <t>20/05/2021</t>
  </si>
  <si>
    <t>ariane-r-114399</t>
  </si>
  <si>
    <t xml:space="preserve">Je ne suis pas satisfaite du service, j'ai voulu effectuer un changement de contrat en appelant le service client mais s'il y a une retard de paiement de la cotisation le dossier est bloqué tant que l'impayé n'est pas régularisé. Impossible de passer directement sur un nouveau contrat ni de recevoir un devis pour se faire une idée de ce à quoi l'on s'engage. </t>
  </si>
  <si>
    <t>florence-s-114366</t>
  </si>
  <si>
    <t>vous êtes à l'écoute et les prix sont abordables. facilité également pour vous joindre, ce qui est appréciable. Dommage que vous n'assuriez pas les maisons avec piscine.</t>
  </si>
  <si>
    <t>isabelle-k-114337</t>
  </si>
  <si>
    <t>oui, possibilité de s'assurer très facilement en ligne. bonne conditions générales, les prix sont acceptables vu les services rendus; je referais appel a cette assurance pour toute comparaison pour un nouveau contrat.</t>
  </si>
  <si>
    <t>hugo-f-114294</t>
  </si>
  <si>
    <t xml:space="preserve">Très agréable site facile de prise en main, beaucoup moins cher que certe autre assurances, cela fait plaisir, je rassure des voitures sur le site avec grand plaisir </t>
  </si>
  <si>
    <t>19/05/2021</t>
  </si>
  <si>
    <t>the-phenix-114292</t>
  </si>
  <si>
    <t>Une assurance de m***de. T'as plus de problème avec eux que sur la route... accident avec ma voiture 1 mois après le véhicule est toujours sur les lieux de l'accident les voleurs ne se sont pas génés... roues certaines pièces du véhicule et leur fameuse drivebox volés. ensuite ils te demande de retourner le drivebox sinon tu vas payer 150 euros, tu leur explique en long et en large la situation aujourd'hui tu trouve un agent en ligne qui te dira c'est bon tu ne sera pas prélevé et puis un beau tu regarde ton compte eh ben t'es prélever quand et on t'explique que tu aurais dû porter plainte pour le vol. bref
A fuir. je préfère payer plus cher et être tranquille que de me prendre la tête.</t>
  </si>
  <si>
    <t>jessica-l-114287</t>
  </si>
  <si>
    <t>Mes proches m'ont recommandé direct assurance, car niveau qualité/prix ils sont très bon. Par ailleurs, la souscription d'une assurance chez eux est très rapide.</t>
  </si>
  <si>
    <t>caroline-l-114281</t>
  </si>
  <si>
    <t>Tellement insatisfaite par mon expérience d'assurance chez Direct assurance qu'il n'y a pas de mots. 
Tant au niveau des montants inadéquats, que du service client inexistants et sans aucun suivi.</t>
  </si>
  <si>
    <t>xavier-d-114271</t>
  </si>
  <si>
    <t>Je n'ai pas eu de retour à mes questions.. Je souhaiterai savoir l'offre de reduction surles trajets blablacar est toujours valable et pourquoi mes cotisations ont augmenté</t>
  </si>
  <si>
    <t>chloe-l-114267</t>
  </si>
  <si>
    <t>Les prix sont très compétitifs et au service client , les téléopérateurs sont très aimable et à l'écoute. Je recommande car même dans les soucis, ils font leur maximum pour nous aider</t>
  </si>
  <si>
    <t>mourad-q-114220</t>
  </si>
  <si>
    <t xml:space="preserve">Satisfait du service en ligne. le site est bien construit et facile d'utilisation et de compréhension. 
Pas encore de retour à vous donner concernant le service téléphonique car pas utilisé pour le moment. </t>
  </si>
  <si>
    <t>catherine-b-114171</t>
  </si>
  <si>
    <t>Je suis satisfaite de la rapidité pour assurer mon nouveau logement, et j'ai aussi mon véhicule, tout avec Direct assurance. Bien plus pratique. Merci</t>
  </si>
  <si>
    <t>18/05/2021</t>
  </si>
  <si>
    <t>marc-s-114087</t>
  </si>
  <si>
    <t xml:space="preserve">Je suis satisfait, le site et parfait dans l'ensemble et compréhensible
Seul problème rencontré, le n° de téléphone doit être uniquement dans la zone Euro ? </t>
  </si>
  <si>
    <t>gildas-c-114085</t>
  </si>
  <si>
    <t>Le devis est plus attractif que ceux des concurrents pour des prestations identiques donc je souscris auprès de Direct Assurance. Les interlocuteurs sont agréables et efficaces. 
A voir en conduite maintenant.</t>
  </si>
  <si>
    <t>philippe-p-114026</t>
  </si>
  <si>
    <t>satisfait, bonne écoute. tarifs iterresants, dépannage au top en cas de panne a plus de 50 km, comme cela m'est arrivé. 6 persoone dans un zafira tombé en panne : j'ai eu la meme pour rapatrier la famille a la maison</t>
  </si>
  <si>
    <t>17/05/2021</t>
  </si>
  <si>
    <t>maud-j-114023</t>
  </si>
  <si>
    <t>je suis satisfaite du service. Le prix correct. à voir dans la durée. c'est la première fois que je contracte une assurance  par internet donc j'ai quand même un petit doute sur le suivi des dossiers.</t>
  </si>
  <si>
    <t>dimitri-l-114019</t>
  </si>
  <si>
    <t>Très satisfait .
Dommage qu'il n'y ai pas plus de choix pour la franchise du bris de glace ,on passe d'un extrême a l'autre  .En revanche la franchise en cas d'accident que l'on peut modifier ,c'est très bien .</t>
  </si>
  <si>
    <t>bastien-s-114008</t>
  </si>
  <si>
    <t>Etant non responsable pour un sinistre, prise en charge du véhicule rapide.
Étant jeune conducteur il m'ont guidé facilement.
Satisfait de mon assurance. je recommande.</t>
  </si>
  <si>
    <t>lukau-k-113997</t>
  </si>
  <si>
    <t>Simple et pratique, je n'ai rien à reprocher à votre service.  Je n'ai pas encore eu besoin de le faire par conséquent c'est difficile à évaluer à ce jour.</t>
  </si>
  <si>
    <t>patrick-v-113986</t>
  </si>
  <si>
    <t>je suis pas satisfait du service car je n'ai personne au bout du fil très souvent, sinon , le niveau du prix est correct, je conseille l assurance de ce cote</t>
  </si>
  <si>
    <t>abdelhak-e-113953</t>
  </si>
  <si>
    <t>Je suis satisfait du service ainsi que de la qualités !
Simple efficace et à l'écoute !
Toujours a proposer de nouvelle solution ainsi qu'une amélioration</t>
  </si>
  <si>
    <t>natacha-b-113948</t>
  </si>
  <si>
    <t xml:space="preserve">Je suis très satisfaite du traitement de mes demandes et des options proposées je regrette juste que les prix soient un peu élevés surtout qu'il n'y a pas de service client téléphonique... </t>
  </si>
  <si>
    <t>camille-h-113912</t>
  </si>
  <si>
    <t>Je suis satisfaite des tarifs et de la facilité de souscription! Ainsi que du service de résiliation auprès de mon ancien assureur.
Je recommande, a voir a l'usage.</t>
  </si>
  <si>
    <t>maxime-c-113884</t>
  </si>
  <si>
    <t>Les prix sont sont convenables , dommage , je vais vous quitter, car vous ne voulez pas assurer mes deus nouvelles voitures , je ne comprend pas pourquoi. Je suis bien désolé , car je n'ai pas d'autres problèmes . Salutations.</t>
  </si>
  <si>
    <t>16/05/2021</t>
  </si>
  <si>
    <t>mylene-l-113873</t>
  </si>
  <si>
    <t xml:space="preserve">Le site est facile d'utilisation.
Je suis satisfaite des conditions proposées et les prix me paraissent raisonnables au vu des couvertures offertes..
</t>
  </si>
  <si>
    <t>uriell-d-113806</t>
  </si>
  <si>
    <t>je suis satisfaite du service.
je suis satisfaite du prix.
je suis satisfaite des options
je suis satisfaite de l'efficacité et de la réactivité de la relation avec les agents de direct assurance</t>
  </si>
  <si>
    <t>15/05/2021</t>
  </si>
  <si>
    <t>hedi-k-113805</t>
  </si>
  <si>
    <t>Très bon prix. Un petit problème technique, j'étais prélevé deux fois et j'avais beaucoup des difficultés pour accéder à mon espace perso car j'avais déjà un compte sur le site.</t>
  </si>
  <si>
    <t>bertrand-c-113799</t>
  </si>
  <si>
    <t xml:space="preserve">Très satisfait du service. 
Efficace et rapide. Je suis satisfait de être revenu après avoir essayé votre partenaire blablasure. L avantage pour vous est que vous êtes joignable au téléphone </t>
  </si>
  <si>
    <t>philippe-a-113793</t>
  </si>
  <si>
    <t>Parfait, une conseillère attentive, un service immédiat, ma voiture a été assurée en 20 minutes avec toutes les explications de mon contrat.
Je recommande auprès de mes proches Direct Assurance !</t>
  </si>
  <si>
    <t>claude--b-113782</t>
  </si>
  <si>
    <t>Je suis satisfait du service proposé en ligne par Direct assurance,
Les prix proposés me conviennent, les garanties proposées correspondent à mon besoin.</t>
  </si>
  <si>
    <t>amar-y-113770</t>
  </si>
  <si>
    <t>très bon services rapides efficaces !!
la disponibilité téléphone est très efficiente avec de vrai(e)s pro en ligne, a recommander a mes amis et famille car depuis toutes ces années je suis plus que content de mon choix
merci encore</t>
  </si>
  <si>
    <t>nicole--v-113752</t>
  </si>
  <si>
    <t xml:space="preserve">excellent, toujours joignable, hyper réactif en cas de panne ou d'accident, clients depuis des années, nous n'avons trouvés aucune assurance au niveau (prix, service....) que direct assurance et je les recommandes fortement. 
  </t>
  </si>
  <si>
    <t>14/05/2021</t>
  </si>
  <si>
    <t>stephanie-d-113750</t>
  </si>
  <si>
    <t>Tarifs très intéressant quand on est jeune conducteur et qu'on ne roule correctement et pas plus de 500km par moi.
Je n'ai pas encore eu de sinistre... Donc à voir... Ou pas !</t>
  </si>
  <si>
    <t>marina-t-113747</t>
  </si>
  <si>
    <t>Je suis satisfaite du service et les conseillers sont au top.
Je recommande Direct Assurance aussi bien que pour les tarifs que pour l'accompagnement.</t>
  </si>
  <si>
    <t>goncalo-m-113741</t>
  </si>
  <si>
    <t>Le prix sont cheres et votre assistance administrative n'est pas la plus vite. J'ai beucoup the dificultés pour vous faire comprendrez ma questions/demandes</t>
  </si>
  <si>
    <t>adel-j-113737</t>
  </si>
  <si>
    <t>Mon avis , 
Je suis satisfait de vos services, conseillère sympathique, à l'écoute avec des explications claire en ce concerne les démarches et les spécifié d'assurance 
A Bientôt 
Adel JBILOU</t>
  </si>
  <si>
    <t>nicolas-c-113726</t>
  </si>
  <si>
    <t xml:space="preserve">OK ça marche bien en  cas de sinistre je ferais appel a vos services en espérant que ce cela ne ne soit pas le cas. bonne soirée et a bientôt .je veux juste régler mon abonnement pour être  en règle </t>
  </si>
  <si>
    <t>nils-d-113705</t>
  </si>
  <si>
    <t xml:space="preserve">Bonjour à tous
Je suis globablement satisfait du service de Direct assurance
L'obtention d'une assurance est très faciule via le site web, aussi bien pour immatriculer un nouveau véhicule que pour changer de véhicule
</t>
  </si>
  <si>
    <t>laurence-43156</t>
  </si>
  <si>
    <t>Les jeunes conducteurs tremblent un peu en voyant les prix mais ailleurs c'est encore pire donc ça va. Votre site est simple d'utilisation , c'est facile de souscrire à votre assurance ! Plus de perte de temps au téléphone ou a envoyer des courriers, super ! (PS, je vous ai complimenté du fond du coeur, n'hésitez pas à me faire une petite promo spéciale (on sait jamais ;-)</t>
  </si>
  <si>
    <t>zahid-rafiq-m-113701</t>
  </si>
  <si>
    <t xml:space="preserve">je suis satisfait du service le prix me convient simplement  surtout  la rapidité de inscription sur votre site et les garantie proposées direct Assurance un grand merci cordialement malik zahid rafiq </t>
  </si>
  <si>
    <t>benjamin-f-113676</t>
  </si>
  <si>
    <t>Je subis une hausse de la cotisation annuelle car le taux de sinistre a augmenté dans la région... Etonnant quand on voit le monde sur les routes en temps de covid... Mais d'après le service client, c'est le risque mutualiste. Sans rancune, au revoir.</t>
  </si>
  <si>
    <t>rizvan--113652</t>
  </si>
  <si>
    <t xml:space="preserve">Trop chère malheureusement,  c'est dommage car le service et simple et rapide pour immatriculation,  je verrai dans le futur si je change si je ne reçois pas de bonnes propositions d offres. 
Merci </t>
  </si>
  <si>
    <t>claude-m-113625</t>
  </si>
  <si>
    <t>Les prix de l'assurance auto devrait être revus à la baisse  compte tenu de la valeur réelle du véhicule concerné.
La police devrait être réajustée en conséquence</t>
  </si>
  <si>
    <t>13/05/2021</t>
  </si>
  <si>
    <t>theo-m-113616</t>
  </si>
  <si>
    <t xml:space="preserve">Satisfait par contre le site n'est pas toujours accessible via internet, j'ai voulu envoyer des documents et ont me marque que le site est en panne, et cela, depuis un certain. Comment faire pour vous envoyer la carte grise et la photo de la voiture. </t>
  </si>
  <si>
    <t>khalil-n-113607</t>
  </si>
  <si>
    <t>le prix est  un  peut  élevé,  mais  je  suis  satisfait  par  vos    services, en  fait  le site  il  est  simple  et  pratique.
Merci et bien cordialement.</t>
  </si>
  <si>
    <t>evelyne-b-113601</t>
  </si>
  <si>
    <t>Je suis satisfaite des prix et conditions.
Souscription en ligne simple et compréhensible.
Explications claires à chaque ligne de garantie, c'est un plus pour répondre à de multiples questions.</t>
  </si>
  <si>
    <t>alexandra-c-113573</t>
  </si>
  <si>
    <t>satisfaite sauf des hausses de prix annuelles et de payer plus cher que si j'etais un nouvel assuré.
Dommage de ne pas etre récompensé pour la fidelité et le fait de ne pas avoir de sinistres</t>
  </si>
  <si>
    <t>12/05/2021</t>
  </si>
  <si>
    <t>blanvillain-c-113544</t>
  </si>
  <si>
    <t>Les tarifs sont très attractifs, reste à savoir si les remboursements en cas de sinistre seront à la hauteur (comme tout le monde le sait, on peut juger de la qualité du service quand on est confronté à un problème et pour le moment, cela n'est pas le cas et surtout le plus tard possible ...........)</t>
  </si>
  <si>
    <t>damien-88668</t>
  </si>
  <si>
    <t xml:space="preserve">parfait et merci je suis content  d etre chez vous je vous souhaite bonne journée 
je signe tous et c'est bon pour moi vous pouvez mettre le contrat tous risque 
</t>
  </si>
  <si>
    <t>loic-d-113511</t>
  </si>
  <si>
    <t xml:space="preserve">Je suis satisfait du service et de l'accueil téléphonique. Je recommande votre compagnie autour de moi. 
En vous souhaitant bonne réception.
Cordialement </t>
  </si>
  <si>
    <t>charlotte-g-113497</t>
  </si>
  <si>
    <t>je suis satisfaite de mes ,contrat rien a dire au niveau des conseillers toujours a l écoute toujours au meilleurs prix je conseille cette assurance .</t>
  </si>
  <si>
    <t>johan-l-113455</t>
  </si>
  <si>
    <t>Impossible de contacter par mail ça ne marche pas !!! Vous payez pas votre webmaster ou quoi ? On fait comment pour résilier, pourquoi l'option n'apparaît même pas ?</t>
  </si>
  <si>
    <t>11/05/2021</t>
  </si>
  <si>
    <t>gwenael-p-113444</t>
  </si>
  <si>
    <t>les prix des devis sont alléchant puis quand on est assuré le montant de l'assurance augmente .
devis en ligne environ 600€ et je paye plus de 900€..</t>
  </si>
  <si>
    <t>clemence--k-113435</t>
  </si>
  <si>
    <t xml:space="preserve">Vous auriez du baisser le coût de l'assurance auto pour la période de confinement.  Ce qui n'est pas le cas. 
</t>
  </si>
  <si>
    <t>thierry-d-113419</t>
  </si>
  <si>
    <t>pour l'instant satisfait du service ,car pas de sinistres à signaler à date ,a voir si cela se produit, mais j'espère à ne pas avoir besoin de si tôt.</t>
  </si>
  <si>
    <t>arnaud--b-113412</t>
  </si>
  <si>
    <t>Impossible de contacter Blablasure via leur site et ce depuis plusieurs semaines!
Vraiment déçu car augmentation du prix de mon assurance sans explications, et surtout après une année de covid ou je n'ai quasiment pas utilisé ma voiture...</t>
  </si>
  <si>
    <t>jean-r-113402</t>
  </si>
  <si>
    <t>Je suis satisfait de ce contrat, que j'ai souscrit car je suis très positif sur l'aventure blablacar. Cela dit, je n'ai pas encore (et j'espère que je n'aurai pas à ) fait jouer l'assurance. Car, je me mefie toujours des assureurs....</t>
  </si>
  <si>
    <t>rachelle-t-113379</t>
  </si>
  <si>
    <t xml:space="preserve">Je suis très satisfait
e
Il y a rien dire ils sont très disponibles quant ont a besoin d aide 
Je recommande vivement. 
Ca fais 1 ans je suis chez eux jamais eu de sous 
</t>
  </si>
  <si>
    <t>maxence-s-113359</t>
  </si>
  <si>
    <t xml:space="preserve">Le prix ne fait qu'augmenter, alors qu'en 2020 presque plus personne ne circulait et tout était fermé !!! Je paye davantage maintenant que lorsque j'étais jeune conducteur, et en plus je n'ai jamais eu d'accident de la route ; c'est du gros n'importe quoi !!! </t>
  </si>
  <si>
    <t>pablo-m-113335</t>
  </si>
  <si>
    <t>Jusqu'à présent je suis satisfait de Direct Assurances, bon contact téléphonique, prise du besoin très correctement réponse claire à la demande. Tarifs corrects</t>
  </si>
  <si>
    <t>romain-q-113320</t>
  </si>
  <si>
    <t>Jai trouvé moins cher sur une autre plateforme, je souhaiterais avoir le meme prix. 
je compte sur votre professionalisme pour me faire parvenir une autre comme vu ailleurs</t>
  </si>
  <si>
    <t>10/05/2021</t>
  </si>
  <si>
    <t>denis-r-113313</t>
  </si>
  <si>
    <t>tres bonne experience jusqu a présent, prix correct, service client efficace 
tres bonne experience jusqu a présent, prix correct, service client efficace</t>
  </si>
  <si>
    <t>emmanuel-c-113308</t>
  </si>
  <si>
    <t>je suis satisfait du service, très bon accueil je recommande cette assurance les yeux fermé, et j'en parlerait a mon entourage qui eux sont eux même dans l'immobilier</t>
  </si>
  <si>
    <t>fatima-b-113298</t>
  </si>
  <si>
    <t>je suis insatisfaite 
votre augmentation de prix est scandaleuse 
augmenter de 40 € pour les memes garanties !!!!!!
d'autre part je n'ai pas acces a mon avis d'echeance toujours celui de 2019 à telecharger</t>
  </si>
  <si>
    <t>chouchou51-12490</t>
  </si>
  <si>
    <t xml:space="preserve">Super Rapport Qualité Prix , conseillé toujours agréable et compréhensible , Nouveau auprès de cette compagnies d'assurances donc ne peut pas jugé sur l'efficacité de pris en charges sinistres ou autres mais au premier abords cette compagnies m'inspire confiance , je recommande .
</t>
  </si>
  <si>
    <t>hakima-e-113255</t>
  </si>
  <si>
    <t>Simple et pratique, accessible pour tout le monde, avec des belles offres et un bon service.
accompagne les adhérents et leurs  trouver des solutions logiques</t>
  </si>
  <si>
    <t>jeff-k-113216</t>
  </si>
  <si>
    <t>Je suis plus ou moins satisfait de vos services, les prix aussi me conviennent plus ou moins.
C'est pas toujours évident d'avoir quelqu'un en ligne...</t>
  </si>
  <si>
    <t>audrey-s-113209</t>
  </si>
  <si>
    <t>Je n'ai jamais de demande donc je ne peux pas tellement juger, mais pour l'instant je suis satisfaite du service que vous proposer, le prix a l'air d'être correct</t>
  </si>
  <si>
    <t>09/05/2021</t>
  </si>
  <si>
    <t>romain-t-113192</t>
  </si>
  <si>
    <t xml:space="preserve">Bonjour,
Je ne vois pas le détail des garanties quand je clique sur mon contrat. L'information devrait être consultable.. Ma formule tiers mini n'est pas détaillée et j’aimerais disposer d'une information claire et consultable. </t>
  </si>
  <si>
    <t>dominique-r-113179</t>
  </si>
  <si>
    <t>vous avez sauvagement augmenté les prix depuis que j'ai souscrit. surtout sur mon véhicule. . je ne recommanderai votre compagnie à personne, je trouve ce procédé déloyal.</t>
  </si>
  <si>
    <t>hugues-d-113128</t>
  </si>
  <si>
    <t>J'ai fait la note avant même d'être complètement assuré j'espère que cela va bien se dérouler jusqu'au bout je suis obligé de mettre une note avant c'est leur procédure donc je leur fais confiance on verra bien</t>
  </si>
  <si>
    <t>08/05/2021</t>
  </si>
  <si>
    <t>gael-j-113125</t>
  </si>
  <si>
    <t xml:space="preserve">tres deçu du suivi du contrat qui n est pas a jour ainsi du manque du suivi pour la disposition de la carte verte j attends une reaction immediate du service afin de revoir mon avis </t>
  </si>
  <si>
    <t>ludovic-n-113110</t>
  </si>
  <si>
    <t>Rien à redire. Rapide, efficace, pas cher. Pas de ventes forcées ou de sollicitations intempestives. Tout peut se faire d'un ordinateur personnel. Je recommande.</t>
  </si>
  <si>
    <t>michael-m-113109</t>
  </si>
  <si>
    <t>Je viens de souscrire à l'offre Direct assurance avec option conduite connectée (YouDrive). Pour le moment je suis satifait par les prix, je n'ai pas trouvé mieux ailleurs. Etant jeune conducteur j'espère vraiment faire encore plus d'économie avec la DriveBox. Mon expérience sur le site web était génial.</t>
  </si>
  <si>
    <t>abdelkader-c-113093</t>
  </si>
  <si>
    <t>je ne suis pas satisfait du service pas de relance de votre part pour mon contrat habitation 2020-2021
je suis satisfait du prix il est simple et pratique</t>
  </si>
  <si>
    <t>jean-michel-l-113052</t>
  </si>
  <si>
    <t xml:space="preserve">pas satisfait , impossible d'avoir quelqu'un par tél et mauvaise fois de votre pars quand on veux résilier le contrat , vous continuer à prélever sur mon compte alors que mon contrat est résilié </t>
  </si>
  <si>
    <t>07/05/2021</t>
  </si>
  <si>
    <t>perle-l-113006</t>
  </si>
  <si>
    <t>Je ne suis pas satisfaite car je ne souhaite pas assurer mon compagnon et je n'ai pas le choix soit je l'assure soit on résilie mon contrat. Je suis donc coincée</t>
  </si>
  <si>
    <t>randy-m-112992</t>
  </si>
  <si>
    <t>Je suis satisfait de la tarification, les conseillers donnent leurs max pour garantir une satisfaction client. Je recommande direct assurance pour une souscription auto</t>
  </si>
  <si>
    <t>daniel-d-112938</t>
  </si>
  <si>
    <t>Le tarif est pas trop mal placé sur le marché, les conditions sont correctes, la relation facile. Par contre il semble que le suivi du dossier ne soit pas totalement fait.</t>
  </si>
  <si>
    <t>06/05/2021</t>
  </si>
  <si>
    <t>max-l-112934</t>
  </si>
  <si>
    <t>Les prix ne me conviennent plus  à l' heure d'aujourd' hui et je compte bien changer d' assureur afin de bénéficier  de tarifs moins élevés chez la concurence..</t>
  </si>
  <si>
    <t>jean-francois-f-112913</t>
  </si>
  <si>
    <t>Je suis choqué de voir que malgré la baisse des sinistres automobiles du fait des divers confinements, les prix des assurances ont ENCORE subi une hausse. Je pense que je vais prendre plus de temps pour mettre Direct Assurances en concurrence avec d'autres assureurs - plus de 25 ans sans accident responsable et ça coûte toujours plus cher</t>
  </si>
  <si>
    <t>sebastien-s-112909</t>
  </si>
  <si>
    <t>TRÈS SATISFAIT MERCI DIRECT ASSURANCE
NOUS SOMME TRÈS HEUREUX DE FAIRE PARTIE DE VOTRE COMMUNAUTÉ.
JE NE MANQUERAIS PAS DE VOUS ADRESSEZ TOUS MES AMIS EST MA FAMILLES ET CONNAISSANCE.</t>
  </si>
  <si>
    <t>julien-g-112890</t>
  </si>
  <si>
    <t>Les prix ont beaucoup augmenté en quelques années pour mon assurance auto alors que je suis en bonus 50.
Beaucoup trop de démarchage téléphonique suite à une simulation pour assurance moto.</t>
  </si>
  <si>
    <t>jean-michel-p-112879</t>
  </si>
  <si>
    <t xml:space="preserve">Je ne suis absolument pas satisfait de votre réactivité de fantome. 4 messages sans réponse me laisse présager des difficultés à rester votre client. </t>
  </si>
  <si>
    <t>claude-d-112827</t>
  </si>
  <si>
    <t>OUI JE SUIS ASSAIS CONTENT DE VOS SERVICES .UN  PEU MOUIN CHERS SERAIS AUSSI BIEN .. JE FAIS ALUSIONS AUX GARENTIS . JE SUIS NE LE 22 03 1934 ET LES ANNEES NE MON PAS OUBLIE JE NE BLEIN MAIS CELA COMMENCE A CE VOIR  .CORDIALEMENT.</t>
  </si>
  <si>
    <t>sebastien-l-112802</t>
  </si>
  <si>
    <t>je sollicite peu l'assurance et j'ai eu lors de ma derniere acquisstion en 2020 un refus d'assurer mon nouveau vehicule par direct assurance alors je suis une peu hésitant</t>
  </si>
  <si>
    <t>05/05/2021</t>
  </si>
  <si>
    <t>eric-c-112801</t>
  </si>
  <si>
    <t>Bonjour 
L'ouverture du dossier a pris 1 semaine 1/2 et les informations sont fournies au compte goute. Pour une réparation urgente ce n'est pas top. 
J'attends de voir la suite. 
Cordialement</t>
  </si>
  <si>
    <t>monique-d-112742</t>
  </si>
  <si>
    <t>satisfaite du service, les prix me conviennent  espace perso simple et facile.
besoin d'un renseignement ils sont à notre écoute.
j'ai parrainné mes enfants</t>
  </si>
  <si>
    <t>marsan-49562</t>
  </si>
  <si>
    <t>Satisfaisant, n'avons pas eu de problème avec Direct Assurances, nous n'avons pas eu de sinistre, il nous est donc difficile si nous avions eu un sinistre de savoir comment cela se serait passé. Avec nos remerciements et cordiaux messages.
G. et Ch. DELAYE</t>
  </si>
  <si>
    <t>diosaallnfr--112716</t>
  </si>
  <si>
    <t>Alors déjà je ne suis pas satisfait car quand j'ai ouvert mon assurance j'avais payé pour 2 mois c'est la Chartres en l'occurrence je vais être encore prélevé le mois suivant donc au final j'aurais payé 3 fois et ça il nous le disent pas je trouve ça scandaleux je termine mon année et je resilie</t>
  </si>
  <si>
    <t>lio-m-112696</t>
  </si>
  <si>
    <t xml:space="preserve">Toujours bien reçu et bien informé par téléphone, j'apprécie aussi qu' à l'issu de la conversation un mail soit envoyé immédiatement avec les documents demandés </t>
  </si>
  <si>
    <t>herve-v-112693</t>
  </si>
  <si>
    <t xml:space="preserve">Satisfait des tarifs et des garanties a recommander et svp pourriez vous prendre en compte les personnes ayant plusieurs véhicules et faire ou proposer une assurance parc de voitures car je n'utilise qu'une voiture a la fois MERCI </t>
  </si>
  <si>
    <t>jean-francois-p-112636</t>
  </si>
  <si>
    <t xml:space="preserve">Le contrat de 2017 me semble supérieur à ma demande de devis de ce jour.. Je n'ai pas noté mais de mémoire il était d'environ 800€. Merci de vérifié. </t>
  </si>
  <si>
    <t>04/05/2021</t>
  </si>
  <si>
    <t>gwlad-112626</t>
  </si>
  <si>
    <t xml:space="preserve">J'ai déclaré un accident responsable en juillet 2020 (mon premier sinistre pour ainsi dire), suite à une perte de contrôle de mon véhicule dans la rampe d'accès de mon parking souterrain endommageant le côté gauche, droit et l'arrière gauche et droite.
Etant assuré tout risque depuis plusieurs années, je pensais m'en tirer avec une prise en charge de mon assureur moyennant la franchise et un malus.
Une expertise amiable a été organisée par la compagnie DIRECT ASSURANCES. Il ressort de ce rapport que l'ensemble des dommages sont plausibles et compatibles avec la déclaration. Cependant, le service sinistre a opposé un refus pour la prise en charge sous prétexte de fausse déclaration. Cela m'a bien refroidi...
J'ai donc contesté saisi ma protection juridique.
Une expertise contradictoire a été diligentée et bien évidemment ni Direct Assurances, ni son expert n'a pris la peine de se présenter, ni même daigné donner suite à la convocation.
L'expert, qui s'est déplacé sur les lieux de l'accident, a conclu que les dommages résultaient bien d'une manœuvre dans la rampe du pkg souterrain.
A réception de la contre-expertise, le service sinistre de DIRECT ASSURANCES a finalement changé d'avis et accepté la prise en charge des dommages mais à condition d'ouvrir un second dossier sinistre. Ce qui entrainera une deuxième franchise, un second malus.
Je trouve leur pratique abusive.
Me voilà donc contrainte de saisir le médiateur des assurances en espérant qu'il puisse voir à quel point cet assureur est de mauvaise foi et ne fait que profiter de la situation pour tirer toujours plus de profit au détriment de ses assurés.
</t>
  </si>
  <si>
    <t>yves-l-112615</t>
  </si>
  <si>
    <t>je suis satisfait du tarif ainsi que des conditions de l'assurance.
le site et l'espace client est très intuitif et simple d'utilisation ainsi que pour transmettre les documents</t>
  </si>
  <si>
    <t>adam-m-112614</t>
  </si>
  <si>
    <t xml:space="preserve">je suis satisfait par le prix mais le prix reste un peu a revoir !
le services mes correspond totalement  
toutes conducteur doit être évaluer voir également  la maitrise 
 </t>
  </si>
  <si>
    <t>alain-r-112612</t>
  </si>
  <si>
    <t>Bonjour,
J'ai été satisfait des services proposés par DIRECT ASURANCES pour la durée du contrat. Sinon au niveau des prix, c'est très hétérogène suivant le type de véhicule et sans raison évidente. Donc à chaque fois il faut faire jouer la concurrence.</t>
  </si>
  <si>
    <t>margaux-a-112587</t>
  </si>
  <si>
    <t>très bon service client, réactif et personnalisé.
nous attendons de voir ce que cela donnera lorsque nous aurons un sinistre à déclarer mais pour l'instant très bien</t>
  </si>
  <si>
    <t>chadi-l-112580</t>
  </si>
  <si>
    <t>Les prix me convenaient et le service est excellent.
l'agent sait comment conseiller et orienter le client, tout en sachant les spécificités de chaque situation.</t>
  </si>
  <si>
    <t>ahoua-joel-a-112559</t>
  </si>
  <si>
    <t>je suis satisfait de la fluidité et la cohérence des information et du site internet. Bravo les gars vous avez mis le paquet. Tout est clair cohérent, limpide et intuitif presque.</t>
  </si>
  <si>
    <t>laura-f-112549</t>
  </si>
  <si>
    <t>satisfaite du service mais je trouve  payer cher mon assurance voiture du a un accident qui date de plusieurs années ...et difficile d avoir un conseiller au téléphone service auto .</t>
  </si>
  <si>
    <t>maicmelan-a-112547</t>
  </si>
  <si>
    <t>Je trouve le prix un peut trop chère pour mon cas.
J'attend que mon échéance arrive pour pouvoir changer d'assurance et payer moins chère.
Sinon je reste satisfait du service.</t>
  </si>
  <si>
    <t>elena--d-112541</t>
  </si>
  <si>
    <t>Mon assurance auto annuelle a augmenté sans préavis ni nouvel échéancier, je m'en suis donc aperçue en pointant mes comptes. C'est tout sauf professionnel !</t>
  </si>
  <si>
    <t>johan-et-laure-g-112534</t>
  </si>
  <si>
    <t>je suis satisfait du prix en ce qui concerne mon nouveau vehicule assuré chez vous se qui est dommage c'est de payer plus chère pour un vehicule plus vieux de 5 ans et assuré chez vous il serait temp de revoir mes contrats 
j'aimerait etre contacté pour voir à se probléme</t>
  </si>
  <si>
    <t>philippe-g-112533</t>
  </si>
  <si>
    <t>169€ d'augmentation en  4 ANS sans sinistre ....  ...
j'aimerai connaitre les raisons d'une telle augmentation !
je vais donc changer rapidement d'assurances 
Cordialement</t>
  </si>
  <si>
    <t>abdennour-t-112524</t>
  </si>
  <si>
    <t xml:space="preserve">rapide  mais si vous assurez une maison mieux vau par telephone sa serais mieux pour evitez tous imprevue  car sinon surprise de dernier minute mais sinon </t>
  </si>
  <si>
    <t>poorva-l-112481</t>
  </si>
  <si>
    <t>Franchise un peu élevée mais correcte par rapport aux mensualités ; plus basses que chez les autres assurances. 
Tele-conseillers aimables. Je suis satisfaite</t>
  </si>
  <si>
    <t>03/05/2021</t>
  </si>
  <si>
    <t>alexandre-j-112434</t>
  </si>
  <si>
    <t>Je suis globalement satisfait, mais l'algorithme de la drivebox n'est pas très stable et je suis obligé d'envoyer régulièrement des mails au service technique pour que des erreurs dans mon score de conduite soient rectifiées.</t>
  </si>
  <si>
    <t>papyolicha-112420</t>
  </si>
  <si>
    <t>IMPOSSIBLE LES PHOTOS demandées via leur application
après 5 essais j' ai envoyé les photos par mail et on m' a répondu
qu'elles n'étaient pas exploitables
de qui se moque t'on ?</t>
  </si>
  <si>
    <t>youcef--112404</t>
  </si>
  <si>
    <t xml:space="preserve">je ne suis pas du tout satisfait. les conseillers ne vous informent pas de toutes les modalités du contrat. vous aller découvrir beaucoup de surprises si un jour vous appeler pour déclarer un sinistre. il ne sont pas transparents. je ne suis pas du tout satisfait. posez toutes les questions possibles si un jour vous décidez de souscrire un contrat chez eux.  </t>
  </si>
  <si>
    <t>02/05/2021</t>
  </si>
  <si>
    <t>pierino-d-112390</t>
  </si>
  <si>
    <t>6,30% de hausse entre 2020 et 2021 : disproportionné et injustifié, au vu du véhicule + profil + stats d'accidentologie/sinistralité globale en France</t>
  </si>
  <si>
    <t>franck-c-112384</t>
  </si>
  <si>
    <t>Heureux d être avec vous.
Je suis satisfait de vos services. Pour l' instant aucunes revendications de ma part d' ou je suis satisfait des contrats que j'ai souscrits avec vous.
Cordialement.</t>
  </si>
  <si>
    <t>hicham-n-112381</t>
  </si>
  <si>
    <t>Mon Bonus augmente chaque année, sans sinistres déclarés, mais les prix ne baissent pas, au contraire, chaque année je paie plus, sachant qu'en cette période de pandémie, les voitures sont souvent à l'arrêt .</t>
  </si>
  <si>
    <t>cecile-f-112380</t>
  </si>
  <si>
    <t>Simple et pratique pour prendre une assurance, mais on se rend vite compte que les prix attractifs et raisonnables au départ montent très très vite quand on veut une "garantie minimum raisonnable".</t>
  </si>
  <si>
    <t>boubakar-h-112359</t>
  </si>
  <si>
    <t xml:space="preserve">je suis pas satisfait car vous m'envoyé des lettre que j'ai pas payé alor j'ai fait une de mande résiliation sur mon contrat auto ,alor si vous vous faite pas votre travaille je suis pour rien </t>
  </si>
  <si>
    <t>fatih-y-112358</t>
  </si>
  <si>
    <t>Bonjour
Par comparaison aux différentes assurances, je suis satisfait du prix proposé.  Mes recherches m'ont orienté vers direct assurance.
Cordialement</t>
  </si>
  <si>
    <t>maria-s-112318</t>
  </si>
  <si>
    <t>En général je suis satisfaite de direct assurance mais aujourd'hui je voulais déclarer un sinistre et poser des questions pour cela j'appelle le numéro 0970808001 sur lequel une boite vocale me dit d'appeler exactement le même numéro: le 0970808001. Je n'ai pu communiquer avec aucun interlocuteur</t>
  </si>
  <si>
    <t>jean-pierre-p-112298</t>
  </si>
  <si>
    <t>Très bonne assurance toujours à l'écoute des clients les prix très raisonnables le service en ligne est super facile à gérer  on est vite pris en charge</t>
  </si>
  <si>
    <t>julien-d-112284</t>
  </si>
  <si>
    <t>Pas réactif du tout. Envoi des documents à revoir
Plusieurs fois que j envoi les mêmes documents, a chaque fois dossier incomplet,deux véhicules chez eux. Sûrement du changement rapidement</t>
  </si>
  <si>
    <t>mhamed-b-112274</t>
  </si>
  <si>
    <t xml:space="preserve">le prix est cher je 48 euro et depannage a plus de 50km  un conccurant mes propose 28 euro et le depannage a plus de 25km,sa fait 6ans que je suis assure je conte change d assurane des que possible, je ne voie aucun  jeste  de votre part </t>
  </si>
  <si>
    <t>30/04/2021</t>
  </si>
  <si>
    <t>01/04/2021</t>
  </si>
  <si>
    <t>cedric-s-112267</t>
  </si>
  <si>
    <t>Devis auto &amp; habitation moins chers pour les nouveaux clients, que pour les anciens !!! Je compte changer prochainement ! Assurance tout les ans plus chers;</t>
  </si>
  <si>
    <t>christian-d-112219</t>
  </si>
  <si>
    <t>Assuré sans incident durant le contrat ,on ne peut se rendre compte des services rendus si cas de sinistre. Patience et compétences sont à mettre en évidence au personnel de la Société .Compliments.</t>
  </si>
  <si>
    <t>jocelyne-l-112171</t>
  </si>
  <si>
    <t xml:space="preserve">Je suis satisfaite du service
Jai cinq véhicules dont 1 remorque assurés chez vous et une remise sur le prix serait la bienvenue
Bien cordialement
Mme LARRUE
</t>
  </si>
  <si>
    <t>bertrand-jean-claude-et-b-112153</t>
  </si>
  <si>
    <t xml:space="preserve">services prix conditions favorables en souhaitant que tous ces critères restent le plus longtemps possible disponibles pour entretenir de bonnes relations dans le temps  </t>
  </si>
  <si>
    <t>carlos-a-112142</t>
  </si>
  <si>
    <t>Je suis satisfait du service
très bien fait le site web
prix eleve et trop chere pour accident voiture
il faudra reduire les prix domages voitures pour devenir plus interessant l offre. Merci</t>
  </si>
  <si>
    <t>29/04/2021</t>
  </si>
  <si>
    <t>dexter91-76145</t>
  </si>
  <si>
    <t>ex-client, l'auto est touché sous porte conducteur, pas facile à voir dans un parking, on a pas fait attention, ni l'endroit ni la date, sinistre pas reconnue, 100% responsable cause perte control, après 30 ans de conduite, après visite et contre visite, et en plus un contre expertise, tjrs rien, vue les reparations de 1700 euros, j'ai pas voulu continuer avec les avocats qui coute plus que ca, mauvaise assurance, et expert de m...
a fuir a fuir j'ai trouvé - cher qu'eux.</t>
  </si>
  <si>
    <t>youssef-l-112103</t>
  </si>
  <si>
    <t xml:space="preserve">Une page de discussion s'ouvre lorsque qu'on veut se connecter a notre espace personnel. Beaucoup de difficultés à envoyer tout les documents nécessaires. </t>
  </si>
  <si>
    <t>stephanie-c-112090</t>
  </si>
  <si>
    <t>J'ai fait le meme devis il y a un mois et vos prix ont augmenté de 40e mais bon, les tarifs restent raisonnables et le devis se fait tres rapidement merci</t>
  </si>
  <si>
    <t>karine-b-112088</t>
  </si>
  <si>
    <t>Je suis très satisfaite du service souscription téléphonique; très professionnelle, efficace et aimable. Les Tarifs et propositions correspondantes sont vraiment bien adaptés.</t>
  </si>
  <si>
    <t>jessyca-h-112083</t>
  </si>
  <si>
    <t xml:space="preserve">Je suis moyenne satisfaite, Je trouve que le montant de la cotisation est assez élevée et surprise pour moi sur le bris de glace 25% de franchise !! c'est très chère !! 
De plus le montant de ma cotisation n'est jamais remise à la baisse, renégocier. </t>
  </si>
  <si>
    <t>gloria-b-112077</t>
  </si>
  <si>
    <t>JE SUIS SATISFAITE DU PRODUIT ET DU PRIX RAPIDE ET REACTIF POUR LE TRAITEMENT DE LA SOUSCRIPTION JE RECOMMANDE TOUT LES PRODUITS JE SUIS BIEN AIDER POUR UTILISE LE SERVICE</t>
  </si>
  <si>
    <t>emmanuel-h-112073</t>
  </si>
  <si>
    <t>Si les prix proposés pour un nouveau contrat restent attractifs,
Ils augmentent par la suite trop vite même sans sinistre.....il semble qu'il y ait davantage la volonté d'avoir de nouveaux clients que de conserver les anciens !!!</t>
  </si>
  <si>
    <t>silvia--b-112063</t>
  </si>
  <si>
    <t>Conseiller au top , très gentil! professionnel,  un très bin élément pour votre société ,   très compétant il explique très bien !merci beaucoup à lui!</t>
  </si>
  <si>
    <t>julien-r-112056</t>
  </si>
  <si>
    <t>Je suis satisfait du service. Les prix sont imbattables.
Je vous conseille vivement donc cette assurance si vous ne voulez pas trop de service apres vente</t>
  </si>
  <si>
    <t>petitlama-11393</t>
  </si>
  <si>
    <t>je suis satisfait de mon assurance auto je voudrai voir si votre complementaire sante peut m'interesser je voudrai faire un devis
La j'ai autre chose à faire que de remplir votre questionnaire c'est désagréable</t>
  </si>
  <si>
    <t>pierre-claude-m-112042</t>
  </si>
  <si>
    <t>Satisfait surtout de la réactivité  lorsque j'ai décidé de changer de véhicule, la régularisation entre les 2 véhicules ( acaht-vente ) a été très facile.</t>
  </si>
  <si>
    <t>erick-b-112041</t>
  </si>
  <si>
    <t xml:space="preserve">bon prix a voir dans le temp la disponibilite et la reactivite en cas de sinistre.
frais de dossier sont eleve par rapport a d'autre compagnie d'assurance  </t>
  </si>
  <si>
    <t>thierryv37-64440</t>
  </si>
  <si>
    <t>Assuré en tous risques, VICTIME d'un sinistre avec 0% de responsabilité pour des dommages d'un montant inférieur à 1500€ .Le tiers responsable des dommages n'étant pas assuré, je dois supporter le montant de la franchise en attendant l'hypothétique intervention du fonds de garantie automobile.... Direct Assurances ne doit pas avoir la trésorerie pour faire l'avance (et peut-être la perte si elle ne veut pas engager les poursuites pour le remboursement) mais le bon assuré que je suis lui n'aura pas le choix !!!!!
Dans quelles société vivons nous ?</t>
  </si>
  <si>
    <t>raphael-s-112005</t>
  </si>
  <si>
    <t>Juste parfait, contrat d'assurance au tarif plus que correcte, création rapide en moins de 30 mn, modification pour déménagement tout aussi simple et rapide. Que du bonheur :)</t>
  </si>
  <si>
    <t>28/04/2021</t>
  </si>
  <si>
    <t>marie-bernadette-l-111996</t>
  </si>
  <si>
    <t>Satisfaite au niveau des prix et services.
A voir par la suite en cas de problèmes
En principe, je ne me fais pas de souci, une personne de ma famille a déjà été assurée chez Direct Assurance</t>
  </si>
  <si>
    <t>pascal-b-111952</t>
  </si>
  <si>
    <t>Très bons conseils lors de la souscription aux différents contrats. Prix compétitifs sur l'ensemble des contrats auto et immobilier
Utilisation simple du site pour transférer les différents documents</t>
  </si>
  <si>
    <t>roland-g-111951</t>
  </si>
  <si>
    <t>Je suis assez satisfait , mais le prix n'est pas le meilleur et les franchises sont trop élevées .  Je reste vigilant sur l'ensemble du marché et la concurrence</t>
  </si>
  <si>
    <t>aime-b-111942</t>
  </si>
  <si>
    <t>je suis satisfait des service mais vous pourriez faire un geste pour les jeunes conducteur
un peu trop cher pour les jeunes conducteur
Merci
Mr Burgard</t>
  </si>
  <si>
    <t>nicole-c-111887</t>
  </si>
  <si>
    <t>parfait je suis satisfaite
rapidite efficacite prix tres competitif
je recommande et parle de direct assurance a beaucoup de mes connaissances
a conseiller</t>
  </si>
  <si>
    <t>27/04/2021</t>
  </si>
  <si>
    <t>teo-f-111824</t>
  </si>
  <si>
    <t>L'espace personnel est très simple et rapide d'utilisation, point que je trouve important pour échanger et partager des documents. Le service client téléphonique est courtois et est compétant.</t>
  </si>
  <si>
    <t>guillaume-l-111821</t>
  </si>
  <si>
    <t>Toujours rapide et pratique rien à redire les moins chère du marché sans pour autant lorgner sur la qualité du service rendu. Pour avoir eu un sinistre, l'application est super pratique et tout a été pris en charge par direct assurance de A à Z. Vraiment satisfait</t>
  </si>
  <si>
    <t>damien-r-111779</t>
  </si>
  <si>
    <t>Je viens de prendre une augmentation de 9% sur le tarif de mon contrat... 9% comme ça, alors que je n'ai eu aucun dommage responsable ou non avec mon véhicule. Je me demande comment ça peut être justifiable...</t>
  </si>
  <si>
    <t>jean-p-111697</t>
  </si>
  <si>
    <t>Le service est irréprochable
les prix augmentent alors qu' il y a moins d accidents certaines compagnies on diminue au contraire
ça donne a réfléchir pour l avenir</t>
  </si>
  <si>
    <t>26/04/2021</t>
  </si>
  <si>
    <t>brigitte-c-111683</t>
  </si>
  <si>
    <t>je suis satisfait du service; mais regrette d'être obligé de régler les factures par le net; ne reçoit plus depuis 2 ans mon attestation d'assurance habitation.</t>
  </si>
  <si>
    <t>jean-francois-s-111672</t>
  </si>
  <si>
    <t>un excellent accueil et un bon suivi des devis notamment de la part de Marine du standard de La Rochelle.
Je regrette les frais relativement important pour las paiements sous forme de mensualisation et le fait que les différent contrat ne puissent pas être regroupés.
Cordialement</t>
  </si>
  <si>
    <t>remy-g-111667</t>
  </si>
  <si>
    <t>Très satisfait de la facilité et de la rapidité. Tout se fait en ligne (internet + téléphone), c'est clair et net.
Rien à redire. Je recommande vivement !</t>
  </si>
  <si>
    <t>julien-g-111658</t>
  </si>
  <si>
    <t>Pour le moment très satisfait du prix proposé et des services / garanties. Rassuré par le fait qu'il y'ait un acteur reconnu derrière le service Blablasure, tel que Axa.</t>
  </si>
  <si>
    <t>yannick-g-111651</t>
  </si>
  <si>
    <t xml:space="preserve"> je suis satisfait des offres le prix me convient parfaitement et les conditions sont valable de plus les recherche sur internet sont clair est facile.</t>
  </si>
  <si>
    <t>jean-michel-d-111648</t>
  </si>
  <si>
    <t>Je viens de constater que deux contrats ont été établis pour mon domicile dont je suis locataire et que je suis prélevé pour les deux contrats ! je suis en attente du règlement de cette erreur</t>
  </si>
  <si>
    <t>ajc84-111628</t>
  </si>
  <si>
    <t>Facile, rapide malgré un bémol, la transmission des documents à fournir. Il existe encore des personnes qui ne disposent pas d'internet voir un PC et sont novices !
Les tarifs et options sont parfaits.
L'accueil téléphonique convivial.</t>
  </si>
  <si>
    <t>raymond-c-111621</t>
  </si>
  <si>
    <t>souscription très rapide  ,  avec un tarif  très compètitif et avec un accueil très soigné ....je suis donc très satisfait ....ne pas hésiter à souscrire !</t>
  </si>
  <si>
    <t>christian-r-111604</t>
  </si>
  <si>
    <t xml:space="preserve">Très satisfait du service, en cas de problèmes toujours présent , après deux casse moteur sur deux véhicules , prise en charge dans la demie heure, rapatriement par dépanneuse jusqu'au garage et  retour a la maison par taxi
Bravo Direct Assurance
</t>
  </si>
  <si>
    <t>25/04/2021</t>
  </si>
  <si>
    <t>yann-h-111511</t>
  </si>
  <si>
    <t>très satisfait du prix proposer et de la réactivité et des offres proposer je recommande cette assurance même si attention pour une meilleur couverture il y a beaucoup d'option</t>
  </si>
  <si>
    <t>24/04/2021</t>
  </si>
  <si>
    <t>abdelkader-c-111493</t>
  </si>
  <si>
    <t>je suis très satisfait du service et de vos employers les prix me convienne très bien.
je suis assuré chez vous depuis plusieurs années ,aussi je suis très satisfait de l'ensemble de vos services merci</t>
  </si>
  <si>
    <t>23/04/2021</t>
  </si>
  <si>
    <t>emilie-l-111447</t>
  </si>
  <si>
    <t xml:space="preserve">Rien à signalé. Les tarifs sont corrects, le site internet est facile pour la navigation. Par contre, je n'ai jamais eu à déclarer un sinistre donc pas d'avis à ce sujet. </t>
  </si>
  <si>
    <t>ahmed-m-111420</t>
  </si>
  <si>
    <t>Je suis satisfait du service.
les prix sont acceptable.
Le servce en ligne est genial.
J'apprecie la reponse rapide de votre conseiller.
je recommende d'utiliser vos services.</t>
  </si>
  <si>
    <t>felix-m-111371</t>
  </si>
  <si>
    <t>les prix ne me conviennent pas, je peux trouver moins cher ailleurs  pour les même prestations,
merci de me faire des propositions.
Cordialement
monsieur et madame MYLLE</t>
  </si>
  <si>
    <t>yannick-y-111367</t>
  </si>
  <si>
    <t xml:space="preserve">en principe les prix d'une année sur l'autre devraient baisser, pas le mien bien au contraire, aucun accident déclaré durant 27 mois, le prix ne fait qu'augmenter, non je suis relativement déçu </t>
  </si>
  <si>
    <t>valerie-b-111354</t>
  </si>
  <si>
    <t>Un service rapide, pratique et des prix très compétitifs. Les conseillers clientèle sont performants et agréables. Je recommande vivement Direct Assurance!</t>
  </si>
  <si>
    <t>22/04/2021</t>
  </si>
  <si>
    <t>julie-aurore-r-111221</t>
  </si>
  <si>
    <t xml:space="preserve">Je suis plus ou moins satisfaite des services proposés jusqu'à présent! Cependant les remboursements des sinistres sont très longs. 
Aucun contact depuis ma dernière déclaration de sinistre
</t>
  </si>
  <si>
    <t>fatiha-a-111206</t>
  </si>
  <si>
    <t xml:space="preserve">Devant assurer mon futur appartement dans l'urgence, je suis tombée sous le charme de cette assurance. En effet, je trouve que c'est super simple et facile d'assurer mon appartement. Les prix sont raisonnables et le service est au top.
</t>
  </si>
  <si>
    <t>olivier-t-111199</t>
  </si>
  <si>
    <t>je suis satisfait du service, si vous le dites.
Les prix me conviennent, on n'a qu'à dire ça.
Simple et pratique, si vous voulez, car ce questionnaire m'a gavé. J'ai autre chose à faire que de répondre à un questionnaire.</t>
  </si>
  <si>
    <t>21/04/2021</t>
  </si>
  <si>
    <t>sylvain-b-111162</t>
  </si>
  <si>
    <t>satisfait à 100%. réponse rapide et prix compétitif.bravo à vous.facil d'acces pour les contrats.dommage que vous ne faites pas les camping-car et maison</t>
  </si>
  <si>
    <t>lea-d-111138</t>
  </si>
  <si>
    <t>satisfait pour le prix et le service sauf pour la résiliation qui est un peu compliqué
sinon les bonnes informations 
mais cela reste  compliqué pour résilié</t>
  </si>
  <si>
    <t>henri-g-111121</t>
  </si>
  <si>
    <t xml:space="preserve">satisfait a 100% je recommande pour l efficacité et les prix corrects dommage qu il n y ai pas de complémentaires santé peut etre a venir bien a vous </t>
  </si>
  <si>
    <t>patrice-p-111104</t>
  </si>
  <si>
    <t>je suis satisfait des prix et services rendu.
Plate forme simple et pratique.
Contact téléphonique de grande qualité.
Parrainage est une idée judicieuse.
Beaucoup de mal a obtenir le relevée d information de mon ancien courtier NETVOX. que je déconseille fortement!!</t>
  </si>
  <si>
    <t>frederic-m-111094</t>
  </si>
  <si>
    <t xml:space="preserve">Bonne assurance,le service téléphonique est de qualité. Les tarifs sont raisonnables cependant j'aimerai que la fidélité soit un peu plus remercier avec une baisse des tarifs selon l'ancienneté dans l'assurance. </t>
  </si>
  <si>
    <t>nicolas-m-111093</t>
  </si>
  <si>
    <t>Globalement mauvais: aucune information facile à trouver sur le malus actuel via ma page perso, attestations à télécharger à la mauvaise date, je préfère ne pas appeler car mauvais service, bref. Bientôt une nouvelle voiture, bientôt une nouvelle assurance</t>
  </si>
  <si>
    <t>20/04/2021</t>
  </si>
  <si>
    <t>laurent-c-111088</t>
  </si>
  <si>
    <t>Relativement satisfait du prix, à voir par la suite si les prestations et les garanties sont satisfaisantes.. Devis rapide, efficace.  satisfait pour le moment.</t>
  </si>
  <si>
    <t>ahmed-g-111082</t>
  </si>
  <si>
    <t xml:space="preserve">je suis satisfait du service rapide et efficace , le prix est aussi attractif, 
je conseil votre service à mes proches
Je suis ravi de travailler avec vous </t>
  </si>
  <si>
    <t>luc-c-111079</t>
  </si>
  <si>
    <t xml:space="preserve">je suis pas satisfais du service suite à un sinistre après avoir pris contact et rdv chez carglass la réparation c'est faite et carglass me demande le règlement de la facture je comprend pas pourquoi vos service n'on pas réagis </t>
  </si>
  <si>
    <t>herrera-j-111071</t>
  </si>
  <si>
    <t>la réactivité au téléphone bonne et les Collaborateurs efficace!
question prix , je  ne suis pas sûr qu'ils soient très compétitifs si on compare avec Groupama</t>
  </si>
  <si>
    <t>carole-c-111023</t>
  </si>
  <si>
    <t>super offre d'assurance maison intéressante tarif ,rapide et simple ,je recommande à tous,accueil téléphonique trés bon et performant avec une hotesse sympa</t>
  </si>
  <si>
    <t>junior-o-111011</t>
  </si>
  <si>
    <t>Bonjour.
Satisfait du service mais je trouve vos prix encore un peu trop élevés. Si vous pouvez faire un effort dans le sens de la baisse ce serait très apprécié. Quoi qu'il en soit, merci pour le bon travail que vous faites.</t>
  </si>
  <si>
    <t>serge-b-111010</t>
  </si>
  <si>
    <t>je suis depuis plusieurs années clients Direct Assurance , je suis satisfait  des services et déclare aucun problème. je conseil a mes amis de prendre une assurance chez Direct Assurance</t>
  </si>
  <si>
    <t>farid-a-111007</t>
  </si>
  <si>
    <t xml:space="preserve">Assurance cher et traitement sinistre très long et plate forme téléphonique basé a l étranger donc un suivie avec des conseillers avec qui on a du mal a se comprendre . </t>
  </si>
  <si>
    <t>rachid-b-110992</t>
  </si>
  <si>
    <t xml:space="preserve">ras ses super continuer comme sa mes par contre deux voiture plus assurance maison il devrait y avoir un prix car la je suis a prêt de 100e par moi et sa commence a faire lourd surtout que ma femme va passe son permis  </t>
  </si>
  <si>
    <t>francois-d-110985</t>
  </si>
  <si>
    <t xml:space="preserve">Simple et efficace, accueil pro. interface ergonomique et le plus pas cher pour ex 40% moins cher que mon ancienne assurance pour les mêmes prestations ! </t>
  </si>
  <si>
    <t>thierry-g-110946</t>
  </si>
  <si>
    <t>je suis ravi des tarifs et des services , j'aurai aimé avoir l'assistance 0 kilométre. mais cela me convient c'est un 2 eme véhicule que j'utilise peut.</t>
  </si>
  <si>
    <t>19/04/2021</t>
  </si>
  <si>
    <t>david-s-110931</t>
  </si>
  <si>
    <t xml:space="preserve">je suis tres satisfait du service
devi rapide ,reponse rapide 
les prix sont interessant ,  les options le sont aussi je recommande direct assurance.
</t>
  </si>
  <si>
    <t>mireille-g-110924</t>
  </si>
  <si>
    <t>bonne réactivité avec un excellent accueil et une bonne information sur les produits et les services proposées ainsi qu'une bonne sécurité, faisant parti de la maison AXA</t>
  </si>
  <si>
    <t>jocelyn--d-110920</t>
  </si>
  <si>
    <t>Les prix ne sont pas exhorbitants mais tout de meme douloureux.. Le fait que l'on puisse le réduire est génial. Merci les p'tits potes !
La mensualité de deux mois sans réduction possible par contre c'est pas fou</t>
  </si>
  <si>
    <t>mohamed-m-110914</t>
  </si>
  <si>
    <t>En tendu parler sur internet. L'adhésion est rapide,  et les prix sont très corrects. en comparaison avec mon ancienne assurance? Il est difficile d'avoir un autre avis à formuler en l'occurrence dans la pratique. J'attends de voir.</t>
  </si>
  <si>
    <t>apolline-d-110905</t>
  </si>
  <si>
    <t>Simple et plutot rapide !
J'ai eu un peu de mal à bien comprendre les délai etc, peut etre ajouter une bulle explicative sur pourquoi on est assuré à telle date et pas avant ?</t>
  </si>
  <si>
    <t>stephane-t-110875</t>
  </si>
  <si>
    <t>simple et pratique, rien à dire, votre compagnie d'assurance m'a été conseillée par madame LENOIR Catherine assurée chez vous depuis plusieurs années.</t>
  </si>
  <si>
    <t>sylvie-m-110869</t>
  </si>
  <si>
    <t>prix intéressant selon les formules, le changement d'assurance est simple et rapide, je recommande direct assurances car compétitif sur le marché actuel</t>
  </si>
  <si>
    <t>anne-v-110848</t>
  </si>
  <si>
    <t>satisfaite dans l'ensemble ( prix)  mais pas toujours facile d'obtenir un renseignement pratique , la numérisation tue le contact sincère! dommage....</t>
  </si>
  <si>
    <t>mustapha-d-110845</t>
  </si>
  <si>
    <t>La transmission de la pièce d'identité est toujours compliquée ! Besoin de réitéré souvent le renvoi soit du passeport, soit de la carte d'identité...</t>
  </si>
  <si>
    <t>alexis-a-110801</t>
  </si>
  <si>
    <t>Vous êtes difficilement joignable.
J'étais assuré auto, il y a 8 ans chez directe aujourdh'ui j'ai un véhicule de fonction qui ne nécessite plus que j'ai de voiture perso. Or, je veux acquérir une nouvelle auto pour ma fille mais c"'est le parcours du combatant pour l'assurer.</t>
  </si>
  <si>
    <t>17/04/2021</t>
  </si>
  <si>
    <t>marc-c-110789</t>
  </si>
  <si>
    <t>je suis satisfait du prix et de la rapidité  par lequel j'ai reussi a souscrire une assurance .Le prix est interressant,une amie a une souscription chez vous et en est satisfaite</t>
  </si>
  <si>
    <t>christophe-w-110782</t>
  </si>
  <si>
    <t>Devis et souscription facile et rapide
Tarif plus qu'intéressants par rapport à la concurrence
pas besoin de passer par un opérateur +++
merci pour tout</t>
  </si>
  <si>
    <t>jalladaud-a-110781</t>
  </si>
  <si>
    <t>je suis satisfait du service., la demande d'attestation est simple et rapide.
Étant un nouveau client, je ne peux pas donner d'autres avis tant que je n'aurais pas utiliser ces services.</t>
  </si>
  <si>
    <t>imane-z-110767</t>
  </si>
  <si>
    <t xml:space="preserve">je suis satisfait du service fourni par les conseillers, par les prix des assurances 
je recommanderai sans problème aux amis et/ou la famille
merci de votre professionnalisme
</t>
  </si>
  <si>
    <t>david-l-110758</t>
  </si>
  <si>
    <t xml:space="preserve">je suis satisfait des services ainsi que les tarifs. Très bon accueil personne sympathique et patiente au téléphone je le recommande                    </t>
  </si>
  <si>
    <t>mickael-a-110747</t>
  </si>
  <si>
    <t xml:space="preserve">tres insatisfait du service , on commence le devis a 50e par mois puis le contrat s'effectue a 65e puis maintenant 2 prélèvement en même temps et je vois que le contrat est monté a 75e </t>
  </si>
  <si>
    <t>dominique-b-110730</t>
  </si>
  <si>
    <t>Je suis satisfait dans l'ensemble.
Attention aux augmentations annuelles, la concurence est attirante.
Mon véhicule immatriculé : EX 750 LG que vous assuré depuis 3 ans et acheté neuve a au compteur que 3.379 Kms. soit environ 1.100 Kms par ans.
Faîte vous une ristourne sur cette assurance ?
Merci pour votre réponse.
Cordialement .
Dominique BRIQUEZ</t>
  </si>
  <si>
    <t>philippe-g-110634</t>
  </si>
  <si>
    <t>augmentation exagéréé alors que depuis le confinement les risques baissent;Aucun geste commercial pour la fidélité.Rapport qualité prix en baisse constante.</t>
  </si>
  <si>
    <t>16/04/2021</t>
  </si>
  <si>
    <t>salimatou-k-110611</t>
  </si>
  <si>
    <t xml:space="preserve">je suis satisfait des services de directe assurance la facilite de joindre  et la bonne qualité  de leur services et moins chère  par rapport aux autres </t>
  </si>
  <si>
    <t>herve-r-110587</t>
  </si>
  <si>
    <t>bonjour,
j'ai demandé une meilleure offre de prix de mes contrats véhicules au nombre de 3, pas de réponse : je vais donc changer prochainement.  
Cela fait des années que je suis chez vous et aucun avantage malgré ma fidélité et la chance de ne pas avoir eu d'accidents.</t>
  </si>
  <si>
    <t>nicolas-g-110572</t>
  </si>
  <si>
    <t>Je suis globalement satisfait du service Direct Assurance. 
Cependant, la communication avec le service client a mené à des erreurs lors de la création de mon contrat (notamment au niveau du calcul de la prime). Il s'en est suivi une annulation sans effet et la réédition d'un nouveau contrat (avec paiement d'un nouvel acompte avant remboursement)
Les prix restent assez élevés compte tenu des garanties. Je pense notamment à la garantie bris de glace ne prenant pas en compte les optiques de phare</t>
  </si>
  <si>
    <t>15/04/2021</t>
  </si>
  <si>
    <t>dominique-l-110566</t>
  </si>
  <si>
    <t>je n'aime pas qu'on me dérange pour dénoncer mon voisin, ni les employés, ni rien ces méthodes de collabo sont une honte .
je n'aime pas qu'on me dérange pour dénoncer mon voisin, ni les employés, ni rien ces méthodes de collabo sont une honte .</t>
  </si>
  <si>
    <t>anne-marie-q-110517</t>
  </si>
  <si>
    <t>Tous les documents ne sont malheureusement pas dispos sur le site (par exemple, j'ai besoin d'une attestation de responsabilité civile). J'ai voulu faire une demande par chat, mais le service s'est "coupé" au beau milieu de la conversation !! (à 14h)</t>
  </si>
  <si>
    <t>laureen-d-110512</t>
  </si>
  <si>
    <t>la souscription à un contrat est simple et pratique, les prix attractif concernant l'auto, contrairement à l'habitation. 
La procédure est facile et le service client est agréable.</t>
  </si>
  <si>
    <t>gonzalo--a-110511</t>
  </si>
  <si>
    <t>Oui, j'adore la simplicité des gestions par internet. Les prix me conviennent, c'est simple et pratique, et surtout, ça vite. Aucune perte de temps. J'en suis fort content</t>
  </si>
  <si>
    <t>christian-c-110509</t>
  </si>
  <si>
    <t>Les prix  ont augmenté, il aurait été apprécié qu'ils restent stables..
Je vais mettre en concurrence cette année pour échapper à une augmentation prévisible. en 2022.    .</t>
  </si>
  <si>
    <t>vincent-l-110476</t>
  </si>
  <si>
    <t>Service nul, aucun suivi de dossier, 
Bien plus chère que la concurrence, ce qui de mauvaise qualité est toujours trop chère.
Direct assurance ne vend que du rêve, 
Auront ils l'honnêteté de publier......??!!!</t>
  </si>
  <si>
    <t>patricia-a-110470</t>
  </si>
  <si>
    <t>je suis satisfait, les prix me conviennent.
Simple et pratique.
Tous mes appartements seront assuré chez Direct Assurances 
je recommande .
ANDRIEU
R A S</t>
  </si>
  <si>
    <t>christiane-p-110457</t>
  </si>
  <si>
    <t>pratique pour le paiement, mais je en 1 an une AUGMENTATION DE 40.00EUROS  environ en sachant qu'avec la pandémie nous n'utilisons plus nos véhicules ! kms très limités voir ou se trouve l'erreur......</t>
  </si>
  <si>
    <t>edgar-b-110455</t>
  </si>
  <si>
    <t>les tarifs sont attractifs mais le service est nul..
Là vous me répondez que mon contrat est suspendu depuis 6 mois, alors que ma nlle assurance la MAIF a fait valoir la loi Amon pour le changement...J'ai eu besoin de vous cet été lors d'une panne sur la C5...et impossible de vous contacter, vous auriez dû être là, et j'étais seul</t>
  </si>
  <si>
    <t>bouchra-m-110444</t>
  </si>
  <si>
    <t>satisfaite du site tout est claire, juste le fait de devoir payer 3 mois d'un coup je trouve ça dommage.
Sinon j'espère que tous se passera bien avec vous</t>
  </si>
  <si>
    <t>14/04/2021</t>
  </si>
  <si>
    <t>soso-110436</t>
  </si>
  <si>
    <t>Ça fait 4ans que je suis chez direct assurance et je suis satisfaite pour le moment.
Le rapport qualité prix est très intéressant.
Les options que j'ai rajoutées sont également intéressante.</t>
  </si>
  <si>
    <t>nicolas-b-110424</t>
  </si>
  <si>
    <t xml:space="preserve">Je ne suis pas satisfait du prix . Tous les ans , vous m'augmentez mes mensualités alors que je suis un bon conducteur. J'ai deux contrats chez vous. Un avec 26%  de bonus et l'autre avec 20%. Pourquoi le pourcentage n'est pas le même pour les deux?
Votre application marche très mal. Impossible d'envoyer des documents pour effectuer une demande de résiliation suite à la vente d'un de mes véhicules. </t>
  </si>
  <si>
    <t>jaouad-f-110420</t>
  </si>
  <si>
    <t xml:space="preserve">Satisfaisant, je verrai après une année si cela me plait.
En espérant des réductions sur mon contrat d'assurance.
Merci d'avance et bonne soirée.
M.FOUQAR
</t>
  </si>
  <si>
    <t>nicolas-s-110392</t>
  </si>
  <si>
    <t xml:space="preserve">Tout est parfait j'ai toujours été satisfait des rapports et des contrats auprès de direct assurance que se soit pour l'assurance habitation ou auto. </t>
  </si>
  <si>
    <t>joel-m-110387</t>
  </si>
  <si>
    <t>Je suis satisfait de la réactivité et du service
Le contact téléphonique a été très correct el les explications claires.
Merci pour l'action menée par vos soins</t>
  </si>
  <si>
    <t>alain-v-110355</t>
  </si>
  <si>
    <t>Inscription simple et rapide. Les prix sont raisonnables. Il pourrait être envoyé automatiquement une attestation d'assurance, avec un descriptif des dommages couverts!</t>
  </si>
  <si>
    <t>denis-p-110342</t>
  </si>
  <si>
    <t>Je suis satisfait de la rapidité de la réaction du service client. 
Les prix me semble assez chère, j'ai réussi à obtenir des devis moins chère (555€ sur Direct assurance)</t>
  </si>
  <si>
    <t>benedicte-d-110336</t>
  </si>
  <si>
    <t>je regrette que sur l'attestation véhicule il ne puisse pas être écrit que j'utilise ma voiture pour des déplacements professionnels et privés et qu'il faut que je remette mon contrat auprès de mon employeur.</t>
  </si>
  <si>
    <t>francois-b-110333</t>
  </si>
  <si>
    <t xml:space="preserve">L'évolution tarifaire m'a conduit à résilier un de mes deux contrats automobile car Direct Assurance n'a pas souhaité prendre en considération ma réclamation basée sur l'offre de la concurrence qui présentait un écart tarifaire conséquent pour des garanties similaires voire meilleures... </t>
  </si>
  <si>
    <t>sandrine-h-110324</t>
  </si>
  <si>
    <t xml:space="preserve">Pour l'instant je suis satisfaite de ce que on m'a proposé, j'attends de voir la suite mensuel par mois pour mes 2 contrats en cours. Globalement je suis satisfaite de l'accueil téléphonique que j'ai eu. </t>
  </si>
  <si>
    <t>bernard-c-110320</t>
  </si>
  <si>
    <t>pas tres satisfait contrat de voiture qui change de plusieurs fois de date de prise de garantie et qui font des prelevement a leurs convenance sans suivre  l'echeancier je ne pense rester plus 1 an chez eue</t>
  </si>
  <si>
    <t>adam-a-110311</t>
  </si>
  <si>
    <t>la qualité et le prix défie tout les concurrence de plus le choix de paiement en tranquillité et pas de charge lors de défaut de paiement, autre aspect positive en cas de sinistre la réponse est vite sans aucune contrainte j'espère que vous continuez comme ca et si vous arrivez à diminuer le temps d'attente de réponse téléphonique sera mieux</t>
  </si>
  <si>
    <t>cindy-a-110296</t>
  </si>
  <si>
    <t xml:space="preserve">Je suis très satisfaite de direct assurance, je vais bientôt faire une demande d'assurance habitation pour mon logement prochainement, je parrainerai quelqu'un d'autre </t>
  </si>
  <si>
    <t>13/04/2021</t>
  </si>
  <si>
    <t>cyril-c-110284</t>
  </si>
  <si>
    <t>service rapide, efficace, simple et ludique.
tarif abordable, explication simple.
le service est reactif et permet d'obtenir une assurance rapidement dans des situations d'urgence</t>
  </si>
  <si>
    <t>lecointe-c-110257</t>
  </si>
  <si>
    <t>je suis satisfaite, vu que je n'ai pas de revenu le prix est un peu cher pour moi, au niveau des services je ne peux rien dire  puisque je n'ai eu aucuns sinistres</t>
  </si>
  <si>
    <t>gilles-c-110253</t>
  </si>
  <si>
    <t>il est vrais que internet est bien pratique surtout quand ont le métrise , pour ma par c'est pas gagné , je croit que j'aurais été plus vite par courriers , mais bon j'espère tout ira bien je compte sur vous pour me le dire si il vous manque quelque chose.</t>
  </si>
  <si>
    <t>ferit--b-110226</t>
  </si>
  <si>
    <t xml:space="preserve">Je suis satisfait du service 
Le prix est raisonnable et me convient naturellement
Simple e pratique 
Avec plaisir je parle d'autres personnes pour vos services </t>
  </si>
  <si>
    <t>chahrazed-r-110225</t>
  </si>
  <si>
    <t xml:space="preserve">je suis satiosfait de s assurancves auto et habitation  cela me convient pour les deux aszsurancescela pour les prix et les avantages pas trops dinconvegnents </t>
  </si>
  <si>
    <t>nathalie-d-110224</t>
  </si>
  <si>
    <t>JE SUIS SATISFAIT DES SERVICES, CELA A ETE RAPIDE ET EFFICACE. PRISE EN CHARGE RAPIDE POUR LA DECLARATION DU SINISTRE ET POUR LE PASSAGE DE L'EXPERT. MERCI</t>
  </si>
  <si>
    <t>delphine-h-110180</t>
  </si>
  <si>
    <t>Des tarifs qui changent 3 fois alors qu'on a communiqué les bons taux à plusieurs reprises avec un relevé d'information de moins d'un mois et pas d'accident depuis ce relevé je trouve ça abusif et pénible!!! Mais bon pas le choix les résiliations sont faites ailleurs...
Et impossible d'avoir la même personne pour faire son dossier quand on appelle plusieurs fois... dommage!</t>
  </si>
  <si>
    <t>rose-marie-g-110163</t>
  </si>
  <si>
    <t>Je suis satisfaite. Pas toujours facile de se connecter. Vous demandez trop de caractères à cet avis. Passez une bonne journée. A bientôt. Merci. Je n'ai rien d'autre à ajouter.</t>
  </si>
  <si>
    <t>12/04/2021</t>
  </si>
  <si>
    <t>fabrice-g-110135</t>
  </si>
  <si>
    <t>une augmentation de près de 200 £ en cours de route suite à la vente d'une voiture  qui devait etre  vendu  et remplacé par une autre  plus polyvalente et moins puissante  ne peux apporter aucune satisfaction ...</t>
  </si>
  <si>
    <t>doriane-m-110122</t>
  </si>
  <si>
    <t>Simple, pas cher, avec tout les garanties nessecaire. je suis très satisfaite. j'ai déjà été cliente au paravent et je n'est jamais été déçu par cette assurance.</t>
  </si>
  <si>
    <t>nicole-b-110119</t>
  </si>
  <si>
    <t>Prix corrects, depuis le début de mon assurance auto, et maintenant habitation, je n'ai jamais eu aucun sinistre responsable !! Je pense être un bon client chez vous !!</t>
  </si>
  <si>
    <t>fabrice-c-110107</t>
  </si>
  <si>
    <t xml:space="preserve">Le simple fait de rajouter sur mon contrat mon fils (21 ans 1 an de permis)  élève la prime à 63% par rapport à mon contrat initial. 
Je peux comprendre que c'est un jeune conducteur et qu'il y ait plus de risque mais l'augmentation ne me paraît pas en proportion du risque. </t>
  </si>
  <si>
    <t>frederic-d-110093</t>
  </si>
  <si>
    <t>je suis satisfait du service ,des tarifs pour cause, j'ai aujourd'hui quatre véhicule d'assuré et d'autant que j'y suis depuis plus de vingt cinq ans .</t>
  </si>
  <si>
    <t>ghyslaine-p-110055</t>
  </si>
  <si>
    <t xml:space="preserve">simple et pratique tarification dans les standards face à la concurrence
Changement de situation facile
je n'ai pas à l'heure actuelle connu de sinistre donc je ne peux me prononcer sur la réactivité
merci de vos services </t>
  </si>
  <si>
    <t>thierry-b-110031</t>
  </si>
  <si>
    <t xml:space="preserve">L'assurance mensuelle dépasse les 10 % de mon indemnité AAH de Reconnu en qualité de travailleur handicapé. Sur un accident survenu sur l'autoroute en 2017 ou 2018, vous m'avez fait porter 50 % de la responsabilité, alors qu'elle incombait moralement totalement au conducteur du camion qui s'était endormi et déporté sur la gauche au moment où je le doublais... Cela a affecté mon bonus/malus. De plus, les 10 % s'ajoutant à la franchise jusqu'à 650 euros me rendent dépendant pour une réparation de plus de deux tiers de mon indemnité mensuelle... Vous n'êtes plus concurrentiels pour moi, et la grande satisfaction que j'avais de vos services n'est plus. Je veux donc un relevé d'informations. </t>
  </si>
  <si>
    <t>11/04/2021</t>
  </si>
  <si>
    <t>dupont-l-110005</t>
  </si>
  <si>
    <t>je suis satisfait de la qualité du service ainsi que des tarifs. 
Cependant, je trouve le site moyennement pratique et fonctionnel. Il n'est pas toujours très lisible lorsque l'on souhaite apporter des modifications à notre contrat.
Cordialement.</t>
  </si>
  <si>
    <t>christine-l-109996</t>
  </si>
  <si>
    <t xml:space="preserve">Je suis entièrement satisfaite du service qui est simple et rapide. Le contact téléphonique est très professionnel. J'ai eu toutes les réponses à mes questions. </t>
  </si>
  <si>
    <t>philippe-h-109992</t>
  </si>
  <si>
    <t>J'ai toujours été satisfait des services de Direct Assurance.
Bons tarifs compétitifs et très bon service client même en cas de sinistre.
Un site pratique à utiliser.</t>
  </si>
  <si>
    <t>alvaro-r-109970</t>
  </si>
  <si>
    <t xml:space="preserve"> N'ayant pas eu d'autres accidents auparavant je n'ai pas le retour nécessaire a pouvoir me faire une opinion
Pour l'ensemble je suis satisfait des services</t>
  </si>
  <si>
    <t>matthieu-c-109898</t>
  </si>
  <si>
    <t>La démarche que j'ai effectuée ce matin vers 10h30 a été simple et rapide.
Vos prix sont attractifs c'est pourquoi j'ai changé pour passer chez vous...</t>
  </si>
  <si>
    <t>10/04/2021</t>
  </si>
  <si>
    <t>guy-r-109887</t>
  </si>
  <si>
    <t xml:space="preserve">JE  suis assez satisfais des tarifs 
Mais ont me demande un relevé d information que j ai déjà envoyé 
je pense que les relevés informations... la demande devrais se faire entre assurances </t>
  </si>
  <si>
    <t>raheel-m-109860</t>
  </si>
  <si>
    <t xml:space="preserve">Le prix de mon assurance a augmenter pour un petit accrochage mineur sur une autre voiture. c'est pratiquement 400 euros de plus annuellement. je trouve ca un peu exagerer. je ne sais pas si je vais rester chez direct assurance. 
</t>
  </si>
  <si>
    <t>09/04/2021</t>
  </si>
  <si>
    <t>christian-s-109855</t>
  </si>
  <si>
    <t>Je suis, jusqu'à présent, satisfait.
Je verrai bien si Direct Assurance est tout aussi efficace et rapide pour la résolution du sinistre qui m'est "tombé dessus" aujourd'hui ;-)</t>
  </si>
  <si>
    <t>sebastien-d-109844</t>
  </si>
  <si>
    <t>Tres mécontent de la gestion de mon sinistre, j'envisage de changer d assureur des que possible. Ma bonne foi est remise en cause et a ce prix de cotisation je ne l accepete pas</t>
  </si>
  <si>
    <t>abel-c-109843</t>
  </si>
  <si>
    <t>Très bon prix et facile a faire, très satisfait. Je pense donner des avis a mes amis et ma famille car il est facile a faire et simple. Et le prix c'est le meilleur.</t>
  </si>
  <si>
    <t>valerie-s-109841</t>
  </si>
  <si>
    <t>Je suis satisfaite du service accueil très sympathique et personne compétente prix intéressant réponse rapide ainsi que des envois des documents à régulariser</t>
  </si>
  <si>
    <t>christian-g-109831</t>
  </si>
  <si>
    <t>Bonjour
ça augmente tous les ans encore 15 Euros de plus cette année , je vais résilier l ' année prochaine 2 mois avant l ' échéance .
Bonne journée .</t>
  </si>
  <si>
    <t>eric-r-109807</t>
  </si>
  <si>
    <t>Les prix me convienne simple rapide efficace simplicité à recommander renseignement téléphonique super rien à dire  simple personne à l'écoute explication clair et compréhensible.</t>
  </si>
  <si>
    <t>claude-p-109792</t>
  </si>
  <si>
    <t>Les tarifs sont élevés pour une voiture de cette taille.... De plus il n'y a pas grand chose de pris en compte en garantie. Je ne suis pas satisfait, ma conjointe paie 100 euros de moins pour un monospace alors que je roule en citadine</t>
  </si>
  <si>
    <t>laurdid-109760</t>
  </si>
  <si>
    <t>il ne faut pas avoir d'accident chez eux car il vous radie de suite, est vous déclare 100% responsable sans avoir fait d’enquête, de plus le service corporel "Malika très désagréable qui se crois au dessus des lois. il perde du coup 3 véhicules, il ont radié notre fils.</t>
  </si>
  <si>
    <t>jennifer-v-109749</t>
  </si>
  <si>
    <t xml:space="preserve">agent clientèle très agréable explique avec patience on a été coupé ma rappeler de suite vraiment très satisfaite de votre acceuil   tarif pour jeune conducteur reste abordable </t>
  </si>
  <si>
    <t>fabrice-s-109740</t>
  </si>
  <si>
    <t>Je viens de recevoir mon nouvel échéancier hors de prix.
Après avoir fait des devis chez des concurrents je tombe à moitié prix. Le devis le plus cher est encore en dessous !
Je vais certainement résilier</t>
  </si>
  <si>
    <t>karl-t-109730</t>
  </si>
  <si>
    <t>En tant que conducteur model et sans accident je trouve dommage que Direct assurance augmente les tarifs chaque année au lieu de recompensé les bon conducteur, je crois que je vais allez voir une autre assurance.</t>
  </si>
  <si>
    <t>eric-t-109712</t>
  </si>
  <si>
    <t>Satisfait des prix et du site qui permet des démarches et modifications de contrat rapide.
Pour l'instant je n'ai eu aucun sinistre donc je ne peux pas noter ces prestations.</t>
  </si>
  <si>
    <t>08/04/2021</t>
  </si>
  <si>
    <t>najla-m-109690</t>
  </si>
  <si>
    <t xml:space="preserve">Je suis satisfait du service , seulement je souhaiterai un traitement beaucoup plus rapide des dossiers. 
mais dans l'ensemble , c'est bon . bien cordialement </t>
  </si>
  <si>
    <t>thomas-h-109683</t>
  </si>
  <si>
    <t xml:space="preserve">plutot sasfait de la rapidite des contrats et des moyens internet , les conseillers sont toujours disponible et chaleureux 
les services proposes restent coherents 
</t>
  </si>
  <si>
    <t>florian-e-109671</t>
  </si>
  <si>
    <t>Je suis complétement insatisfait du service, c'est inadmissible, je suis très en colère après direct assurance. J'ai le sentiment que l'on se moque de moi. Le personnel n'est pas compétent et/ou fait semblant de ne pas comprendre ma demande, me répond vaguement afin de me décourager je trouve cela lamentable !</t>
  </si>
  <si>
    <t>eric-m-109628</t>
  </si>
  <si>
    <t>Pas satisfait de la franchise de bris de glace qui s'envole sans en etre averti!! 
pas satisfait de n'avoir eu aucun geste ares le confinement ou on est en teletravail et ou les accident ont fortement chuté</t>
  </si>
  <si>
    <t>gilles-d-109625</t>
  </si>
  <si>
    <t>Bon  rapport qualité/Prix. Service téléphonique performant. Très efficace pour vous conseiller et prendre en charge votre problématique. Je recommande.</t>
  </si>
  <si>
    <t>olivier-r-109620</t>
  </si>
  <si>
    <t>Je viens de prendre une assurance auto à direct assurance. 
Je suis satisfait du tarif et de la réactivité au téléphone..
A voir si les services suivront.</t>
  </si>
  <si>
    <t>jennifer-t-109619</t>
  </si>
  <si>
    <t xml:space="preserve">Nous sommes très satisfaits de Direct Assurance. De plus notre fidélité a été récompensée.
Nous avons des gens sympathiques au téléphone et tout est très rapide </t>
  </si>
  <si>
    <t>youri-s-109606</t>
  </si>
  <si>
    <t>Bon service, mais rien exceptionnel. Merci pour rapidité. Je compte sur remise de fidélité pour assurance de ma voiture. Peut-être aussi sur l'assurance me ma maison ou mon appartement.
Direct Assurance reste le meilleur pour moi.
Cordialement</t>
  </si>
  <si>
    <t>alain-l-109598</t>
  </si>
  <si>
    <t>Je suis satisfait du service, je verrai mon espace personnel quand je pourrai accéder.
Je ne comprend la necessité de mettre cent cinquante caractères minimum</t>
  </si>
  <si>
    <t>melissa-m-109569</t>
  </si>
  <si>
    <t>Je n'ai jamais eu de problème donc jamais eu à vous contacter cependant je trouve les prix très cher et je pense changer d'assurance dès l'an prochain.</t>
  </si>
  <si>
    <t>hugo-s-109548</t>
  </si>
  <si>
    <t>Très satisfait  du service avec démarche simple et complète
Merci de votre réactivité pour assurer mon logement
Je vous souhaite une bonne journée
Cordialement</t>
  </si>
  <si>
    <t>alain-c-109546</t>
  </si>
  <si>
    <t xml:space="preserve">Je suis totalement satisfait des services et je trouve que la tarification est compétitive. Je recommande Direct Assurance à mes relations, familles et amis. </t>
  </si>
  <si>
    <t>walter-r-109524</t>
  </si>
  <si>
    <t>Niveau assurance, pas de surprise, mais les moyens de contact sont clairement à revoir. Le site internet mouline, l'application n'est pas fiable. Heureusement, le service téléphonique est extra.</t>
  </si>
  <si>
    <t>07/04/2021</t>
  </si>
  <si>
    <t>dominique-m-109478</t>
  </si>
  <si>
    <t>Simple et pratique. L'assurance est facile d'accès et les garanties sont bien placées en terme de tarifs. L'accès web est super, l'accueuil téléphonique aussi</t>
  </si>
  <si>
    <t>christina-m-109443</t>
  </si>
  <si>
    <t>Très déçu par le service, manque de communications entre les experts et direct assurance, mais aussi manque de réactivité et d’intérêt des gestionnaires.</t>
  </si>
  <si>
    <t>murielle-c-109435</t>
  </si>
  <si>
    <t>Je ne parviens pas à obtenir un devis auto par internet, et après avoir essayé de vous contacter par téléphone à plusieurs reprises, de longues minutes d'attente (+ de 10 minutes) je n'ai eu personne!</t>
  </si>
  <si>
    <t>veronique-a-109431</t>
  </si>
  <si>
    <t>je suis très satisfaite la souscription est rapide, et les tarifs très attrayants. je la conseille vivement. et plus de papiers que d avantages.
assurer quand j étais jeune, j y suis revenu, ils sont imbattable</t>
  </si>
  <si>
    <t>frederique-a-109423</t>
  </si>
  <si>
    <t>Conseillers inefficaces, contrat mensonger, je vais vite changer d'assurance.
Impossible d'obtenir une attestation responsabilité civile alors que souscrite dans le contrat.</t>
  </si>
  <si>
    <t>laetitia-f-109411</t>
  </si>
  <si>
    <t>Je suis satisfaite de l'accueil du service, le conseiller est aimable et courtois, les prix sont attractifs, je recommanderai sans hésiter cette assurance.</t>
  </si>
  <si>
    <t>arnaud-g-109365</t>
  </si>
  <si>
    <t>Tarifs attractifs - Bonne application performante mais qui prend le dessus sur les autres applications en fond, type Deezer ou Waze - Bons conseils - Je recommande</t>
  </si>
  <si>
    <t>06/04/2021</t>
  </si>
  <si>
    <t>georges-o-109349</t>
  </si>
  <si>
    <t xml:space="preserve">je suis satisfait du service rendu ainsi que de l'amabilité et la patience de ma conseillère. Je reste cette année encore chez Direct Assurance malgré une cotisation annuelle supérieure à celles proposée par d'autres assureurs.. 
</t>
  </si>
  <si>
    <t>mario-b-109347</t>
  </si>
  <si>
    <t>Un peu élevé au niveau du prix. Mais ça peut aller.
L'application sur le smartphone ne fonctionne pas très bien dans la rubrique photo. Satisfait de l'écoute et de la rapidité avec laquelle on a traité ma demande.</t>
  </si>
  <si>
    <t>christelle-p-109345</t>
  </si>
  <si>
    <t>Service client téléphonique accueillant, dossier crée rapidement, dommage que les prix bas soient compensés par une franchise atomique sur le bris de glace</t>
  </si>
  <si>
    <t>gerard-s-109336</t>
  </si>
  <si>
    <t>Simple, pratique, à l'écoute et disponible, le service est impeccable, les interlocuteurs sont agréables et professionnels. Mes demandes sont bien prises en compte.</t>
  </si>
  <si>
    <t>christian-b-109318</t>
  </si>
  <si>
    <t xml:space="preserve">Pas de conseiller au téléphone
Je n'ai pas d'accidents, on me considère comme un jeune conducteur, ma prime monte malgré tout (et malgré les confinements!)
Pas de souplesse
Je ne suis même pas assuré quand je prends une voiture de courtoisie au garage.  Je résilierai bientôt si je ne reçois pas une meilleure offre. </t>
  </si>
  <si>
    <t>mejdi-d-109307</t>
  </si>
  <si>
    <t>Très satisfait par contre la manière avec laquelle vous exposez les enquêtes de satisfaction est intrusive sinon pour tout le reste tout est bon voire excellent</t>
  </si>
  <si>
    <t>jerome-n-109301</t>
  </si>
  <si>
    <t>Je suis très satisfait de cette compagnie.
Rien à dire .
De grosses économies et un service sur internet très simple .
Déjà 2 véhicules chez eux et mon logement.</t>
  </si>
  <si>
    <t>dolores-l-109299</t>
  </si>
  <si>
    <t xml:space="preserve">je suis satisfaite des renseignements téléphonique que j'ai eu avec un conseillé clientèle et la prise en charge téléphonique pour assuré mon véhicule est satisfaisante </t>
  </si>
  <si>
    <t>valerie-c-109290</t>
  </si>
  <si>
    <t>Je suis satisfaite de vos services pour toutes les demandes faites par téléphone. Merci.
Par rapport à l'offre et le prix, je recherche des prix moins chers...</t>
  </si>
  <si>
    <t>aurelie-d-109284</t>
  </si>
  <si>
    <t xml:space="preserve">prix très convenable, assurance proche de ses clients, mails très direct et suivi de toutes demande, assistances rapide, joignable facilement, et sans crainte.
Les prix sont attractifs même sur des modéls réssents, une assurance que je recommande facilement </t>
  </si>
  <si>
    <t>jordan-t-109279</t>
  </si>
  <si>
    <t xml:space="preserve">J'économise 1/3 du prix de mon ancienne assurance pour les mêmes service,  ca reste cher mais toujours mieux, reste a voir le service après vente         </t>
  </si>
  <si>
    <t>douglas-v-109268</t>
  </si>
  <si>
    <t>La qualité des options et les prix  ont été parmi mes critères de sélection et l'accueil téléphonique est top
Merci et j'espère que vous resterez  toujours au top</t>
  </si>
  <si>
    <t>frederic-d-109266</t>
  </si>
  <si>
    <t xml:space="preserve">Très bon rapport qualité prix aux premières abord , à voir dans le temp et surtout lors d'un éventuelle sinistre s'il y avait lieu , la réactivité de cette assureur et sa qualité ainsi cela définira la satisfaction du client . </t>
  </si>
  <si>
    <t>phililippe-d-109248</t>
  </si>
  <si>
    <t>Simple et pratique. Réponse claire, précise et rapide. Rien à redire sur la gestion du contrat. J'ai eu la chance de ne pas avoir de dégât à gérer donc pas d'avis sur la gestion d'un dégât.</t>
  </si>
  <si>
    <t>laetitia-s-109239</t>
  </si>
  <si>
    <t xml:space="preserve">Je ne suis pas satisfaite du service j'ai appeler le service car ma voiture à été volé je me retrouve en impayé et résilier au lieu d'être indemniser </t>
  </si>
  <si>
    <t>darine-g-109227</t>
  </si>
  <si>
    <t xml:space="preserve">je suis insatisfait de service car mon bonus malus  baisse et ma tarif augmente d'une année à l'autre   ce n'est pas normale , c'est inacceptable et dommage </t>
  </si>
  <si>
    <t>05/04/2021</t>
  </si>
  <si>
    <t>emmanuel-m-109203</t>
  </si>
  <si>
    <t>Pris de court, j'ai pu compter sur la réactivité de DIRECTASSURANCE. Le tarif et les franchises me semblent élevées mais je n'ai pas eu le temps de comparer avec les offres du marché.</t>
  </si>
  <si>
    <t>elipi-109171</t>
  </si>
  <si>
    <t>Augmentation de mon échéance pour l'année 2020/2021,sans accident ni rien et avec un bonus de plus de 5 ans. Je fais des devis ailleurs et je m'en vais dès que possible.</t>
  </si>
  <si>
    <t>benoit-r-109163</t>
  </si>
  <si>
    <t>Simple et pratique, tarifs compétitifs, services téléphoniques clairs, rapidité des démarches administratives, je recommande direct assurance à 100%...</t>
  </si>
  <si>
    <t>sergio-a-109161</t>
  </si>
  <si>
    <t>je suis content de mon assurance, au niveau du prix  et des services  ,je conseillerai direct assurance aux  amis.je suis fier de faire partie de direct assurance et je peux le dire que c'est vraiment avantageux</t>
  </si>
  <si>
    <t>cedric-c-109142</t>
  </si>
  <si>
    <t xml:space="preserve">Personne ne répond à mes mails, je n'ai toujours pas reçu mon attestation d'assurance et mon sinistre n'est toujours pas résolu !                                                </t>
  </si>
  <si>
    <t>04/04/2021</t>
  </si>
  <si>
    <t>david-d-109098</t>
  </si>
  <si>
    <t>Suite a un sinistre je me retrouve avec une bande sonore me disant que le service sinistre ouvre le samedi de 9h a 16h,donc après 16h pas d'accident? Personne pour m'aider dans mon constat, sachant que j'étais sonné vu l'impact! Je croyais que l'on avait un service assistance avec mon assurance, que je paye au passage! Dommage.</t>
  </si>
  <si>
    <t>03/04/2021</t>
  </si>
  <si>
    <t>pascal-b-109089</t>
  </si>
  <si>
    <t xml:space="preserve">Les prix sont bons, les téléopérateurs doivent s'améliorer et plus écouter les besoins des clients, l'application mobile est efficace et bien pensée, </t>
  </si>
  <si>
    <t>melodie-renee-fleur-m-109084</t>
  </si>
  <si>
    <t xml:space="preserve">Je suis satisfaite mais je trouve l'augmentation d'assurance d'assurance très élevée (10%) cette année alors que je n'ai jamais eu d'accident... C'est excessif ! </t>
  </si>
  <si>
    <t>raphael-m-109063</t>
  </si>
  <si>
    <t>je suis satisfait du prix  pour les prestations !  
garanties suffisantes pour les garanties souscrites
pas mal d'option ce qui permet de gerer son budget assurance plus facilement</t>
  </si>
  <si>
    <t>serge-p-109033</t>
  </si>
  <si>
    <t>Bonjour,
Vos prix commence à être au même niveau que vos confrère avec moins de service.  Exemple bris de glace 0€ de franchise chez vos confères MACIF  et Vous 25% , pour les même conditions</t>
  </si>
  <si>
    <t>claire-v-109028</t>
  </si>
  <si>
    <t>economies faites tous les mois, je me suis meme rendue compte que je conduisais de mieux en mieux. le site et l'application sont super faciles et utiliser</t>
  </si>
  <si>
    <t>sebastien-p-109018</t>
  </si>
  <si>
    <t>Pour L'instant rien à dire, ça a l'air d'être parfait, rapide et pas cher. Attendons un sinistre pour revenir sur cet avis, pour connaitre l'efficacité réelle.</t>
  </si>
  <si>
    <t>audrey-v-109017</t>
  </si>
  <si>
    <t>Je suis satisfaite mais les prix sont quand même excessif .
réponse rapide au téléphone en cas de sinistre . Mais j'ai fait des comparatif de prix pour mes véhicule et olivier assurance par exemple mon cher.Mais tant que pas de soucis je reste sauf si tarif devient plus exorbitant</t>
  </si>
  <si>
    <t>benjamin-l-109004</t>
  </si>
  <si>
    <t>Une fois assuré je suis très satisfait, mais quel casse-tête pour obtenir d'être assuré ou de résilier... A ce jour je ne suis pas en mesure de résilier une assurance pour une voiture que je ne possède plus, et il n'y a pas moyen de vous transmettre un document pour finaliser l'assurance d'un autre véhicule... J'imagine que cette mésaventure mettra fin à ma fidélité lors de mon prochain changement d'assurance. D'autant que les tarifs ont, je trouve, tendance à augmenter alors même que je n'ai déclaré aucun sinistre et que les confinements font que je roule beaucoup moins...</t>
  </si>
  <si>
    <t>02/04/2021</t>
  </si>
  <si>
    <t>marjorie-c-108979</t>
  </si>
  <si>
    <t>Je suis assez satisfaite d'avoir souscris mes 2 contrats auto chez vous.  Le tarif bien que trop élevé a mon goût reste compétitif et vos services sont très simples et rapides. Les conseillers toujours à l'écoute et très clairs.</t>
  </si>
  <si>
    <t>catherine-g-103444</t>
  </si>
  <si>
    <t>je trouve un peu cher,car usage uniquement privé, et de plus je ne roule pratiquement pas.
De plus,la franchise pare brise de 25% un peu juste à mon avis.</t>
  </si>
  <si>
    <t>jeanne-s-108972</t>
  </si>
  <si>
    <t>TOP 
Bon tarifs, excellent service client
bons tarifs 
je recommande, merci pour les conseils, la disponibilité du conseiller, son professionnalisme et tout</t>
  </si>
  <si>
    <t>anas-s-108969</t>
  </si>
  <si>
    <t>Le prix est beaucoup plus chère que chez les concurrents. 
Le service est bien, simple et pratique.
Mais je ne suis pas satisfait du prix, il est beaucoup plus chère.</t>
  </si>
  <si>
    <t>david-l-108959</t>
  </si>
  <si>
    <t>Je suis satisfait du service et de la prise en charge en cas de sinistre. Les prix sont très compétitifs et la couverture en cas de sinistre est très complète</t>
  </si>
  <si>
    <t>moussa-k-108919</t>
  </si>
  <si>
    <t>Je suis un client content des services de Direct,comme toujours ils sont au rendez vous, a mon écoute et réponde a mes attente.
Je conseil vivement a mes proches sans aucune hésitation.</t>
  </si>
  <si>
    <t>zidane-l-108913</t>
  </si>
  <si>
    <t xml:space="preserve">Tant que vous travaillez exclusivement avec BCA expertise, vous aurez de plus en plus de gens qui vont fuir votre compagnie d'assurance, il suffit d’enquêter sur les avis clients qu'ils ont vous verrez la mauvaise réputation qu'ils vous font indirectement 
</t>
  </si>
  <si>
    <t>jules-m-108891</t>
  </si>
  <si>
    <t xml:space="preserve">Tarif augmente année après année alors que mon bonus augmente. Aucun geste n’a été fait suite aux confinements de 2020, année durant laquelle nous avons presque pas utilisé le véhicule. </t>
  </si>
  <si>
    <t>andre-g-108876</t>
  </si>
  <si>
    <t xml:space="preserve">Je suis vaiment satisfait  par le service et le prix me convient bien .
je pense éventuellement en faire part à mes connaissances afin qu'ils fassent un devis pour leur contrat 
cordialement </t>
  </si>
  <si>
    <t>christian-p-108871</t>
  </si>
  <si>
    <t>je suis satisfait des prix et des contrats, tres bon contact avec les conseiller . ils sont tres professionnels mais aussi de bon conseil et tres reactif. dommage que direct assurance ne fasse pas les assurances bâteau .</t>
  </si>
  <si>
    <t>adel-c-108870</t>
  </si>
  <si>
    <t>Assurance nulle. Vos conseillers du service de gestion des sinistres qui ne prennent même pas le temps de comprendre le problème. Avec vous tant que tout va bien c'est cool mais dès que y'a accident vous nous sortez votre livre du code de la route. Merci pour votre compétence dans ce domaine. Ciao</t>
  </si>
  <si>
    <t>jean-francois-j-108819</t>
  </si>
  <si>
    <t xml:space="preserve">je suis satisfais du service
je suis satisfais du service 
je suis satisfais du service 
je suis satisfais du service
je suis satisfais du service
je suis satisfais du service
</t>
  </si>
  <si>
    <t>nadine-b-108805</t>
  </si>
  <si>
    <t>Je suis très satisfaite de vos offres et services, et je suis très heureuse de faire partie de vos clients, cette décision va me faire faire des économies, merci direct assurance!</t>
  </si>
  <si>
    <t>trebeau-m-108799</t>
  </si>
  <si>
    <t>Les prix des contrats et la qualité des services sont convenables. Je n'ai jamais eu de soucis avec votre société. Le seul reproche c'est que tous les contrats pourraient être regroupés en une seule mensualité pour un seul prélèvement.</t>
  </si>
  <si>
    <t>jennifer-d-108780</t>
  </si>
  <si>
    <t xml:space="preserve">conseillère très sympathique, qui m'accompagne tout au long des différents processus. tarif intéressant. avoir si le suivi est aussi qualifié. cordialement </t>
  </si>
  <si>
    <t>guillaume-r-108767</t>
  </si>
  <si>
    <t>La personne au téléphone était très agréable, à l'écoute et très professionnel. Rien à dire sauf que le prix est un peu trop élevé mais bon à part ça RAS</t>
  </si>
  <si>
    <t>michel-l-108764</t>
  </si>
  <si>
    <t>Je suis entièrement satisfait des prix, des propositions et autres. N'ayant jamais, ou tout du moins pour l'instant, eu de sinistre, je ne peux me prononcer sur ce sujet.</t>
  </si>
  <si>
    <t>christine-n-108758</t>
  </si>
  <si>
    <t>18 euros d'augmentation par rapport à l'an dernier. Alors que l'on avait dit que les assurances n'augmenteraient pas à cause du confinement, moins d'accident ???</t>
  </si>
  <si>
    <t>christian-l-108750</t>
  </si>
  <si>
    <t>La première année le prix est intéressant et compétitif. 
Les années suivantes, le prix augmente de manière conséquente (Environ 5% par an) en l'absence du moindre sinistre responsable.</t>
  </si>
  <si>
    <t>christian-b-108735</t>
  </si>
  <si>
    <t xml:space="preserve"> Le prix me convient, pour le service, je ne sais pas je n'ai pas eu d'accident. Il y a beaucoup de pub qui arrive, c'est assez désagréable, je ne pense pas tous les jours à l'assureur de ma voiture, c'est peux être pour cela que direct assurance envoie de la PUB.</t>
  </si>
  <si>
    <t>31/03/2021</t>
  </si>
  <si>
    <t>01/03/2021</t>
  </si>
  <si>
    <t>franck-h-108709</t>
  </si>
  <si>
    <t xml:space="preserve">Grosse augmentation malgrés un bonus qui a augmenté et la alors que je prend soin de ma voiture et la alors que je prends soin de ma voiture franchise pour un acte que je n ai pas commis très elevé </t>
  </si>
  <si>
    <t>joel-l-108706</t>
  </si>
  <si>
    <t>La personne que j'ai eu ma bien guidé lors de mon inscription. Elle a été trés professionnelle et attentive.
Les prix sont compétitifs mais en descendant encore peu cela serait formidable</t>
  </si>
  <si>
    <t>olivier-c-108698</t>
  </si>
  <si>
    <t>Pas de prise de tête, ça me va et 50% moins cher que chez AXA. Rapide clair et précis. Sauf au paiement par prélèvement ça a beugé, alors j'ai payé par carte.</t>
  </si>
  <si>
    <t>andreea-d-108695</t>
  </si>
  <si>
    <t>Je suis satisfaite. Bon prix, bonne réactivité, Site web ok pas trop ra^pide mais ok. Il faudra améliorer l'application, sa vitesse d'execution, surtout la version android</t>
  </si>
  <si>
    <t>francoise-f-108688</t>
  </si>
  <si>
    <t>Le tarif du contrat de l'assurance me convient, l'entretien téléphonique avec la conseillère a été très clair .je vais recommander Direct Assurance à des personnes de mon entourage et de ma famille.</t>
  </si>
  <si>
    <t>ikram-b-108685</t>
  </si>
  <si>
    <t>rapide clair et précis, mon mari est déjà client et satisfait donc je le suis aussi. J’espère l’être autant que lui. prix attractif et sans ambiguité.</t>
  </si>
  <si>
    <t>pascale-v-108678</t>
  </si>
  <si>
    <t>Tout se passe super bien avec vous tant que nous ne sommes pas responsable... j'ai eu un souci de bris de glace, pour lequel j'ai eu l'honnêteté de le dire, vous n'avez rien voulu savoir, même en payant la franchise</t>
  </si>
  <si>
    <t>patrick-h-108672</t>
  </si>
  <si>
    <t xml:space="preserve">Je viens d'arriver chez direct assurances pour les prix corrects. Maintenant reste à voir si ils tiennent leurs promesses pour leur mettre une bonne note !! </t>
  </si>
  <si>
    <t>fabfab-108664</t>
  </si>
  <si>
    <t xml:space="preserve">Bienvenue dans la toile de l'araignée (direct assurance)...Le piège va se refermer sur moi !!
Comment ne pas avoir envie de boycoter ce genre d'assurance,  au même titre que l'olivier assurances (j'en ai fait aussi les frais), et certainement d'autres assurances en lignes qui ne sont à votre écoute que lorsque vous souscrivez un contrat ou quand vous n'avez besoin de rien.
Il faudrait s'unir pour dénoncer, entre autre,  des "conditions générales automobile", pour ma part, imbuvables et longues comme une piste d'atterrissage, qui subtilement écrites, bloquent toutes tentatives de démarches de prise en charge...
Dimanche 28 mars, je roulais tranquillement sur une route départementale dans ma voiture lorsque sur le tableau de bord s'affiche : " veuillez gonfler vos pneus". Je m'arrête dans une station, juste à côté, carrefour, et me rends compte que mon pneu arrière droit est complètement à plat.  Je passe ma main sur le pneu pour essayer de trouver un potentiel corps étranger sur le pneu. Rien du tout. Je commence à gonfler, mais rien ne se passe. Je continue mais sans succès.  Je décide d'avancer la voiture de quelques centimètres afin de vérifier la partie du pneu qui était en contact avec le goudron. Malheureusement,  je me rends compte que le pneu est déchiré sur une dizaine de centimètres.  Donc impossible de re gonfler. Pas de roue de secours (la voiture n'en n'est pas équipé et ma bombe anti crevaison se trouve inutile).
Rapide calcul : je suis a 30 km de chez moi, nous sommes Dimanche, milieu d'après-midi, pas de roue de secours et pneu hors service. 
Qu'importe,  j'ai mon assurance auto...je reste confiant car je me suis assuré au maximum,  tout risques et avec leur "pack sérénité"!! Ils vont s'occuper de moi sans problème....
"Non, monsieur,  nous ne pouvons vous dépanner, car vous n'avez pas crever sur autoroute. Voyez avec des passants ou des gens de votre famille..."
Je ne plaisante pas. Ce exactement ce que m'a dit cette charmante personne,  limite désagréable, mais surtout autoritaire, au téléphone. 
Stupeur, agacement, sensation de me faire avoir et j'en passe...
Le rouleau compresseur est en marche. Je n'ai plus qu'à m'écarter sous peine de me faire "écraser" comme une vulgaire punaise.
Impossible de se faire aider. Je suis piégé...
Mais par chance, je trouve un dépanneur, à 500 mètres de mon lieu de crevaison....pour la modique somme de 130 euros??. Eux, font leur travail, rien à dire,  correctement et sympathiquement en plus. Je leur ai commandé des pneus et ils vont s'en occuper semaine suivante. Bon, j'ai réglé 1 problème. 
Maintenant, je dois régler le 2ème. Le rapatriement chez moi, avec ma femme et mes 2 enfants.  On appelle la famille, j'ai de la chance, on est pris en charge...ouf. 
Bien évidemment, là,  je plaisante.  Heureusement que cela ne nous était pas arrivé loin de chez nous. Les modalités de rapatriement auraient certainement entaché le budget familial qui n'est pas un puit sans fond. Merci la famille.
2 ème problème réglé. 
Une chose est sûre : demain je recontacte direct assurance, afin de mettre les choses au clair.
"Oui, bonjour Monsieur (très gentil le conseillé au téléphone), malheureusement, nous ne prenons pas en charge les crevaisons, mais si vous aviez crevé 2 pneus, nous vous aurions dépanné".
Biensur, comment n'y avais-je pas pensé avant...jaurai du m'occuper du 2 ème pneu moi même (dans ma tête). Je suis donc dans la troisième dimension...
"Mais, peut-être,  monsieur,  auriez vous du mieux vous informer lors de votre souscription".....
Voilà,  on y arrive,  c'est de ma faute. C'est logique, il faut renverser la situation afin que mon agacement se transforme en culpabilité...
"Mais monsieur le conseillé, Direct assurance n'a pas, en tant que professionnel, l'obligation de m'expliquer les choses, lors de ma souscription, afin que je fasse bien mon choix dans mes options"!? 
-reflexion interne- Mais je doute que cela soit une option....j'ai quasiment souscrit au maximum. 
"Bon, écoutez, monsieur,  il fallait lire les conditions générales ".
"Mais je ne les ai jamais eu".
"Je vous les envoie par mail tout de suite monsieur.  Une autre question ?"
"Ben , pourquoi,  le problème est résolu !?"
"Monsieur,  nous ne prenons pas en charge 1 crevaison, mais 2 oui. C'est noté dans les conditions générales.  Une autre question monsieur ?"
" Écoutez oui, pouvez vous faire un geste commercial afin de dissiper cette mauvaise expérience ?"
"Monsieur,  je vais voir avec mon supérieur...(là,  il doit certainement prendre un verre de jus d'orange, et attendre un peu). Monsieur,  merci d'avoir patienter,  malheureusement,  nous ne pouvons vous accorder un geste. Vous n'êtes pas chez Direct assurance depuis plus d'un an mais une fois cette première année passée, vous pourrez faire une demande de geste commercial ".
"Faire une demande !? Donc, vous ne me garantissez même pas d'obtenir quoi que ce soit !??"
"Non, monsieur. Mais de toute façon,  avec la loi Harmon, au bout d'un an d'assurance,  vous pouvez résilier rapidement. "
" Mais, vous plaisantez !!? Donc, vous ne reglez pas la situation mais vous voulez que je continue à m'assurer chez vous, en croisant les doigts pour un ''''éventuel'''' dédommagement au bout d'un an de contrat !!! Vous vous moquez littéralement de moi. Vous savez aussi bien que moi que cela ne mènera nul part. Vous gagnerez juste en plus 1 mois de préavis,  loi Hamon ou pas". Vous me poignardez et en plus vous me demandez de vous faire confiance. Je vais vous envoyer ma résiliation au plus vite en RAR, afin que Direct assurance se rende compte que je n'ai absolument plus envie de rester assuré chez vous. Mon échéance est au 1 er juillet mais en tout cas, dans mon esprit, la décision est prise. Direct assurance se moque de son assuré ".
"Excusez nous encore monsieur. Au revoir".
"Au revoir".
Voilà la situation.  Je suis soulagé de 130 euros. Et avec une facilité déconcertante.  Le pot de terre contre le pot en béton a branché.
Bon, je téléphone demain à mon assistance juridique....hé oui, je suis équipé moi ??!!
Pigeon, my name is Pigeon...
Le lendemain, je téléphone à mon assistance juridique.  Je lui explique toute l'histoire. Malheureusement,  de leur côté,  ils ne peuvent intervenir qu'à partir d'un certain montant de préjudice....150 euros. Mon dépanneur m'a soulagé de 130 euros. Et quoi qu'il en soit, les recours possible sont plus que minces. Les conditions générales de direct assurance sont faites de façon que le client ne puisse pas aboutir à grand chose. Ma gentille conseillère juridique n'est absolument pas étonnée de la situation car les problèmes pleuvent avec direct assurance.
Voilà ma triste expérience avec Direct assurance,  qui a certainement de beaux jours devant elle. Tant que personne ne dira rien ou se groupera pas, on se fera tous avoir à un moment donné. 
Et là où il y a un problème,  c'est que Direct assurance est noté  2 ème en assurance auto (prix et satisfaction), sur ce site, avec une note de 3,3 sur 5. Calculé sur 5887 clients.
Ben franchement...
Regardez bien leurs statistiques...
5 étoiles = 15,3%  = 901 clients
4 étoiles = 16%      = 942 clients
3 étoiles = 24,4%   = 1436 clients 
2 étoiles = 27,3% = 1607 clients 
1 étoiles = 17%     = 1001 clients 
1 et 2 étoiles correspondent 44,3%.
Quasi la moitié...2608 personnes qui sont insatisfaits. 
Et que dire des gens qui sont à 3 étoiles,  ni bien ni mauvais,  en tout cas pas réellement satisfaisant...et ils sont 1436.
Les chiffres parlent d'eux même... 
</t>
  </si>
  <si>
    <t>sophie-p-108633</t>
  </si>
  <si>
    <t>Non prise en compte de mon sinistre bris de glace car j'ai voulu bien faire et je suis aller au garage directement pour faire réparer avant de devoir remplacer le pare brise et pourtant on me dit qu'il fallait d'abord appeler l'assurance donc je vais résilier</t>
  </si>
  <si>
    <t>sania-a-108624</t>
  </si>
  <si>
    <t>je suis nouvelle ne ne peut pas encore donnner mon avis des que l'occasion se présentera je le donnerai avec plaissir mais pour l'instant je n'ai pas d'avis</t>
  </si>
  <si>
    <t>a-s-108597</t>
  </si>
  <si>
    <t>très chère assurance pour une plus si jeune conductrice !
sans aucun incident depuis 2 ans, date de ma première assurance.
je n'ai rien d'autre à dire</t>
  </si>
  <si>
    <t>salvatore-d-108573</t>
  </si>
  <si>
    <t>je suis satisfait de vos services merci beaucoup. Vos prix  sont compétitifs, le service est correct, je continuerai de recommander votre assurance autour de moi</t>
  </si>
  <si>
    <t>30/03/2021</t>
  </si>
  <si>
    <t>jean-frederic-e-108552</t>
  </si>
  <si>
    <t>Je  suis très satisfait de la qualité de service proposé. Les interlocuteurs sont très courtois et le tarif proposé pour une assurance "tous risques avec options supplémentaires" est plus que compétitif par rapport à la concurrence.</t>
  </si>
  <si>
    <t>fred-b-108543</t>
  </si>
  <si>
    <t>L'assurance ça va. Le contact client c'est nul.
Je n'ai pas d'attestation d'assurance dispo sur le site, des devis de 2018 en cours on se demande pourquoi. j'ai besoin urgent d'une attestation d'assurance je suis obligé de réclamer tous les jours c'est lourd vous le comprenez bien.</t>
  </si>
  <si>
    <t>sebastien-f-108534</t>
  </si>
  <si>
    <t xml:space="preserve">Je suis très insatisfait des service direct assurance et je vais résilier mes contrats très rapidement!
à chaque fois que j'ai ouvert un dossier il n'a pas été couvert par mon contrat malgré la souscription au option. </t>
  </si>
  <si>
    <t>georges-b-108531</t>
  </si>
  <si>
    <t>Très satisfait du service, prix intéressants. accueil sympathique explications nettes et précises,je pense que je vais assurer d'autres véhicules par la suite.</t>
  </si>
  <si>
    <t>philippe-b-108529</t>
  </si>
  <si>
    <t>Impossible de s'assurer pour un véhicule.
Je ne comprends plus rien aux démarches de Direct Assurance.
Multiples numéro à appeler. Lignes téléphoniques mauvaises.
Au secours.</t>
  </si>
  <si>
    <t>gil-v-108523</t>
  </si>
  <si>
    <t>Satisfait, nous sommes à notre 4° véhicule assuré  chez vous, mais mais les différents service  pourraient communiquer entre eux cela éviterait qu'on nous demande 3 fois la même chose ;</t>
  </si>
  <si>
    <t>daniel-c-108495</t>
  </si>
  <si>
    <t>Les prix me conviennent mais le formulaire et notamment l’envoi de pièces jointes est redondant (autre contrat déjà souscrit) et peu pratique. Exemple : quid des photos à transmettre ?</t>
  </si>
  <si>
    <t>alain-v-108492</t>
  </si>
  <si>
    <t>Je suis satisfait de vos services , ainsi que des tarifs si ceux ci restent dan l'état actuel, pour l'instant je n'ai pas eu d'accidents et peut-être qu'une reconnaissance des bons conducteurs par une baisse des tarifs serait une bonne chose;</t>
  </si>
  <si>
    <t>jean-claude-94753</t>
  </si>
  <si>
    <t>Satisfait du service, Prix moyennement satisfait. Les augmentations année après année sont beaucoup trop brutales, heureusement cette année on a corrigé</t>
  </si>
  <si>
    <t>jacques-rene-g-108487</t>
  </si>
  <si>
    <t xml:space="preserve">Je suis satisfaits du service ainsi que des prix pour le niveau d'assurance garanti
L'accès rapide à un conseillé et les réponses pertinentes immédiates. </t>
  </si>
  <si>
    <t>lamraoui-o-108483</t>
  </si>
  <si>
    <t>Prix et protection raisonnable au vu des propositions des autres assureurs.
Je conseillerais mes proches de demander un devis chez direct assurance.
Cdlt</t>
  </si>
  <si>
    <t>cecile-c-108481</t>
  </si>
  <si>
    <t>Les prix sont étudiés et le service client est particulièrement réactif lorsqu'on a des questions.  Les formules sont diversifiées en fonction des besoins.</t>
  </si>
  <si>
    <t>deborah-h-108471</t>
  </si>
  <si>
    <t xml:space="preserve">J'ai souscris une assurance auto (avec vol et bris de glace), je viens de me faire voler le contenu de mon véhicule avec bris de glace, et vous ne reconnaissez pas le vol !!! </t>
  </si>
  <si>
    <t>alain-h-108457</t>
  </si>
  <si>
    <t>je suis très satisfait c'est rapide et moins cher qu'ailleurs. il me reste à m'assurer mon automobile RENAULT CLIOT 4, j'attends le relevé depuis un bon moment et après cela ira vite pour la Mutuelle de Poitiers à Auxerre 89000.</t>
  </si>
  <si>
    <t>bernard-h-108456</t>
  </si>
  <si>
    <t>rien à signaler.
attente retour , attente réactivité.
je ne peux me prononcer pour l instant .
facilité sur le site internet.aucune difficulté pour l instant.</t>
  </si>
  <si>
    <t>pierre-l-108445</t>
  </si>
  <si>
    <t>assistance réactive, tout en ligne, adapté à mes besoins, toujours disponible,  tarif avantageux, simple de mise en place et efficace,  très professionnel</t>
  </si>
  <si>
    <t>29/03/2021</t>
  </si>
  <si>
    <t>jeremy-m-108432</t>
  </si>
  <si>
    <t xml:space="preserve">Je suis satisfait de l'ensemble du service
Rapport qualité prix top !! 
Service client agréable et répondant aux attentes en cas de sinistres
</t>
  </si>
  <si>
    <t>amalia-g-108423</t>
  </si>
  <si>
    <t xml:space="preserve">Nous avons souscrit à un contrat d'auto. et avons immédiatement été facturés.
Par la suite et après avoir fournir la carte grise du véhicule, nous avons fait l'objet d'un rejet d'assurance sans justification.
Nous avons dû appeler le service clients pour comprendre (rejet de souscription quand un conducteur est conducteur principal sur 2 véhicules différents).
Si la technique est déjà douteuse, Direct Assurance nous a facturé les frais de gestion de 42,42€ et la taxe attentat de 5,90€.
Franchement, nous n'en demandions pas tant !!!!
Superbe mentalité et approche commerciale. A fuir.
</t>
  </si>
  <si>
    <t>claude-p-108421</t>
  </si>
  <si>
    <t>J'ai assuré cette voiture en Avril 2013, 8 ans en Avril 21.
Ai bénéficié de 5% de bonus par ans...........et le coût de la prime annuel n'a pas ou guère diminué. Celà veut dire sans mon bonus la cotisation aurait très fortement augmentée........</t>
  </si>
  <si>
    <t>damien-b-108419</t>
  </si>
  <si>
    <t>je suis satisfait , l'accueil, prix , rapidité des devis, details des offres                                                                         .</t>
  </si>
  <si>
    <t>ludovic-d-108415</t>
  </si>
  <si>
    <t>très content, et prix très bon, je conseillerais cette assurance a mes amis, accueil chaleureux au téléphone et déclaration  très vite ,je suis content de cette assurance</t>
  </si>
  <si>
    <t>olivier-d-108411</t>
  </si>
  <si>
    <t>Jusqu'à présent je suis satisfait de mes assurances.
Tant qu'il n'y a pas de sinistre, tout se passe en général assez bien.
Nous verrons l'efficacité de mon assurance si jamais je rencontre un souci un jour.
Je regrette qu'il n'y ait pas de tarif dégressif en fonction de l'ancienneté de l'adhérent. Je suis chez Direct assurance depuis très longtemps et si je veux faire diminuer le tarif d'un contrat, il est plus simple de le résilier et d'en souscrire un nouveau que de tenter une négociation du tarif. Le simple fait de demander un devis en ligne fait diminuer le tarif après quelques temps. C'est fort regrettable..</t>
  </si>
  <si>
    <t>alain-b-108409</t>
  </si>
  <si>
    <t>Bonjour
Relativement satisfait bien que je n'ai pas eu de sinistres à gérer depuis plusieurs années, je m'inquiète aujourd'hui fortement de la hausse importantes et continue des tarifs depuis plusieurs années; ça commence à faire beaucoup et à tenter de comparer les tarifs ce que je ne faisais depuis l'origine de mes contrats, en 1999 je crois.</t>
  </si>
  <si>
    <t>mohamed-a-108406</t>
  </si>
  <si>
    <t>Je suis trés trés insatisfait de la qualité des différents échange que j'ai put avoir!! J'ai eu autant d'appel que de réponse différente..... inadmissible!! compter sur moi pour faire le tour de TOUS les forums afin d'expliquer ma situation!!!</t>
  </si>
  <si>
    <t>yannick-a-108404</t>
  </si>
  <si>
    <t>Bon accueil et bonne écoute de la conseillère. Contrat conforme à nos attentes. quelques difficultés au moment du paiement par SMS mais toutefois résolues par paiement via l'ordinateur</t>
  </si>
  <si>
    <t>amelia-g-108393</t>
  </si>
  <si>
    <t xml:space="preserve">J AI DEMANDEE UN ECHEANCIER SACHANT QUE NE POURRA SE FAIRE MENSUELEMENT AU MOINS 2 FOIS SEMESTRIEL C EST POUR CELA QUE JE NE SUIS PAS CONTENTE AU MOINS UNE REPONSE DE VOTRE PART .
</t>
  </si>
  <si>
    <t>nicolas-m-108379</t>
  </si>
  <si>
    <t>Les prix sont convaincants et très transparents.
Le devis est facile et simple à remplir, sans compter le temps pour créer le dossier et le temps de réponse pour l'obtenir.</t>
  </si>
  <si>
    <t>martine-c-108368</t>
  </si>
  <si>
    <t>SATISFAIT QUE DIRE DE PLUS, quelque soit  les services, pensez au client et apportez lui ce qu'il attend, un très bon prix pour les primes a payer et de très bonnes garanties en contre- partie., ENCORE DU CHEMIN A FAIRE !!!</t>
  </si>
  <si>
    <t>sol-t-108342</t>
  </si>
  <si>
    <t xml:space="preserve">Très contente même si je trouve que les tarifs ne baissent pas assez alors que je n’ai jamais déclaré d’accident depuis que je suis assurée avec direct assurances. </t>
  </si>
  <si>
    <t>sebastien-g-108333</t>
  </si>
  <si>
    <t>les prix me conviennent, et je trouve ces tarifs très adaptés à mes besoins, par rapport à mes assurances précédentes.
en espérant avec le temps ne pas avoir besoin d'essayer ces assurances..</t>
  </si>
  <si>
    <t>28/03/2021</t>
  </si>
  <si>
    <t>matthieu-b-108332</t>
  </si>
  <si>
    <t xml:space="preserve">Je suis satisfait de service de souscription d'assurance, je n'en dirais rien des assurance en elle même n'ayant jamais eu de sinistre. Avoir dans l'avenir se cela arrive.  </t>
  </si>
  <si>
    <t>claude-m-108327</t>
  </si>
  <si>
    <t>Profil pas à jour, il est impossible de télécharger la dernière attestation en cours. Dernière attestation non envoyée!
Très mécontant des prestations !</t>
  </si>
  <si>
    <t>nacia-b-108324</t>
  </si>
  <si>
    <t>le prix me convien parfaitement
insique  tout le devis devis insique d autre *
la securite securite securite securite  securite  
securite securite  securite</t>
  </si>
  <si>
    <t>laurent-j-108320</t>
  </si>
  <si>
    <t xml:space="preserve">je regrette qu'avec l'assurance tous risques on ne puisse pas dans les condition particulières relever la valeur du véhicule..                         </t>
  </si>
  <si>
    <t>patrice-l-108316</t>
  </si>
  <si>
    <t>Je suis très satisfait du service apporté par direct assurance. 
J'apprécie la qualité des interventions chaque fois que j'en ai eu besoin.
La prise en charge est rapide et le suivi est excellent.
Toutefois, la hausse des prix en 2021 m'enchante beaucoup moins. 
Surtout que j'ai tous mes contrats chez vous.
Il serait aussi intéressant d'avoir une offre pour les professionnels.</t>
  </si>
  <si>
    <t>nathalie-g-108315</t>
  </si>
  <si>
    <t xml:space="preserve">Encore une augmentation de 10% cette année, comme les 3 années précédentes !!! Cette augmentation n'existe pas sur mon salaire... dois-je changer d'assurance ? </t>
  </si>
  <si>
    <t>maxim-s-108312</t>
  </si>
  <si>
    <t>Je suis satisfait du prix pour l'instant à voir si l 'année prochaine le prix n'augmente pas, 
je suis déjà parti de Direct ASSURANCE  pour cela. A voir si j ajoute mon autre véhicule  chez vous.</t>
  </si>
  <si>
    <t>pierrre-l-108303</t>
  </si>
  <si>
    <t>je vais resilier mes 3 contrats simultanement puisque vous avez un bon à rien  ( qui devrait etre licencie ) qui s'appelle Yahia qui n'est pas capable de me rappeler par manque de courage mais surtout incapable de faire un geste commercial pour un client interessant pour DA alias AXA: bonus 50&amp; depuis 10 ans suite à une demande de prise en charge pour un pare-brise !!!!!</t>
  </si>
  <si>
    <t>alexis--g-108300</t>
  </si>
  <si>
    <t xml:space="preserve">bien sur tout rapport bonne accceuil  juste un peu de retard en attente de la carte grise
.cordialement girardin alexis 
dans l attente d une issue favorable a notre colaboration 
</t>
  </si>
  <si>
    <t>florencea-g-108290</t>
  </si>
  <si>
    <t>très compliqué juste au niveau des paiements. la clef virtuelle par le smartphone ne passait pas, la première carte que j'ai utilisée ne passait pas. J'ai du retourner en arrière pour payer avec une autre carte.  Donc paiement pas pratique du tout ! Très difficile également de remplir le questionnaire seul. Comment savoir quel multijet est la voiture, etc, pas assez d'exemple et d'explications. j'ai trouvé la démarche compliquée à effectuer, j'y ai passé de très longues minutes de solitude, de réflexions et de recherches sur internet</t>
  </si>
  <si>
    <t>27/03/2021</t>
  </si>
  <si>
    <t>jean-jacques-r-108273</t>
  </si>
  <si>
    <t>Si le service est satisfaisant, les prix le sont moins.
Excluons la première année où les prix sont corrects mais parlons des augmentations annuelles qui plombent littéralement le tarif au bout de deux et trois ans!!!!! A tel point qu'en refaisant un devis pour un contrat identique on revient deux ou trois ans en arrière.
Ne parlons pas de votre cousin (jumeau?) BLABLASURE qui lui oublie ce genre d'augmentation. 
Restez cohérent dans votre démarche commerciale</t>
  </si>
  <si>
    <t>sylviane-n-108256</t>
  </si>
  <si>
    <t>Malgrè de nombreuses années chez vous, aucun effort fait de votre part, par rapport à la crise sanitaire,confinements divers et nombreux sans déplacements.Bien d'autes assurance ayant pris ces événements en compte</t>
  </si>
  <si>
    <t>nicolas-l-108246</t>
  </si>
  <si>
    <t xml:space="preserve">je suis satisfait par les prise en charge téléphonique et la réactivité des collaborateurs.
Les prix semblent inférieurs à ceux pratiqués par la concurrence  </t>
  </si>
  <si>
    <t>dezso-n-108242</t>
  </si>
  <si>
    <t xml:space="preserve">1) Ils ne répondent pas à ma demande. Pas de service clientèle ? 
2) Ils me facturent un prix plus élevé parce qu'ils ne m'ont pas demandé si je n'avais jamais eu d'accident auparavant. </t>
  </si>
  <si>
    <t>anthony-r-108224</t>
  </si>
  <si>
    <t xml:space="preserve">Très insatisfait du service , je vais bientôt résilier mon autre véhicule car vous m'avez fait perdre de l'argent en n'ayant pas pris en compte la vente de mon ancien véhicule et j'ai du payer l'année complète !!! </t>
  </si>
  <si>
    <t>jacquie-raymond-l-108205</t>
  </si>
  <si>
    <t>Un alignement des tarifs en comparaison des autres compagnies.
des propositions de tarifs plus équilibré pour les jeunes conducteurs;
limitation de la puissance en CV et en Din pour obtenir un contrat acceptable. Ex: maxi 5CV et 100 Cv Din . puissance correcte pour un tarif normal pour un jeune.
A exploiter pour votre compagnie pour les jeunes conducteurs.
Direct Assurance est réactif lors d'incident.</t>
  </si>
  <si>
    <t>a-henoux-ah-108192</t>
  </si>
  <si>
    <t>pas satisfait je souhaite souscrite en ligne est a ne fonctionne pas nous avons besoin de l attestation pour le logement de saint Maur des fossés lundi dernier délais en formule confort .</t>
  </si>
  <si>
    <t>26/03/2021</t>
  </si>
  <si>
    <t>michael-p-108169</t>
  </si>
  <si>
    <t>Nous sommes très satisfait parce que vos conseils nous on bien aidé et les tarifs qui sont très raisonnable ainsi que vos conseils téléphoniques nous ont grandement aider, c'est pourquoi nous vous mettons 5 étoiles</t>
  </si>
  <si>
    <t>khalid-b-108166</t>
  </si>
  <si>
    <t>Je suis satisfait du service
Accueil rapide, simple, interlocuteur courtois, clair et agréable.
Prix du tarif auto plutôt bien placé.
Je recommande Direct Assurance.</t>
  </si>
  <si>
    <t>robin-b-108134</t>
  </si>
  <si>
    <t xml:space="preserve">service téléphonique très réactif, agréable et clair. j'ai pu effectuer mon devis puis souscrire à mon contrat en 15 minutes et de façon très professionnelle. </t>
  </si>
  <si>
    <t>leandro-d-108098</t>
  </si>
  <si>
    <t>Commerciale très agréable et à l'écoute de mes besoins. Je suis ravi du prix et du service ! Un appel, réactivité au top. Comparé à d'autres assurances, ce sont les meilleures prestations que j'ai pu trouver.</t>
  </si>
  <si>
    <t>melanie-d-108035</t>
  </si>
  <si>
    <t xml:space="preserve">
Je suis satisfaite du service.
Etant étudiante et n'ayant pas de revenu le prix est correcte même si j'aurai aimé trouver un peu moins cher…  . 
J'espère avoir des réponses rapides en cas de problèmes.</t>
  </si>
  <si>
    <t>25/03/2021</t>
  </si>
  <si>
    <t>frederic-f-108000</t>
  </si>
  <si>
    <t>Je suis satisfait pour l'instant. On verra par la suite si direct assurance est un assureur serieux et fiable. Je juge que sur les faits. L'accueil est aussi trés important</t>
  </si>
  <si>
    <t>guillaume-l-107947</t>
  </si>
  <si>
    <t>Service client très réactif mais coût mensuel de l'assurance élevé. Contact très simple et à n'importe quel moment. Dialogue par mail ou par téléphone assez simple</t>
  </si>
  <si>
    <t>laurent-b-107943</t>
  </si>
  <si>
    <t xml:space="preserve">Je suis très satisfait du service en ligne proposé par la société "Direct Assurance".
Je recommande vivement cette compagnie,le  site est clair et facile d'accès.L'enregistrement en est d'autant plus rapide .
C'est efficace.
</t>
  </si>
  <si>
    <t>sebastien-h-107940</t>
  </si>
  <si>
    <t>je suis satisfait du service
le prix est très compétitif
je n'ai pas encore eu d'accident donc je ne peux pas dire si le service de blablasure est efficace</t>
  </si>
  <si>
    <t>faratina-a-107930</t>
  </si>
  <si>
    <t>Pas satisfaite par rapport à un dégât des eaux déclaré à l'assurance. Je me bats toute seule car personne ne veut signer le constat amiable et l'assurance ne veut rien faire. Je pense que je vais changer d'assureur.</t>
  </si>
  <si>
    <t>nadia-w-107925</t>
  </si>
  <si>
    <t>Merci pour votre accueil et votre compétence.
Vos tarifs sont vraiment intéressants.
Je vous souhaiteà toutes et tous une très bonne continuation.
Prenez bien soin de vous.
Cordialement</t>
  </si>
  <si>
    <t>philippe-m-107923</t>
  </si>
  <si>
    <t>je suis satisfait de votre proposition, pratique et rapide, merci pour votre disponibilité et votre écoute ainsi que vos explication, et j'éspèrs que cela continuera.</t>
  </si>
  <si>
    <t>stephane-b-107911</t>
  </si>
  <si>
    <t>Satisfait pour le moment du service ( post-inscription) à confirmer dans le temps
Echanges clairs avec interlocutrice - Espace personnel encore à découvrir donc pas d'avis supplémentaire</t>
  </si>
  <si>
    <t>24/03/2021</t>
  </si>
  <si>
    <t>carmen-r-107893</t>
  </si>
  <si>
    <t xml:space="preserve">je suis satisfait de service, au niveau de prix pour le Citroën me semble haut, c'est à dire tout risque. ce année je continue mais l'année prochaine je veux me renseigner pour réduire le prix de mon assurance auto </t>
  </si>
  <si>
    <t>eric-m-107889</t>
  </si>
  <si>
    <t xml:space="preserve">Un grand soulagement au niveau tarif, car mon ancienne assurance me coutait un bras. J'espère être convaincu par Direct Assurance ! 
L'avenir me le dira !
</t>
  </si>
  <si>
    <t>david-a-107887</t>
  </si>
  <si>
    <t>Cela fait plus de 15 ans que nous sommes chez direct assurance et nous n'avons jamais été déçu. 
Je recommande direct assurance . 
Très bon suivi et réactif</t>
  </si>
  <si>
    <t>el-hassan-l-107826</t>
  </si>
  <si>
    <t>il y a des augmentations chaq an.meme on confinement domage persone ne difant le consomateur il faut prendre lekilométrage parcouru et la façon de conduitekilométrage parcouru et la façon de conduite</t>
  </si>
  <si>
    <t>thomas-d-107819</t>
  </si>
  <si>
    <t>Les clauses spécifiques sont trop nombreuses et vos tarifs ne sont plus aussi compétitifs qu'auparavant. L'assistance téléphonique reste vague dans les réponses posées pour ne pas préciser que nous ne sommes pas toujours couverts selon les cas.</t>
  </si>
  <si>
    <t>kelly-m-107808</t>
  </si>
  <si>
    <t xml:space="preserve">satisfait trop de pub sur votre site et trop de chose a remplir alors que constat et déjà fait , obliger de remplir ce formulaire pour pouvoir  declarer   mon sinistre </t>
  </si>
  <si>
    <t>lucette-v-107804</t>
  </si>
  <si>
    <t xml:space="preserve">niveau de satisfaction au minimum
parce que VOUS AUGMENTEZ TOUS LES ANS??
Alors que mon véhicule vieilli tous les ans ..
.et que je n'ai pas eu un seul sinistre..
</t>
  </si>
  <si>
    <t>jean-charles-v-107803</t>
  </si>
  <si>
    <t>J'apprécie le suivi, et le fonctionnement simple des démarches en ligne. Je reste toutefois dubitatif quant à l'augmentation significative de la cotisation annuelle.</t>
  </si>
  <si>
    <t>dominique-g-107780</t>
  </si>
  <si>
    <t>Je suis satisfait de l'écoute, du suivi, de la rapidité de réactions, du prix.
Un bémol quand même ! pourquoi ne voulez-vous pas assurer ma caravane de 1500 Kg ?</t>
  </si>
  <si>
    <t>veronique-d-107760</t>
  </si>
  <si>
    <t>Je suis satisfaite de services et des prix pratiqués par votre société. L'accueil est systématiquement agressif au niveau commerciale, vous voulez me vendre tous le catalogue !!</t>
  </si>
  <si>
    <t>michel-d-107757</t>
  </si>
  <si>
    <t xml:space="preserve">Je regrette que le bris d un toit ouvrant en glace ne soit pas pris en bris de glace, ce qui m a occasionner une franchise.
Surtout lorsque l on souscrit la formule tous risque avec pack tranquillité </t>
  </si>
  <si>
    <t>samira-r-107732</t>
  </si>
  <si>
    <t>J'étais satisfaite des services sur mon ancienne voiture. Je viens de demander un devis pour un autre véhicule que je compte acquérir et récupérer ce samedi.
Bien cordialement.</t>
  </si>
  <si>
    <t>robert-l-107731</t>
  </si>
  <si>
    <t>Tout est ok. Tout est parfait dans la gestion des sinistres du début à la fin. Facilité pour l'accession au site, facilité pour obtenir des renseignements. Personnel à l'écoute..</t>
  </si>
  <si>
    <t>mathilde-m-107717</t>
  </si>
  <si>
    <t>On verra plus tard ! l'inscription est simple mais est-ce rapide pour avoir les documents ? et si j'ai un pb ? a suivre a suivre a suivre a suivre a suivre</t>
  </si>
  <si>
    <t>23/03/2021</t>
  </si>
  <si>
    <t>franck-l-107713</t>
  </si>
  <si>
    <t xml:space="preserve">Rapide et sérieux, qui fait mieux!!!! Je recommande pour le service en ligne et la réponse rapide. Je recommande pour son paiement mensuel et pour le service clientèle!!!! </t>
  </si>
  <si>
    <t>pre-n-107701</t>
  </si>
  <si>
    <t>service client fantôme !!!!! ne répond pas aux courriels
mode de paiement unique !!!!!! ce n'est pas du tout acceptable
grosse déception avec ce site
le site semble géré uniquement par des robots</t>
  </si>
  <si>
    <t>lahouaria-d-107697</t>
  </si>
  <si>
    <t>Satisfaite du service et rapport qualité prix a l'air interessant.
J'ai comparé et espère être satisfaite de notre collaboration.
Bien cordialement 
MME DARRAZ</t>
  </si>
  <si>
    <t>jeremy-p-107681</t>
  </si>
  <si>
    <t>Simple, pratique, efficace. Que demander de plus ? J'ai pu assuré ma voiture (un cabriolet) à un prix défiant toutes concurrences, et en personnalisant mon contrat (franchises, etc). Top de chez top !</t>
  </si>
  <si>
    <t>genevieve-c-107674</t>
  </si>
  <si>
    <t>je ne suis pas satisfaite j'ai resilier mon contrat mobil home depuis novembre et je vois que vous me retener toujours  ma cotisation j'espère que vous ferez le nécessaire pour mettre a jour ce désagrément</t>
  </si>
  <si>
    <t>celine-t-107670</t>
  </si>
  <si>
    <t>Je suis très satisfaite du tarif. J'économise quasiment 300euros annuel par rapport à ma banque. J'ai pu bénéficier d'un très bon accueil téléphonique et de très bons conseils.</t>
  </si>
  <si>
    <t>cyrielle-z-107660</t>
  </si>
  <si>
    <t>Les prix pratiqués sont très corrects, l'utilisation du site simple et facile.
Quant à la qualité des prestations, je ne pourrais pas émettre un avis dans la mesure où mon adhésion sera effective à partir du 30/03/21.</t>
  </si>
  <si>
    <t>alain-b-107659</t>
  </si>
  <si>
    <t xml:space="preserve">très bon contact téléphonique, très pro . Des tarifs au plus juste et des possibilités d'adapter son contrat à ses besoins. Je suis satisfait de se premier contact. </t>
  </si>
  <si>
    <t>marie-n-107656</t>
  </si>
  <si>
    <t>les prix et le service sont en corrélation
accueil téléphonique aimable et agréable,
les opérateurs font preuve  de grande patience avec des réponses pertinentes</t>
  </si>
  <si>
    <t>alexandra-b-107650</t>
  </si>
  <si>
    <t>Je ne suis pas satisfaite car le prix de l'assurance augmente chaque année.
En plus j'ai changé d'adresse et même si ma cotisation a diminuée (j'ai déjà signé par informatique pour la nouvelle somme), je n'arrive pas à la régler sur internet car l'ancienne somme y figure encore.</t>
  </si>
  <si>
    <t>eva-c-107634</t>
  </si>
  <si>
    <t xml:space="preserve">Je ne suis pas satisfaite du prix.
J'ai reçu mon avis d'échéance avec une augmentation de 50€ en bonus 0.85 (611€ en 2020, pour 660€ en 2021)
On m'a expliqué que c'était en lien avec le taux d'incidence des Alpes Maritimes, hors quand je fais une simulation sur le site pour un nouveau contrat, j'obtient une réponse avec un écart de 260€ en moins !
</t>
  </si>
  <si>
    <t>howlette-a-107594</t>
  </si>
  <si>
    <t>Je suis satisfait du service. les prix sont convenables. Le procedure de devis et sousscription est simple. je suis censé de souscrire une assurance auto chez vous.</t>
  </si>
  <si>
    <t>thao-v-107591</t>
  </si>
  <si>
    <t>simple et pratique tres bon service discussion avec les charges de clientele.  
les prix sont corrects mais lors d un sinistre la franchise est elevee</t>
  </si>
  <si>
    <t>jean-pierre-v-107579</t>
  </si>
  <si>
    <t>Je reconnais la qualité du service, par contre le prix est relativement élevé. Je recommande à mes connaissances de souscrire à Direct assurance. Mon fils à d'ailleurs souscris .</t>
  </si>
  <si>
    <t>david-g-107577</t>
  </si>
  <si>
    <t>Je suis satisfait de l'inscription. Je n'ai pas en revanche encore eu l'occasion de solliciter cette assurance. Je suis en revanche très déçu qu'on me colle un supplément pour un truc dont je ne suis pas responsable.</t>
  </si>
  <si>
    <t>christelle-c-107537</t>
  </si>
  <si>
    <t>JE SUIS SATISFAITE DU SERVICE. opératrice SYMPA. ET PATIENTE.IONS REPONDS A TOUTE QUESTIONS. FACILE D ACCES. PRATIQUE COMME DEMARCHE ET BON CONSEILLERE</t>
  </si>
  <si>
    <t>22/03/2021</t>
  </si>
  <si>
    <t>stephane-g-107536</t>
  </si>
  <si>
    <t>Bonjour,
Je suis satisfait du prix de  mon assurance voiture, 
par contre je ne comprends pas pourquoi je ne peux pas assurer ma maison. l’opératrice me dit que ma région n'est pas assurable???
Cordialement</t>
  </si>
  <si>
    <t>christophe-v-107529</t>
  </si>
  <si>
    <t>Je suis satisfait des différents services.
Tarif un peu élevé
Site facile à manipuler, je viens de faire une déclaration de sinistre assez simplement, en espérant que la prise en charge soit aussi simple.</t>
  </si>
  <si>
    <t>audrey-c-107523</t>
  </si>
  <si>
    <t>tellement compliqué d'avoir un conseiller...... on perd plus de temps avoir quelqu'un en ligne que le temps réellement nécessaire pour avoir l'information souhaitée</t>
  </si>
  <si>
    <t>nicolas-e-107498</t>
  </si>
  <si>
    <t>les prix sont compétitifs à notre arrivée chez vous et après ils n e cessent de monter !! Ce serait appréciable de vos tarifs évoluent avec l'augmentation du bonus et du vieillissement du véhicule.</t>
  </si>
  <si>
    <t>sandra-v-107493</t>
  </si>
  <si>
    <t xml:space="preserve">Je suis très satisfaite des prix fixer par les conseillers que j'ai eu .
Je recommande chaudement direct assurance pour tout mon entourage et ami(e)s. </t>
  </si>
  <si>
    <t>margot-d-107473</t>
  </si>
  <si>
    <t xml:space="preserve">Satisfaite du service et des conditions de prix de ma nouvelle assurance. Accueil téléphonique satisfaisant et rapidité de réponse. Globalement très satisfaite </t>
  </si>
  <si>
    <t>gregory-w-107470</t>
  </si>
  <si>
    <t>Aucun souci à la souscription.
J'espère que le traitement d'un éventuel sinistre se passera aussi bien (en espérant également que ce soit le plus tard possible).</t>
  </si>
  <si>
    <t>eric-h-107469</t>
  </si>
  <si>
    <t>TVB tant que TVB
cad tant que vous payez sans sinistralité et que ça rapporte..
Je viens de recevoir par RAR une résiliation du fait de ma sinistralité (NB G encore 27% de bonus)
Quand à l'affirmation mensongère bonus 50 bonus toujours,  en fait il faut comprendre : bonus 50 tant que vous n'avez pas de sinistre. 
SAV nul : impossible de joindre qui que ce soit facilement (des heures au tel... y compris pour obtenir un relevé d'information!) et qd finalement vous avez qqu'un,  ça n'est JAMAIS la meme personne, le télésecrétariat se trouve à l'étranger.
BREF  tarifs corrects     SAV nul   PERTE DE TEMPS +++++++</t>
  </si>
  <si>
    <t>gabriella-n-107467</t>
  </si>
  <si>
    <t>Je suis satisfait du service et le prix est très acceptable. C'est la premiere fois que je travaille avec direct assurance et je sui très impressionne par l'efficacité</t>
  </si>
  <si>
    <t>christine-v-107455</t>
  </si>
  <si>
    <t>Les prix ont augmentés de 14% fin 2020, c'est injustifié et inadmissible . Nous n'avons quasiment pas utilisé la voiture en cette période de pandémie. Nous savons que les compagnies d'assurances ont gagné plus de 2,5 milliards avec les périodes de confinement. Comptez sur moi pour vous faire une bonne publicité !!!</t>
  </si>
  <si>
    <t>daniel-r-107429</t>
  </si>
  <si>
    <t>Satisfaction jusqu'à la signature du contrat, après se sera suivant les évènements. Imbattable au niveau du ratio prix/couverture. Simplissime pour souscrire.</t>
  </si>
  <si>
    <t>stephane-m-107417</t>
  </si>
  <si>
    <t>Bonjour,
Le Montant du contrat auto est élèvé avec un bonus de 50%,étant client chez AXA depuis 2001, pour les contrats auto et habitation.
Merci
S.MALTESE</t>
  </si>
  <si>
    <t>kathleen-m-107410</t>
  </si>
  <si>
    <t xml:space="preserve">Site très interactif .
seul bémol précisez que les photos des véhicules doivent être prises de  l'application mobile.
prix très attractif, et site tres pratique pour télécharger les documents nécessaires  </t>
  </si>
  <si>
    <t>yvane-m-107396</t>
  </si>
  <si>
    <t xml:space="preserve">Je suis satisfaite du rapport qualité/prix  et du service client. 
Toujours patient, accueillant, disponible et à l'écoute. 
C'est très intéressant. 
</t>
  </si>
  <si>
    <t>jean-n-107394</t>
  </si>
  <si>
    <t>je suis très satisfait de votre service et si vous pouvez continuer dans la même vision avec ce service qualité qui fait la différence. Je recommande vivement..</t>
  </si>
  <si>
    <t>21/03/2021</t>
  </si>
  <si>
    <t>virginie-j-107389</t>
  </si>
  <si>
    <t>Pratique et simple - tarif correct - utilisation site un dimanche - pas de nécéssité ou de questions pour l'assistance donc parfait - abordable et simple d'utilisation</t>
  </si>
  <si>
    <t>joel-g-107285</t>
  </si>
  <si>
    <t>Je suis satisfait des services mais c'est la deuxième fois que vous me réclamer les mêmes documents et les mêmes renseignements .
A la prochaine demande des mêmes docs et renseignement le nombre d'étoile continuera de baisser !</t>
  </si>
  <si>
    <t>serge-b-107373</t>
  </si>
  <si>
    <t xml:space="preserve">Je suis revenu chez vous car le prix de l'assurance tout risque pour l'Audi est très intéressante, mais il ne faudrait pas gâcher le plaisir en me demandant un document de résiliation de mon ancienne assurance alors que vous m'avez dit par téléphone le 10 mars 2021 que vous vous en occupiez !! voilà, merci à vous. </t>
  </si>
  <si>
    <t>dominique-s-107369</t>
  </si>
  <si>
    <t>lamentable en fidélisation
j'envisage une nouvelle assurance voiture 
deux assurances véhicules et une assurance habitation et une assurance scolaire
et aucun gestes commercial pour la prochaine assurance de mon nouveau véhicule
moi aussi je peux être direct 
au revoir direct assurance</t>
  </si>
  <si>
    <t>jeremie-t-106822</t>
  </si>
  <si>
    <t>tout est clair et simple , le service est efficace a 100 % , je suis pleinement satisfait de vos offres , vos produits et du systemes mis en place sut internet pour les souscriptions</t>
  </si>
  <si>
    <t>dominique-l-107359</t>
  </si>
  <si>
    <t xml:space="preserve">je trouve vos prix compétitifs , mais AMV me propose de bien meilleurs prix, il faut compter entre 30 et 40 euros par véhicules (j'en ai 3), pour ma moto vous n'étiez pas placé du tout, je vais y réfléchir sérieusement, puisque ma moto est chez eu et que je n'ai aucun souci avec AMV </t>
  </si>
  <si>
    <t>luis-c-107357</t>
  </si>
  <si>
    <t>J'ai arrivé a bien faire mon devis. Le service c'est simple.
J'ai eu besoin de l'assistance à cause de panne de ma voiture et c'est très bien passé,  voiture de prêt vite.</t>
  </si>
  <si>
    <t>etienne-v-107342</t>
  </si>
  <si>
    <t>Je suis content d'etre passé en ligne après de longues années chez un assureur lié à ma banque et à la fois trop cher et peu réactif, j'espère que le service sera adapté, alors que je roule tres peu</t>
  </si>
  <si>
    <t>alain-v-107339</t>
  </si>
  <si>
    <t xml:space="preserve">Je ne comprends pas pourquoi je subis une telle augmentation de tarif, + 12,5% entre 2020 et 2021 sans avoir eu de sinistre. Les autres compagnies d'assurances ont augmentées leurs tarifs entre 1,5% et 3%. Vous avez une politique de fidélisation de vos clients très particulière. Je pense que l'année prochaine, je ne ferai plus partie de vos clients.
</t>
  </si>
  <si>
    <t>alain-f-107316</t>
  </si>
  <si>
    <t>prix très correct et rapide à l'enregistrement, mais ne connaissant pas encore le service que peut apporter votre assurance, je ne peux que mettre 3 étoiles au niveau satisfaction</t>
  </si>
  <si>
    <t>20/03/2021</t>
  </si>
  <si>
    <t>barbara-c-107315</t>
  </si>
  <si>
    <t>Je vais sur mon compte sur internet juste pour modifier mon adresse suite à mon déménagement et du coup je me retrouve avec un échéanciers et  des cotisations encore plus chères. Je ne suis absolumeent pas contente.
Je n'ai pas demandé de revoir mes cotisations et encore moins à la hausse, ce n'est pas très correcte de votre part</t>
  </si>
  <si>
    <t>michel-b-107300</t>
  </si>
  <si>
    <t>Satisfait du système de souscription simple et rapide. A voir pour la suite à l'utilisation et surtout pour la gestion des sinistres si il y a lieu...</t>
  </si>
  <si>
    <t>jean-marc-b-107299</t>
  </si>
  <si>
    <t>les prix me conviennent, simple et facile sur internet, maintenant j'attends de voir à l'usage, c'est en cas de pépins que l'on voit la qualité de son assurance</t>
  </si>
  <si>
    <t>marie-pierre-honore-n-107287</t>
  </si>
  <si>
    <t>plutot elevé pour des assurances habitations etudiants sacchant qu'il se passe quasiment rien comme dommage et que mon logement a ete refait a neuf...</t>
  </si>
  <si>
    <t>igerta-b-107281</t>
  </si>
  <si>
    <t xml:space="preserve">je suis satisfaite du service. il y a un bon rapport qualité-prix. Maintenant j'attends de voir pour l'accompagnement et l'expérience client. 
Vous souhaitant bonne réception. </t>
  </si>
  <si>
    <t>franck-s-107259</t>
  </si>
  <si>
    <t xml:space="preserve">je suis insatisfais du service en ligne ,,,
suite au probleme de lettre de resilation de mon opel corsa
beaucoup d'interlocuteur qui ne connaisse pas ou peu les dossiers ,  et ne veulent pas se donnr la peine ,,,
sans l'ntervention de madame ANNA je serai avec deux assurances  en core merci madame anna pour vos efforts afin de cloturer le dossier </t>
  </si>
  <si>
    <t>jean-luc-d-107243</t>
  </si>
  <si>
    <t xml:space="preserve">vu que je n ai pas était pris en charge après un accident , évidement je ne suis pas satisfait , comme toute les assurances le moment ou il faut prendre en charge les frais c plus compliqué , surtout attendre prés de un an pour avoir une réponse négative ? je reste chez vous pour le tarif </t>
  </si>
  <si>
    <t>lovari-f-107201</t>
  </si>
  <si>
    <t>tres bien RAS
tarif correct juste l'application pas assez intuitive.
j'ai besoin de contacter quelquun pour de plus amples renseigneemnts pour le contenu de mon contrat</t>
  </si>
  <si>
    <t>19/03/2021</t>
  </si>
  <si>
    <t>michel-d-107193</t>
  </si>
  <si>
    <t>Je ne suis pas satisfait des tarifs qui ont augmentés de presque 20°/° en deux ans c'est excessif d'autant qu'avec la crise actuelle je roule peu donc moins de risques  ; c'est l' unique raison de mon insatisfaction .</t>
  </si>
  <si>
    <t>stephane-m-107186</t>
  </si>
  <si>
    <t xml:space="preserve">Satisfait de la proposition de contrat pour notre véhicule et de la faciliter pour accéder à la proposition tarifaire et génération du devis en ligne </t>
  </si>
  <si>
    <t>suzanne-r-107182</t>
  </si>
  <si>
    <t>TOUT VA BIEN, mais compliqué remplir ce questionnaire à Toulon ou il pleut aujourd'hui.
Sinon un première connexion avec un conseiller qui ne comprenait rien.
deuxième connexion avec une conseillère qui conseillait parfaitement.</t>
  </si>
  <si>
    <t>brahim-a-107172</t>
  </si>
  <si>
    <t>prix un peu excessif surtout avec le contexte actuelle ( Covid et confinement ) sachant que le véhicule roule moins, on attend une offre plus adéquate a la situation actuel</t>
  </si>
  <si>
    <t>bernard-n-107155</t>
  </si>
  <si>
    <t>Ont c'est tous très bien,que l'on peux toujours faire mieux en prix....
Pour le reste vous avez étaient efficace en ce qui me concerne, si quelque chose devrait  
arrivé serai le premier à vous faire remonter les informations nécessaire...</t>
  </si>
  <si>
    <t>jean-baptiste-q-107153</t>
  </si>
  <si>
    <t>Je suis satisfait des prix, du suivi de contrat et de l'espace assuré.
Je n'ai pas eu affaire à la hotline car rien a signalé mais j'ai beaucoup de retours positifs de mon entourage</t>
  </si>
  <si>
    <t>jean-pierre-p-107152</t>
  </si>
  <si>
    <t xml:space="preserve">Suite à un sinistre, j'ai effectué une pré déclaration sur votre site.
Celle ci n'a pas été prise en compte.
Heureusement que j'ai appelé le lendemain pour que mon sinistre soit pris en compte. </t>
  </si>
  <si>
    <t>michel-d-107130</t>
  </si>
  <si>
    <t xml:space="preserve">Bonjour,
Les prix me conviennent-ça c'est le 1er point- pour le service, je n'ai  aucune expérience. Mon contrat va prendre effet dans 3 semaines.  Je viens tout juste -à la suite de votre mail de ce jour -de charger  l'application " Direct Assurance" sur mon smartphone. Je ne suis pas habitué aux applications numériques. L'objet de ma visite sur mon espace personnel  est de découvrir -un peu -   
votre plateforme Direct Assurance -autrement dit- l'outil de communication Espace personnel.
Une petite suggestion: aux début de votre page lignes niveau des prix et satisfaction je n'arrive pas à distinguer les étoiles, le jaune est trop pâle, cette couleur se confond dans le fond blanc, il serait judicieux de changer de couleur en noir par exemple.
</t>
  </si>
  <si>
    <t>christine-d-107125</t>
  </si>
  <si>
    <t>Que ce soit hier ou aujourd'hui, les conseillers clientèle ont été très professionnels et rapide dans leur intervention. Leurs explications sont simples et faciles à comprendre.
Merci</t>
  </si>
  <si>
    <t>sophie-l-107123</t>
  </si>
  <si>
    <t>JE SUIS SATIFAITE du prix , de la facilitée pour souscrire en ligne , de la tarification , et des prestations que direct assurance ma proposé, seul bémol la non mensualisation possible de ma cotisation .</t>
  </si>
  <si>
    <t>ahmed-m-107108</t>
  </si>
  <si>
    <t>je n'ai pas encore assez de recul pour affirmé ma satisfaction.je découvrirai dans les mois a venir les services en cas de pepin en espèrent être satisfait.</t>
  </si>
  <si>
    <t>18/03/2021</t>
  </si>
  <si>
    <t>ali-a-107091</t>
  </si>
  <si>
    <t xml:space="preserve">Déjà client ! ! ! assurance auto,  prix raisonnable ;), service à la hauteur, premier fois pour l'assurance habitation et on verra .... dans l'avenir </t>
  </si>
  <si>
    <t>pablo-h-107090</t>
  </si>
  <si>
    <t xml:space="preserve">je suis satisfait du service mais suis surpris du tarif que je trouve excessif vue que cela me fait une économie que de 3euros/mois soit 30 euros a l année par rapport a mon dernier assureur qui est AXA Assurances. </t>
  </si>
  <si>
    <t>amine-m-107070</t>
  </si>
  <si>
    <t>Vraiment deçu de la qualité du service
Il me rpopose 2 devis avec 250 euros de difference
Car je sui client chez eux ils me proposent le devis le plus cher et ils me disent quils ne peuvent pas changer le devis
Vraiment insatisfait</t>
  </si>
  <si>
    <t>ali-g-107049</t>
  </si>
  <si>
    <t>Les premiers contacts ont été agréables.
Conseillers compétents : ils sont compris immédiatement ma demande et leurs propositions répondaient à mes attentes.
Bon rapport prix / services</t>
  </si>
  <si>
    <t>danny-a-107045</t>
  </si>
  <si>
    <t xml:space="preserve">les prix me conviennent
écoute attentive
rapidité d'exécution
téléopératrice très gentil et serviable qui expliqué avec clarté le fonctionnement sans toutefois rentré dans un monologue
</t>
  </si>
  <si>
    <t>michel-m-107034</t>
  </si>
  <si>
    <t>Les moyens de contacts sont beaucoup trop compliqués avec  le service clientèle.
Direct Assurance est très difficile à joindre en cas de problèmes
Rapport qualité/prix moyen. Beaucoup trop d'options payantes. Tarifs troubles !</t>
  </si>
  <si>
    <t>ronny-l-107029</t>
  </si>
  <si>
    <t>je suis satisfait du service en ligne, simple rapide et efficace , en attente de reception des pieces pour finaliser le dosser , et j ai economiser 150euros</t>
  </si>
  <si>
    <t>asma-a-107028</t>
  </si>
  <si>
    <t xml:space="preserve">Cela fait plus d'une semaine que j'essaye d'avoir un RDV avec l'expert pour mon bris de glace, on dit qu'on va me rappeler mais on ne le fait pas ! Inadmissible !!!!!!!! Je suis très déçue, surtout que je paye très cher tous les mois, en tant qu'étudiante ! </t>
  </si>
  <si>
    <t>fany-d-107015</t>
  </si>
  <si>
    <t>Je suis déçue par rapport à mon précédent contrat pour lequel je vous avais demandé de me rétrocéder une partie de ma cotisation Tous Risques sachant que ce véhicule avait été immobilisé au garage MINI BAYERN de septembre 2019 à juin 2020. Je vous ai produit une attestation et vous avez refusé alors que je vous avais joins durant cette période pour vous dire ce qu'il se passait avec mon véhicule. A aucun moment, l'un de vos conseillers ne m'a suggéré de réduire la couverture et de passer au Tiers simple puisqu'elle était dans un garage. Sachant que je suis à nouveau assuré chez vous, je pense qu'un geste serait très appréciable vu ce qui s'est passé. C'est également pour cela que vous n'avez pas non plus été sollicités pour l'assurance de mes 3 autres véhicules et de mon habitation.</t>
  </si>
  <si>
    <t>franck-v-106992</t>
  </si>
  <si>
    <t>je suis satisfait de tous les services y compris lors de l achat d une nouvelle voiture NISSAN XTRAIL tres bien conseillé par mon interlocuteur au telephone</t>
  </si>
  <si>
    <t>therese-m-106991</t>
  </si>
  <si>
    <t>Sarah, ma conseillère, a été très professionnelle. Les prix sont effectivement compétitifs. Je recommande vivement. Je suis satisfaite des informations qui m'ont été communiquées.</t>
  </si>
  <si>
    <t>matthieu-l-106988</t>
  </si>
  <si>
    <t>Pas satisfait. Refus de faire intervenir l'assistance alors que j'avais crevé et que le roue de secours n'était pas opérationnelle. J'avais pourtant le pack sérénité.</t>
  </si>
  <si>
    <t>yves-d-106981</t>
  </si>
  <si>
    <t>bonjour
pour le moment je suis satisfait de direct assurance par contre j'ai un sinistre en   
attente de réparation je redonnerai mon avis dès que le sinistre sera réglé en principe il ne devrait pas avoir de problème Cordialement: Mr Debut</t>
  </si>
  <si>
    <t>yann-i-106974</t>
  </si>
  <si>
    <t>Super, les prix sont très compétitifs et les formules très diverses, ce qui permet de faire un choix très large.,  chacun y trouve donc son bonheur. Merci.</t>
  </si>
  <si>
    <t>cassandre-p-106962</t>
  </si>
  <si>
    <t xml:space="preserve">Je suis satisfaite du service, le prix est un peu élévé mais je suis bien assuré.                                                                                     </t>
  </si>
  <si>
    <t>17/03/2021</t>
  </si>
  <si>
    <t>benjamin-m-106955</t>
  </si>
  <si>
    <t>Après avoir été client chez plusieurs assurances, je n'ai jamais eu autant de problèmes en si peu de temps qu'avec votre assurance. Une catastrophe. Je souhaitais mettre 0 étoile concernant la satisfaction, mais pas possible</t>
  </si>
  <si>
    <t>maxime-g-106954</t>
  </si>
  <si>
    <t>Je ne suis pas satisfait du service , l'assurance ne tient pas compte des garanties elle met tout en oeuvre pour ne pas rembourser .Quand on pose une question on a pas la réponse</t>
  </si>
  <si>
    <t>jerome-g-106949</t>
  </si>
  <si>
    <t>je suis satisfait de l'efficacité de vos services et du prix de mon assurance avec les options ajoutées en comparaison de mon ancienne.
a recommander très certainement</t>
  </si>
  <si>
    <t>christian-m-106944</t>
  </si>
  <si>
    <t>Prix convenables mais gestion des dossiers déplorables et communication assuré/assureur compliquée.
J'espère que vous vous rattraperez lors d'un éventuel sinistre</t>
  </si>
  <si>
    <t>mallaury-k-106933</t>
  </si>
  <si>
    <t xml:space="preserve">Rien à dire , Prix au top 
Service client au top 
Application au top, site internet au top. 
Direct assurance est bien moins cher que la concurrence c'est pourquoi j'ai changer d'assureur sans hésitation 
</t>
  </si>
  <si>
    <t>fortunata-d-106930</t>
  </si>
  <si>
    <t xml:space="preserve">Je suis satisfaite des services proposés. Accueil clients très professionnels et prix correct. Merci pour votre réactivité dans la gestion de mes contrats. </t>
  </si>
  <si>
    <t>jean-r-106925</t>
  </si>
  <si>
    <t>Je suis extrêmement insatisfait du service. La pingrerie de cet assureur n'a d'égale que son inefficacité. Le traitement de mon sinistre dure depuis 1 an et demie, c'est une catastrophe à tous points de vue et j'ai assigné en justice cet assureur qui m'a laissé plus d'un an avec un véhicule défectueux.</t>
  </si>
  <si>
    <t>kamuran-97260</t>
  </si>
  <si>
    <t>Je jamais satisfait de leurs services.
Juste leur prix est un peu compétitif. Ils reçoivent de l'argent et aucun service.
Je quitterai Direct Assurance dès que possible.
Ils sont un piège à argent.</t>
  </si>
  <si>
    <t>virginie-q-106898</t>
  </si>
  <si>
    <t xml:space="preserve">devis souscrit par téléphone merci à la personne très patiente et gentille d'avoir pris le temps et cela fait plaisir d'avoir quelqu'un de pro au téléphone
</t>
  </si>
  <si>
    <t>hussein-s-106887</t>
  </si>
  <si>
    <t>je suis satisfait du service. 
Par contre pour résilier mon contrat, je n'ai trouvé aucune informations sur le site, on me renvoie à des appels téléphoniques et au téléphone on m'a dit qu'il faut voir le site .... je pense qu'il faut mettre une rubrique où on explique la procédure pour résilier un contrat , ce qui n'existe pas sur votre site</t>
  </si>
  <si>
    <t>clement-o-106878</t>
  </si>
  <si>
    <t>Satisfait des prix et des services de mon assureur. A recommander pour d'autres membres de ma famille et de mes amis. Direct assurance est mon assureur depuis longtemps.</t>
  </si>
  <si>
    <t>rene-b-106870</t>
  </si>
  <si>
    <t>Très bon contact ,bien renseigné et interlocutrice compétente.
Bien accompagné et renseigné durant l'information ;
Le rapport qualité/prix est satisfaisant . l</t>
  </si>
  <si>
    <t>severine-l-106869</t>
  </si>
  <si>
    <t>Quelqu'un a brisé ma vitre dans la rue pour fouiller ma voiture, j'ai du payer de ma poche 330€ au garage pour réparer, et mon assurance n'a rien pris en charge du tout ! Pour moi c'est inacceptable, un sinistre non responsable !! 
Je ne vois pas l'intérêt de payer aussi cher de cotisations, pour ne pas être assurée derrière.</t>
  </si>
  <si>
    <t>strangi-l-106867</t>
  </si>
  <si>
    <t xml:space="preserve">Je suis satisfaite du service et des prix proposés.
Les devis sont proposés simplement et rapidement. 
Facilité et rapidité pour souscrite également. </t>
  </si>
  <si>
    <t>marion-s-106861</t>
  </si>
  <si>
    <t xml:space="preserve">Vous avez drastiquement augmenté le prix de mon assurance pour l'achat d'un véhicule identique. Je suis allée m'assurer ailleurs. De plus il a été impossible de vous joindre par téléphone, c'est inadmissible. </t>
  </si>
  <si>
    <t>eric-b-106856</t>
  </si>
  <si>
    <t>je suis tres satisfait du service tres pratique tres convia le prix tres abordable tres claire plusieur proposition  les etapes sont facile pas de mauvaise surprise</t>
  </si>
  <si>
    <t>alexandre-f-106850</t>
  </si>
  <si>
    <t xml:space="preserve">tres satisfait rapide simple efficace et pas cher je suis jeune permis et c'est tres abordable , je recommande vivement , si vous chercher une assurance vous avez trouver </t>
  </si>
  <si>
    <t>annie-l-106819</t>
  </si>
  <si>
    <t>Votre site est toujours en anomalie ! (QASHQAI)
Et vous me réclamez sans arrêt des documents que je vous ai déjà transmis ! (DUSTER)
Il me serait agréable de ne plus recevoir de mails qui me réclament des documents transmis. 
Merci</t>
  </si>
  <si>
    <t>16/03/2021</t>
  </si>
  <si>
    <t>daniel-p-106810</t>
  </si>
  <si>
    <t>Je constate une augmentation de 11% sur la Nissan et 6 % sur la Ford., L'année 2020 à été pourtant une année faste pour les assurance en raison du COVID.</t>
  </si>
  <si>
    <t>antoine-d-106803</t>
  </si>
  <si>
    <t xml:space="preserve">les prix sont assez intéressants, les différentes formules proposées sont assez explicites ,reste à voir à l'usage la facilité à joindre un assistant   </t>
  </si>
  <si>
    <t>aurelie-f-106796</t>
  </si>
  <si>
    <t xml:space="preserve">prix correct 
suivi client à revoir 
j'ai appelé deux fois en janvier pour recevoir ma vignette par la poste ... À ce jour, toujours rien 
c'est une chose à améliorer </t>
  </si>
  <si>
    <t>jorge-d-106792</t>
  </si>
  <si>
    <t xml:space="preserve">Service déplorable malgré certains conseillés sympathique. Tout va bien si vous avez pas besoin votre assureur. 
Le jour ou un souci arrive il faut faire sois même les démarches sinon rien ne bouge. 
Et sur la surface client impossible d'voir de vrai infos sur le suivi du dossier que des généralités. </t>
  </si>
  <si>
    <t>william-g-106787</t>
  </si>
  <si>
    <t>Je suis satisfait des prix pratiqués et de la convivialité de votre site internet.
je n'ai jamais eu d'accident à ce jour et je ne peux juger de votre entière satisfaction pour donner 5 étoiles</t>
  </si>
  <si>
    <t>bruno-d-106782</t>
  </si>
  <si>
    <t>Je suis satisfait des services et aussi le prix ,très content d'avoir connu Direct assurance par le biais des furets 
j'espère être satisfait des services de Direct assurance</t>
  </si>
  <si>
    <t>mergen67-106752</t>
  </si>
  <si>
    <t>Je trouve payer trop cher, surtout que je n'ai jamais eu un sinistre, pour une voiture de 4cv fiscaux assuré au tiers a 70e/mois. Je pense partir si on je dois payer autant...</t>
  </si>
  <si>
    <t>frederique-g-106744</t>
  </si>
  <si>
    <t xml:space="preserve">Simplifier les démarches pour le paiement ainsi que pour la consultation des dossiers. Il serait également agréable qu'un employé prenne contact avec les sociétaires une fois par an afin de faire un point </t>
  </si>
  <si>
    <t>phala-l-106743</t>
  </si>
  <si>
    <t xml:space="preserve">Les prix ont augmentés en 2021 avec des explications de hausse des indices, malgre le Covid, malgre les confinements, malgre la crise mondiale., et malgre que je suis client avec x3 vehicules assurees et au max de Bonus... Que doit on en conclure? </t>
  </si>
  <si>
    <t>patrick-d-106740</t>
  </si>
  <si>
    <t xml:space="preserve">très satisfait de la mise en place du devis en ligne avec la possibilité de changer les différentes informations
très satisfait du tarif 
amabilité de la conseillère Olga
clarté des informations </t>
  </si>
  <si>
    <t>fabien-s-106738</t>
  </si>
  <si>
    <t>Toujours impeccable et precis, et rapide. Merci.
Vola le pourquoi de ma continuation avec vous services.
Autant pour la contrat d'habitation que mon contrat automobile</t>
  </si>
  <si>
    <t>christelle-w-106737</t>
  </si>
  <si>
    <t>je suis tres satisfaite, le service est ytres bien assuré, le personnel disponible et a l ecoute, je recommande direct assurance car ils sont rapides, pas cher et disponible</t>
  </si>
  <si>
    <t>ramdane-o-106715</t>
  </si>
  <si>
    <t xml:space="preserve">Je ne suis pas satisfaite du service car après avoir souscrit et payer je n ai pas eu de retour de votre part. 
Je ne possède aucun numéro de contrat aucun mail avec mon échéancier aucune information. </t>
  </si>
  <si>
    <t>eliane-m-106713</t>
  </si>
  <si>
    <t>lesprix me conviennent  il y'a longtemps    j'ai ete assure chez vous  j'ai toujours ete bien  reçue c'est pourquoi je revient vers vous et je paye trop chere mon véhicule de +de 20ans  voila porquoi je les quitte</t>
  </si>
  <si>
    <t>15/03/2021</t>
  </si>
  <si>
    <t>alexandre-d-106708</t>
  </si>
  <si>
    <t>Les prix sont très corrects et les options sont à la carte, donc on peut choisir celle qu'on veut, c'est top.
Je recommande ce site pour assurer votre voiture.</t>
  </si>
  <si>
    <t>marlyse-b-106704</t>
  </si>
  <si>
    <t xml:space="preserve">  Votre Chargé de Clientèle (Bruno) très sympathique, patient, réactif, excellent contact. Service très satisfaisant, tarifs abordables, à recommander.
</t>
  </si>
  <si>
    <t>hess13fr-67431</t>
  </si>
  <si>
    <t>Prix interessant pour les prestations à voir quand il y a aura un sinistre? Pas facile de comparer les garanties d'un assureur à l'autre..... A voir ce que l'on a besoin ....</t>
  </si>
  <si>
    <t>yannick-b-106695</t>
  </si>
  <si>
    <t xml:space="preserve">Ce n'est plus le prix d avant, surtout pour trois véhicules, j'ai  trouvé moins cher ailleurs j'hésite encore
Administratif complexe  pour ce désassuré 
</t>
  </si>
  <si>
    <t>quentin-t-106693</t>
  </si>
  <si>
    <t>Relativement satisfait des prix proposés et du service client. N'ayant pas eu d'accident ou autres, je ne peux encore juger la qualité de la couverture</t>
  </si>
  <si>
    <t>dominique-d-106686</t>
  </si>
  <si>
    <t xml:space="preserve">Satisfaite du service et des prix
je recommande Direct Assurance
Je souhaite d'ailleurs surement assurer une seconde auto vers le mois de septembre
</t>
  </si>
  <si>
    <t>christian-b-106682</t>
  </si>
  <si>
    <t xml:space="preserve">pas pratique du tout _ trop compliquer - plus simple sur courrier 
et comment faire pour transmettre ma  décision de résiliation de mon précèdent assureur  ???? </t>
  </si>
  <si>
    <t>adrien-t-106681</t>
  </si>
  <si>
    <t>rapide efficace prix très correct pour un primo accédant! il restera à voir l'efficacité en cas de sinistre ce que j'espère ne jamais avoir besoin d'utiliser!</t>
  </si>
  <si>
    <t>sam-d-106670</t>
  </si>
  <si>
    <t xml:space="preserve">simple rapide et pratique Manque de détails sur le site lors de la simulation mais permet d'avoir une idée assez claire Un appel permet d'obtenir les détails manquant de façon pro et sans pression Dommage de ne pas pouvoir prendre une option "panne à 0 km" Prix compétitifs </t>
  </si>
  <si>
    <t>frederic-a-106662</t>
  </si>
  <si>
    <t xml:space="preserve">IL FAUT ETRE INFORMATICIEN.....
Et moi, je suis chauffagiste..!!!
non, je blague mais ce n est pas evident  quand on a pas la fibre informatique...!!!! </t>
  </si>
  <si>
    <t>stephane-h-106626</t>
  </si>
  <si>
    <t>De moins en moins compétitif, c'est pour cela que tous mes contrats vont migrés ailleurs pour moins cher et avec plus de services intégrés. Vous vous êtes reposé sur vos lauriers pendant que d'autres ont fait le nécessaire pour vous dépasser.</t>
  </si>
  <si>
    <t>pierre-s-106624</t>
  </si>
  <si>
    <t>Très satisfait du service, et de la prise en compte de mes demandes, comme par exemple le changement de mes conditions de paiement : un mail envoyé et en moins de 24 heures c’est fait. Merci</t>
  </si>
  <si>
    <t>philippe-g-106620</t>
  </si>
  <si>
    <t>Cotisation augmentée de plus de 109 € en 2 années, sans sinistre et peu de roulage, C'est vraiment excessif.
J'aimerais un geste de la compagnie, d'autant plus que j'utilise très peu mon véhicule dans le contexte actuel</t>
  </si>
  <si>
    <t>catherine-g-106619</t>
  </si>
  <si>
    <t>Les prix me conviennent et pratique de pouvoir cumuler en une seule assurance mes deux contrats soit habitation et assurance voiture espérant satisfaite si besoin d'intervention de vos services</t>
  </si>
  <si>
    <t>yourane-u-106593</t>
  </si>
  <si>
    <t>Tarifs qui augmentent tous les ans après la souscription, impossible d'obtenir un relevé d'information sans téléphoner. Seul point positif : pas obligé de renseigner un RIB, on peut payer à échéance par CB.</t>
  </si>
  <si>
    <t>giscard-s-106564</t>
  </si>
  <si>
    <t>Ravi de l'accueil de mon interlocutrice au téléphone, la sécurisation du site de paiement en ligne.  Ces conseils sur le produit qui pouvait convenir à ma convenance.</t>
  </si>
  <si>
    <t>14/03/2021</t>
  </si>
  <si>
    <t>christophe-b-106561</t>
  </si>
  <si>
    <t>1er fois chez Direct Assurances. Prix sympatique ,bonne presse,...
A voir l'efficacité générale de leur service et de leur réactivité en cas de soucis...</t>
  </si>
  <si>
    <t>jean-philippe-m-106557</t>
  </si>
  <si>
    <t xml:space="preserve">je suis satisfait du prix et la comunication par mail me convient meme si je vous trouve un peu tetu.(c'est a dire l'accord de ma resilaition de mon ancienne assurance que je n'ai pas recu alors que vous me dites le contraire. </t>
  </si>
  <si>
    <t>marine-a-106555</t>
  </si>
  <si>
    <t xml:space="preserve">Je suis satisfaite du service , le prix le moins chere du marche  par contre je ne comprend pas je paye plus chere que mon ancienne voiture  et pour l'assurance auto le prix me va parfaitement </t>
  </si>
  <si>
    <t>emma-a-106547</t>
  </si>
  <si>
    <t>Bonjour,
j'ai été parrainé, mon parrain a eu les 40 eur et moi je n'ai pas eu encore les 40 eur. Sinon je suis contente des prix.
Merci pour votre retour
Emma</t>
  </si>
  <si>
    <t>ferroudja-m-106538</t>
  </si>
  <si>
    <t xml:space="preserve">je suis chez vous et le prix ne fait que grimper depuis mon accidents de 2018 j'ai pas eu d'accidents responsable n' empêche le prix est  toujours  très élevé </t>
  </si>
  <si>
    <t>camille-s-106537</t>
  </si>
  <si>
    <t>Je suis satisfaite du prix. Je n'ai jamais eu besoin de faire appel à l'assurance jusqu'à présent donc je ne peux pas dire si je suis satisfaite à ce niveau là mais pour le prix, je suis satisfaite.</t>
  </si>
  <si>
    <t>clmtp-106511</t>
  </si>
  <si>
    <t xml:space="preserve">Une vraie catastrophe j'ai pris les options que le conseiller m'a dit de prendre, je viens d'avoir un sinistre à 600 km de chez moi aucune prise en charge paas de véhicule de prêt, pas de rapatriement pour une cotisation qui ne fait que augmenter alors qu'elle devrait descendre. Cela fait presque un mois que mon sinistre a eu lieu et toujours pas de nouvelles c'est une vraie catastrophe cette assurance. </t>
  </si>
  <si>
    <t>13/03/2021</t>
  </si>
  <si>
    <t>gilles-g-106507</t>
  </si>
  <si>
    <t>Satisfait du rapport qualité prix de mon assurance automobile..
Un peu déçu que les explications données pour expliquer une augmentation de ma cotisation annuelle ne soient pas uniformes en fonction de la personne contactée.
L'argumentaire pour expliquer l'augmentation que je devais avoir n'était pas réaliste;</t>
  </si>
  <si>
    <t>tamara-z-106502</t>
  </si>
  <si>
    <t>les prix me conviennent, le service est bien. les interlocuteurs sont clairs dans leurs explications sont également clair.
cela fait plusieurs années que nous sommes chez vous</t>
  </si>
  <si>
    <t>didier-t-106493</t>
  </si>
  <si>
    <t>je trouve que pour le véhicule, par rapport a mon âge 58 ans mes bonus plus de 50%, 930€ par ans ça reste un budget et ne refflet pas toutes ces années de bonne conduite malgrés mes 30000 kilometres par an.</t>
  </si>
  <si>
    <t>nicole-f-106492</t>
  </si>
  <si>
    <t>Depuis des années fidèle à Direct Assurance. Compétents, aimables et professionnels; tout me convient  très bien. Je conseille à mon entourage. Tarifs très corrects.</t>
  </si>
  <si>
    <t>benoit-e-106487</t>
  </si>
  <si>
    <t>Je suis satisfait des prestations à ce jour, les tarifs sont convenables même si des offres de fidélité seraient les bienvenues.
L'espace personnel contient de nombreuses informations utiles.</t>
  </si>
  <si>
    <t>claude-j-106481</t>
  </si>
  <si>
    <t>Entre deux inscription pour la même voiture et les mêmes garanties à trois jours près, le montant n'est pas le même.
C'est regrettable , sinon je recommande !</t>
  </si>
  <si>
    <t>antoine-v-106480</t>
  </si>
  <si>
    <t>Je suis satisfais de blablasure.
L'équipe téléphonique est facilement joignable ainsi qu'efficace dans la prise en charge d'un sinistre.
Bon rapport qualité prix</t>
  </si>
  <si>
    <t>luc-c-106472</t>
  </si>
  <si>
    <t>pas satisfait des services
en cas de panne 
impossible de trouver des dépanneur obliger de faire appel a la gendarmerie (solution proposé par direct assurance (le gendarme a bien rigolé... il m'a dit maintenant c'est a moi de faire le boulot des assistances ) merci a lui de m'avoir trouver un dépanneur...</t>
  </si>
  <si>
    <t>alfredo-p-106469</t>
  </si>
  <si>
    <t>Je suis assez satisfait de mon inscription chez direct assurance, j'espère ne pas a les déranger à l'avenir. Le tarif est très compétitif, en plus je suis passé en tous risques avec un tarif inferieur de mon ancien contrat au tiers. Merci direct assurance. Je suis prêt à donner d'autres avis si nécessaires</t>
  </si>
  <si>
    <t>stephane-m-106467</t>
  </si>
  <si>
    <t>Augmentation de tarif mal perçue, après une année où les assurances ont bien profité de la crise... 
Heureusement YouDrive permet de limiter la hausse.</t>
  </si>
  <si>
    <t>audrey-r-106461</t>
  </si>
  <si>
    <t>Les prix reçu dans l'échéancier sont supérieur aux prix annoncés par téléphone. Et je suis très déçue par ces méthodes. Je lance un recours ce jours, j'espère qu'il sera entendu.</t>
  </si>
  <si>
    <t>delphine-b-106448</t>
  </si>
  <si>
    <t>Je suis satisfaite du prix, des prestations, de l'accueil téléphonique . J'aimerai recevoir des informations plus précises concernant mes droits. plus régulièrement</t>
  </si>
  <si>
    <t>americo-v-106426</t>
  </si>
  <si>
    <t>Je suis content du prix annuel par rapport aux autres assurances.
La rapidité pour constitue le dossier avec les documents nécessaires.
Le mail du devis reçu très vite</t>
  </si>
  <si>
    <t>12/03/2021</t>
  </si>
  <si>
    <t>loic-m-106420</t>
  </si>
  <si>
    <t>Bonne écoute téléphonique, répond à ma demande, prix intéressants.... Accueil agréable, discours clair et la personne que j'ai eue était très patiente, je la remercie</t>
  </si>
  <si>
    <t>robert-a-106418</t>
  </si>
  <si>
    <t>Pour l'instant je ne me suis pratiquement pas servi de mon véhicule , donc  je n'ai pas eu affaire a vos services donc il m'est difficile de noter vos prestations en cas de problèmes encourus</t>
  </si>
  <si>
    <t>alexandre-m-106411</t>
  </si>
  <si>
    <t xml:space="preserve">Oui merci mais compliqué de donner un avis objectif après seulement 1 mois de services
renouvelez votre demande a l'issue de la premiere année bonne journee
 </t>
  </si>
  <si>
    <t>benoit-a-106402</t>
  </si>
  <si>
    <t>J'ai adoré le contact avec les opérateurs! 
Rappel, étude personnalisé et recommandations. 
Bravo c'est généralement des appels long et fastidieux. La j'ai adoré</t>
  </si>
  <si>
    <t>cudel-106401</t>
  </si>
  <si>
    <t xml:space="preserve">Assurés pendant plusieurs années sans sinistre et jamais aucun retard de paiement de notre part. En 2020, 3 sinistres NON responsables (1 bris de glace, 1 collision par l'arrière à un feu rouge avec constat, 1 aile abîmée alors que le véhicule était en stationnement la nuit). Bilan : résiliés par Direct Assurance... l'assurance qui ne vous assure que quand vous n'avez pas de sinistre. Pompe à fric sans aucune considération pour ses clients. Tant que tu n'as pas besoin d'eux, tu raques mais qd ils doivent assurer ils te mettent dehors. Un conseil : fuyez loin ! </t>
  </si>
  <si>
    <t>vincenzo-g-106391</t>
  </si>
  <si>
    <t xml:space="preserve">pas satisfait du tarif  trop onéreux pour un véhicule vraiment de loisirs qui fait moins de 5000 km par an et qui dort dans un garage et avec plus de 50 % de bonus je suis tres bon conducteur donc je comte résilier prochainement car j'ai trouvé moinss cher </t>
  </si>
  <si>
    <t>patrice--a-106390</t>
  </si>
  <si>
    <t xml:space="preserve">les prix ne me conviennent plus et mon fils se fait assasinées par vos tarifs  on  va aller  voir ailleurs sinon chaque sinistre a ete bien  géré
     </t>
  </si>
  <si>
    <t>octave-f-106366</t>
  </si>
  <si>
    <t xml:space="preserve">le service ca va pour joindre par telephone et simplicité de procedure par contre  prix elevé en regard des franchises et en plus  augmentation nette alors que l on roule peu </t>
  </si>
  <si>
    <t>emilie-d-106360</t>
  </si>
  <si>
    <t>je suis satisfaite du devis ainsi que du contrat, simple et rapide
très bon contact téléphonique
a l écoute et répond a mes attentes
 application pour envoi des documents tres bien</t>
  </si>
  <si>
    <t>eric-c-106358</t>
  </si>
  <si>
    <t>Je suis très satisfait du service , je conseillerais cette assurance a mes proches. Très bonne assurance évolution des prix en baisse très évolutive .</t>
  </si>
  <si>
    <t>aurore-d-106354</t>
  </si>
  <si>
    <t>je suis peu satisfaite car augmentation de la cotisation au bout de la première année pour une raison de localisation et non par rapport à ma situation.</t>
  </si>
  <si>
    <t>alexandre-t-106344</t>
  </si>
  <si>
    <t xml:space="preserve">Je suis satisfait du service mais pas du prix qui augmente tous les ans.
J'attends que celui ci baisse avec l'ancienneté de la voiture et ma fidélité et non l'inverse.
A la longue les concurrents deviennent plus intéressant, il faut donc mieux faire pour fidéliser. </t>
  </si>
  <si>
    <t>gibu-106325</t>
  </si>
  <si>
    <t>Bien pour les services rendus. Tarif trop élevé. Conseillers toujours à l'écoute. J'ai du mal à comprendre la question. S'agit il de L'olivier assurance ou de ma nouvelle assurance?</t>
  </si>
  <si>
    <t>nicolas-m-106318</t>
  </si>
  <si>
    <t>Rien à dire, très bon service, meilleurs prix du marché, services digitaux simples et intuitifs, conseillers aimables et efficaces, sans aucun doute la meilleure assurance du marché (et j'en ai essayé plusieurs !)</t>
  </si>
  <si>
    <t>11/03/2021</t>
  </si>
  <si>
    <t>pascal-d-106308</t>
  </si>
  <si>
    <t>Non satisfait, j'ai eu un sinistre avec le Clio et le dossier a été compliqué. Les conseillers ne prennent pas en compte nos demande. J'ai eu beaucoup de difficultés pour récupérer notre voiture. Tout a été fait pour quel soit classé en épave. Compte-tenu de l'ancienneté du véhicule du contrat, la cotisation aurait du baisser de mon point de vue.</t>
  </si>
  <si>
    <t>amar-b-106302</t>
  </si>
  <si>
    <t xml:space="preserve">je suis satisfait du service que proposent direct assurance
les prix me conviennent tout a fait
simple et pratique ..
excellent rapport qualité prix !!! </t>
  </si>
  <si>
    <t>sandrine-l-106294</t>
  </si>
  <si>
    <t>vous ne cherchez pas à comprendre le problème concernant le relevé d'information suite à la fusion entre amaguiz et groupama  ! c'est la dernière fois que j'assure un véhicule chez vous. 5 relevés d'information ennvoyés !! et des menaces de résiliation !!!</t>
  </si>
  <si>
    <t>anais-f-106267</t>
  </si>
  <si>
    <t>je suis tres satisfaite du service, des conseillers ils sont tres agreable, 
professiobnel et a l'écoute tres bon rapport qualité prix je recommande merci</t>
  </si>
  <si>
    <t>laporte-d-106262</t>
  </si>
  <si>
    <t>Je suis satisfais du service, de l’accueil, de l'aide apporté pour valider la souscription et des tarifs.
Merci pour l'aide apportée. J'ai bien reçu l'attestation provisoire et merci de m'adresse la carte verte par courrier</t>
  </si>
  <si>
    <t>franck-p-106221</t>
  </si>
  <si>
    <t xml:space="preserve">mauvaise surprise à l'arrivée de mon avis d'échéance 2021
mon bonus reste à 50% et malgré cela 15% d'augmentation sur le montant de mon avis d'échéance, pour une 2e année c'est rude !
je vais appeler un conseiller pour qu'on m'explique cet écart faisant passer mon tarif de 271e à 321e </t>
  </si>
  <si>
    <t>jeremie-m-106218</t>
  </si>
  <si>
    <t xml:space="preserve">une pure blague cela fait presque 1 an que nous payons pour  un vehicule que nous n avons plus !!!
Et ce malgré le courrier recommandé que nous avons envoyé </t>
  </si>
  <si>
    <t>patrice-c-106210</t>
  </si>
  <si>
    <t xml:space="preserve">En recherche d'un devis pour une seconde voiture, les prix affichées sont exorbitants ! 
je compte changer d'assureur au terme de mon contrat. 
On est bien loin des 227 € d'économies ! </t>
  </si>
  <si>
    <t>ben-kaddour-a-106207</t>
  </si>
  <si>
    <t xml:space="preserve">pour le moment , la réalisation de mon inscription sur le site DIRECT Assurance est très claire et facile ..
reste maintenant a voir dans le temps , en cas de sinistre , si c'est aussi claire .. Merci a tous </t>
  </si>
  <si>
    <t>farh-eddine-d-106204</t>
  </si>
  <si>
    <t>Simple et pratique,rapide possibilite d'utiliser le vehicule de suite.Dommage que tout ne peut pas se faire avec smartphone .mais bien dans l'ensemble</t>
  </si>
  <si>
    <t>dylan-95623</t>
  </si>
  <si>
    <t xml:space="preserve">Je suis satisfait des services proposé, et de la diversité des contrat, des offres commercial. Mais aussi du servie clientèle très réactif. Et de la gestion des contrat du début a la fin. </t>
  </si>
  <si>
    <t>sebastien-s-106191</t>
  </si>
  <si>
    <t>Simple et pratique
Voir à l'usage si les engagements sont respectés :
Délais de réponse
Maintien des prix sans hausse importante chaque année
Réactivité en cas de sinistre</t>
  </si>
  <si>
    <t>10/03/2021</t>
  </si>
  <si>
    <t>maite-g-106178</t>
  </si>
  <si>
    <t>Chaque année, les augmentations sont trop importantes et rendent les prix moins intéressants que  lors des souscriptions. Il faut que l'intérêt inhérent aux prix de l'assurance soit conservé.</t>
  </si>
  <si>
    <t>jean-claude-c-106160</t>
  </si>
  <si>
    <t xml:space="preserve">Rien à signaler, j'espère que je n'aurai pas à avoir à me servir de l'assurance dans les années à venir.
Cordialement
Jean Claude Courant              </t>
  </si>
  <si>
    <t>marc-m-106154</t>
  </si>
  <si>
    <t>SATISFAIT  GLOBALEMENT  DE  VOS  SERVICES  ET  DE  VOS  TARIFS
MAIS  JE  CONSIDERE  QUE  LE  CONTACT  AVEC  VOS  SERVICES  N EST  PAS  DES  PLUS  PRATIQUES</t>
  </si>
  <si>
    <t>corinne-i-106147</t>
  </si>
  <si>
    <t>RAVIE DEVIS OBTENU RAPIDEMENT INTERLOCUTEUR A L ECOUTE  ET EFFICACE ANCCIEN CLIENT NOUS REVENONS A DIRECT ASSURANCE. 
A L AVENIR JE RECOMMANDERAI VOTRE ASSURANCE</t>
  </si>
  <si>
    <t>gerard-d-106102</t>
  </si>
  <si>
    <t>Très content sauf que la 1er année pourtant sans aucun sinistre j'ai eu 50 € d'augmentation sinon tarif convenable !
à voir dans le temps également le service !</t>
  </si>
  <si>
    <t>jean-f-106091</t>
  </si>
  <si>
    <t>Je suis , à ce jour , satisfait des services et garanties proposées. Sans sinistre jusqu'alors je ne peux donner un avis à ce sujet . Les prises de contact sont rapides et efficaces.</t>
  </si>
  <si>
    <t>marcel-s-106085</t>
  </si>
  <si>
    <t>Je suis satisfait de ma adhésion sur le site avec Diect assurance.
Je vous remercie de vos envois et de notre suivi de mon caontrat d'assurance de mon nouveau vehicule.</t>
  </si>
  <si>
    <t>samira-e-106044</t>
  </si>
  <si>
    <t>je ne suis pas satisfait de vos tarifs!!! Vous augmentez les tarifs alors que je suis a 0.50 de bonus c'est pas du tout sérieux de votre part, ce qui me motive a changer d'assurance.
Cordialement</t>
  </si>
  <si>
    <t>09/03/2021</t>
  </si>
  <si>
    <t>melodie-p-106032</t>
  </si>
  <si>
    <t>conseillère super agréable a l'écoute et professionnelle merci pour votre accueil cordialement merci bonne continuation mr leroy anthony mme pruvot melodie</t>
  </si>
  <si>
    <t>baptiste-m-106031</t>
  </si>
  <si>
    <t>Satisfait du service, je reçois tout en temps et en heures, mais mon coefficient bonus / malus n'est pas réajusté a la date anniversaire, ce qui va poser un problème quand a ma fidélité a votre offre.</t>
  </si>
  <si>
    <t>christian-p-106029</t>
  </si>
  <si>
    <t xml:space="preserve">je suis satisfait sur tout point de vue ,je suis client depuis plusieurs  années et je n'ai jamais eu un soucis .D'ailleurs dès que je peux je vous recommande </t>
  </si>
  <si>
    <t>claude-m-106027</t>
  </si>
  <si>
    <t>très bon prix très professionnel l’or d accident pour la pris en charge ainsi que pour le remboursement toujours a l écoute bonne équipe.
M Masson claude</t>
  </si>
  <si>
    <t>pascal-g-106026</t>
  </si>
  <si>
    <t>Prix corrects.
Devis rapide.
Correspondant qui connait son sujet.
Il faut quand même voir quand un incident surviendra. Est ce que les promesses seront tenues ?</t>
  </si>
  <si>
    <t>charles-s-106021</t>
  </si>
  <si>
    <t>Tout nouveau chez direct assistance.
Satisfait de la facilité a obtenir un conseille en ligne let de la clarté de ses information
Signature et obtention du contrat hyper rapide.
A voir a l'usage maintenant 
Jingle</t>
  </si>
  <si>
    <t>geraldine-g-105997</t>
  </si>
  <si>
    <t>Super au départ et malheureusement vos augmentations annuelles sont énormes ! (alors que les voitures et ce qu'on a, vieilli et vaut de moins en moins)
Heureusement, nous déménageons régulièrement, ce qui me permet de revoir mes contrats !
Je reviendrai chez vous sans aucun doute...</t>
  </si>
  <si>
    <t>ludovic-f-105995</t>
  </si>
  <si>
    <t xml:space="preserve">satisfait bonnes prestations bon prix
conseiller agréable et compétent
merci
professionalisme et rapidité
a bien répondu a mes attentes
cordialement monsieur feline ludovic
</t>
  </si>
  <si>
    <t>vincent-m-105993</t>
  </si>
  <si>
    <t>Les services proposées par direct assurance sont de qualités pour un prix défiant la concurrence ...
Interface du site est plutôt simple et sans grande complication !!</t>
  </si>
  <si>
    <t>gerard-m-105984</t>
  </si>
  <si>
    <t>interlocuteur sympathique et professionnel, cotisation d'assurance interessante sur l'ensemble des tarifs proposé par assurland , rien a redire pour le moment</t>
  </si>
  <si>
    <t>benjamin-s-105970</t>
  </si>
  <si>
    <t>plus le temps passe, plus mon bonus augmente mais plus les tarif aussi !!!! incompréhensible obliger de se mettre en tiers pour rester sur des tarifs convenable donc je m en vais ....</t>
  </si>
  <si>
    <t>eric-b-105967</t>
  </si>
  <si>
    <t>Les pris sont intéressants.
Avec Direct Assurance membre d'AXA je suis rassuré.
Au plaisir de coopérer avec vous sur ce nouveau contrat.
Excellente journée à vous!</t>
  </si>
  <si>
    <t>julie-d-105957</t>
  </si>
  <si>
    <t>Assurance contactée pour un dégât des eaux: pas réactif. Un expert m'a contactée un mois après. Pourquoi?
Délai de réponse aux mails assez long (2 jours)</t>
  </si>
  <si>
    <t>sandrine-c-105956</t>
  </si>
  <si>
    <t>OK. pas d'avis pour l'instant, car nouvelle souscription. Difficile à évaluer dans ces conditions. Espère en être satisfaite en cas de besoin. cordialement</t>
  </si>
  <si>
    <t>pierre-louis-f-105952</t>
  </si>
  <si>
    <t>Plus les années passent, plus on améliore notre bonus, plus c'est cher. 
D'une incohérence remarquable.
Je sais les raisons : lieu d'habitation, passif de la commune sur les vols et autres. En gros, on paye car les autres font marcher leur assurance. 
Autre point : un relevé de situation impossible à avoir sans vous appeler. C'est n'importe quoi.</t>
  </si>
  <si>
    <t>damien-q-105950</t>
  </si>
  <si>
    <t>Je suis satisfait du service. Tarifs très raisonnables, simplicité de mise en place du contrat. De plus, la conseillère a été très aimable et m'a bien guidée dans de ma souscription.</t>
  </si>
  <si>
    <t>aline-j-105946</t>
  </si>
  <si>
    <t>complètement insatisfaite du service sinistre incompétence notoire  ! Ils ne connaissent pas leurs contrats !!!!!!!!!!!!! Défaut de conseil récurrent ! J'ai travaillé plus de 20 ans chez AXA, je sais de quoi je parle</t>
  </si>
  <si>
    <t>philippe-d-105941</t>
  </si>
  <si>
    <t>Je suis satisfais du service, surtout au niveau de l'accueil du personnel, par contre j'aurai aimé un geste commercial , vu le prix qui augmente de 5 euros tous les ans.</t>
  </si>
  <si>
    <t>laure-f-105940</t>
  </si>
  <si>
    <t>Assurance habitation résiliée par vos soins alors que nous avons toujours payé nos mensualités, UNE HONTE !!!!
Nous allons nous retirer de tous contrats et tout faire pour que notre entourage fasse de même. C'est inadmissible !</t>
  </si>
  <si>
    <t>pascal-p-105938</t>
  </si>
  <si>
    <t>je suis très satisfait de la prestation en attendant l'efficacité du service en cas de sinistre, je vous remercie pour la qualité de votre accueil et de vos prestations</t>
  </si>
  <si>
    <t>stephane-c-105934</t>
  </si>
  <si>
    <t>J ai souscris une assu.habitation chez vous en janvier (12/01/21)  avec l affirmation que vous résiliez mon ancienne assurance habitation hors a ce jours cela fait 2x que mon ancienne assurance me prélève a savoir 9.59 € x2 soit 19.18 € ! Pouvez vous remedier rapidement a ce probleme rapidement merci ! cdt</t>
  </si>
  <si>
    <t>mohaed-b-105927</t>
  </si>
  <si>
    <t xml:space="preserve">Je suis satisfait du service direct assurance
le prix est moyen
l'inscription par internet est très facile
le problème c'est la payement complet de la somme
</t>
  </si>
  <si>
    <t>haithem-g-105897</t>
  </si>
  <si>
    <t>Je suis satisfait du service fournit.
Simple et pratique.
Le prix me convient parfaitement.
Conseillers disponibles et à l'écoute.
Application mobile et web parfaite</t>
  </si>
  <si>
    <t>08/03/2021</t>
  </si>
  <si>
    <t>stephanie-t-105881</t>
  </si>
  <si>
    <t xml:space="preserve">Je suis satisfaite de mes contrats d'assurances, la navigation Internet est facile et le service téléphonique est plutôt satisfaisant, bonne qualité d'assistante, </t>
  </si>
  <si>
    <t>emma-m-105876</t>
  </si>
  <si>
    <t>Efficace et rapide , Les prix sont raisonnables par rapport a la concurence. Le système You Drive est très interéssant pour des conducteurs comme moi.</t>
  </si>
  <si>
    <t>lotton-p-105875</t>
  </si>
  <si>
    <t>bonjour 
augmentation de 160 euros ;C est exagéré .je suis obligé de terminer mon année d 'assurance .
Fin AOUT 2021 , j aviserais la suite a donner .
Ce matin j ai fait des recherches avec les furets .Il y a des assurances moins cher pour la mème protection .
C est dommage . cordialement</t>
  </si>
  <si>
    <t>sandrine-b-105874</t>
  </si>
  <si>
    <t>simple et pratique
je suis très contente des services proposés par votre assurance et de la qualité des garanties, j y suis assurée depuis de nombreuses années.</t>
  </si>
  <si>
    <t>daniel-b-105869</t>
  </si>
  <si>
    <t>Je suis satisfait de la convivialité de votre site et de la politique tarifaire.
J'espère que la qualité votre service Clients et les garanties de vos contrats me donnerons aussi entière satisfaction.</t>
  </si>
  <si>
    <t>vincent-r-105864</t>
  </si>
  <si>
    <t>Merci de l'échange avec mon conseiller par téléphone. Celui-ci a été très professionnel et efficace. Les documents ont été transmis automatiquement par mon conseiller pour un second véhicule.</t>
  </si>
  <si>
    <t>ling-chun-s-105862</t>
  </si>
  <si>
    <t>J'essai depuis janvier 2021, obtenir ma carte verte après plusieurs mois de demande au conseillé. Nous sommes le Mars et je n'ai toujours rien reçu. J'ai maintenant plus de carte verte valide et dans une situation délicate... Alors qu'un simple envoi aurait suffit.</t>
  </si>
  <si>
    <t>samuel-c-105859</t>
  </si>
  <si>
    <t>Simple et efficace à la souscription. Le site est facile d'utilisation et les conseillers sont facilement joignables en cas de besoin.
Les prix sont compétitifs.</t>
  </si>
  <si>
    <t>david-92331</t>
  </si>
  <si>
    <t>Tarification parfois opaque selon qu'on se présente depuis un comparateur en ligne ou en direct, beaucoup de flou artistique autour de la gestion de l'offre connectée (contrat suspendu, puis disparu, puis lettre péremptoire de renvoi de la box, puis oubli de renvoi de la nouvelle, etc). Bref, la MACIF chez qui nous avons 7 autres contrats n'est pas prête de nous voir partir pour une offre Direct Assurances....</t>
  </si>
  <si>
    <t>lamia-z-105845</t>
  </si>
  <si>
    <t>très satisfaite du service, personnel agréable et très à l'écoute. Pour un nouveau devis d'assurance j'ai trouvé le service vraiment idéal car je suis nouvelle conductrice, tout était très clair.</t>
  </si>
  <si>
    <t>cedric-m-105844</t>
  </si>
  <si>
    <t>Je suis très satisfais du service, cependant pour une voiture qui ne roule presque pas en 06 mois je trouve le tarif beaucoup trop cher.
L'idéal ce serait d'adapter les tarifs à la situation du véhicule assuré</t>
  </si>
  <si>
    <t>stier-f-105842</t>
  </si>
  <si>
    <t xml:space="preserve">la conseillere est trés efficace ,trés accessible et competente 
rapidité dans la prise en charge , 
super                                             </t>
  </si>
  <si>
    <t>julien-e-105840</t>
  </si>
  <si>
    <t>Prix bien correct, service client nul. annulation de mon contrat par l'assurance sans raison. Le service client est du cote de l'assurance et non de l'assuré</t>
  </si>
  <si>
    <t>arnaud-g-105826</t>
  </si>
  <si>
    <t>Pour l'instant c'est des bons points, rapide au niveau de la souscription, les options que je cherchaient sont présentes. Juste le tarif qui fait un peu cher.</t>
  </si>
  <si>
    <t>maher-m-105822</t>
  </si>
  <si>
    <t xml:space="preserve">J'ai été contacté par une aurtre assurance qui m'a proposé un prix plus bas. J'ai contacté donc le service client de direct assurance pour leur faire part du tarif du concurent pour qu'ils allignent mon contrat avec celui de la concurance. Malheureusement aucun effort. Je suis donc en cours de résiliation avec vous. </t>
  </si>
  <si>
    <t>follin-m-105816</t>
  </si>
  <si>
    <t xml:space="preserve">je suis satisfait des produits proposer sur l'assurance Habitation  dommage que lors d'un changement de véhicule le tarif appliqué n'est pas celui proposé lorsque vous faites un devis sur internet Motif invoqué: le tarif proposé sur internet est pour les nouveaux clients  ayant déjà des contrats chez vous je paye plus cher la prochaine fois que je change de véhicule je résilie mon contrat et  en ouvre un nouveau pour bénéficié du tarif nouveau client ou j'irai voir la concurrence  </t>
  </si>
  <si>
    <t>laure-c-105814</t>
  </si>
  <si>
    <t>les tarifs et services sont très satisfaisants, les personnes qui renseignent par téléphones sont très cordiales et explicites, les tarifs sont intéressants mais les 10% à ajouter à la franchise en cas de réparations sur une couverture tous risques sont élevés</t>
  </si>
  <si>
    <t>laurent-c-105813</t>
  </si>
  <si>
    <t xml:space="preserve">très insatisfait de la conversation que je viens d'avoir avec aicha. Je lui explique que je suis le gendre  de Mme et M.Brassier qui sont agés de 80 ans. j'ai effectué en leur nom toutes les démarches par internet car en regard de leurs ages c'est compliqué pour eux. Je téléphone afin de recevoir une attestation provisoire pour le contrat N° 310731615 et cette personne me répond qu'elle doit absolument parler à mes beaux parents,  </t>
  </si>
  <si>
    <t>jean-claude-o-105802</t>
  </si>
  <si>
    <t>suis satisfait du service mais pas evident pour envois des papiers et photos j espere avoir fait le necessaire pour etre client chey vous qui serait une bonne chose pour moi bien a vous mr ozzello</t>
  </si>
  <si>
    <t>marc-v-105798</t>
  </si>
  <si>
    <t>Tarifs en constante augmentation malgré aucun sinistre.
Une assurance attractive par ses tarifs il y a 4/5 ans mais qui rentre dans le rang et s'aligne quasiment sur les tarifs des autres sociétés d'assurance automobile.</t>
  </si>
  <si>
    <t>hortense-f-105795</t>
  </si>
  <si>
    <t>Après un an de fidélité je renouvelle mon contrat auto, je souscris même à un nouveau contrat habitation et je vois ma mensualité auto augmenter sans raison car je n'ai pas eu de sinistre. 
De plus, aucun geste commercial. 
Cordialement</t>
  </si>
  <si>
    <t>martine-l-105791</t>
  </si>
  <si>
    <t>Je ne suis pas satisfaite suite à un, sinistre que j'ais déclaré depuis le 25 février le garage ne peut envoyé les photos car incident informatique je suis déçu que des assurances est ce genre de problématique qui dure des jours.</t>
  </si>
  <si>
    <t>pascal-m-105786</t>
  </si>
  <si>
    <t>Très bien, mais trop encore cher après 10 ans sans incident et pourtant vous augmentez régulièrement vos tarifs au fil des années, dommage, bonne journée...</t>
  </si>
  <si>
    <t>christine-s-105782</t>
  </si>
  <si>
    <t>Et bien comme toutes les assurances c'est quand j'en aurai besoin que je verrai l'efficacité et la satisfaction. Pour le moment je paye (prix qui augmente tous les ans malgré mes 50% de bonus à vie) ma cotisation et votre service s’arrête ici depuis des années.</t>
  </si>
  <si>
    <t>07/03/2021</t>
  </si>
  <si>
    <t>clarisse-b-105768</t>
  </si>
  <si>
    <t>je suis satisfaite des services quand il y a un incident par contre la prime annuelle me semble avoir subie une hausse asses forte rendant assurances direct beaucoup moins attracttif.Je vais voircela de plus pres avec d autres assurances</t>
  </si>
  <si>
    <t>robert-gustave-o-105761</t>
  </si>
  <si>
    <t xml:space="preserve"> un peu cher pour le peu de kilomètre que je fait dans l'année
vu mon âge je me déplace plus que pour faire quelque courses, de plus je suis au bonus maximum
 </t>
  </si>
  <si>
    <t>victoria-o-105759</t>
  </si>
  <si>
    <t>je paie trop cher je n'ai pas eu de sinistre depuis plusieurs année je suis une cliente fidèle je paie trop chère pour une voiture de 2005 une ristourne serait la bienvenue !</t>
  </si>
  <si>
    <t>beatrice-l-105758</t>
  </si>
  <si>
    <t>Je trouve pratique le paiement en ligne. Les prix restent corrects.
L'accueil téléphonique est parfait; Je suis satisfaite de Direct Assurance. Merci pour tout.</t>
  </si>
  <si>
    <t>sonia-d-105756</t>
  </si>
  <si>
    <t>Rapide et tarifs attractifs 50% de moins que mon assurance auto actuelle. Facilité d'inscription Je recommande. A voir sur la durée (service client etc..)</t>
  </si>
  <si>
    <t>james-f-105753</t>
  </si>
  <si>
    <t>Depuis le temps que je suis assuré chez vous, je ne bénéficie jamais de tarif préférentiel vu ma fidélité.
Pour un Jumpy de plus de 20 ans je paye quasi la même somme que la RCZ qui a 10 ans que j'ai vendu.
Je vais changer mon KUGA mais je ne suis pas encore sûr de prendre mon assurance chez vous.</t>
  </si>
  <si>
    <t>francoise-m-105747</t>
  </si>
  <si>
    <t xml:space="preserve">Bonjour, j’espérais une diminution plus importante au niveau assurance voiture, étant donné que certains de vos confrères avaintt même procédé au remboursement d'une partie de la quittance précédente,
et pas d'augmentation pour la maison. </t>
  </si>
  <si>
    <t>damien-j-105734</t>
  </si>
  <si>
    <t>Cela est rapide a faire et simple, Même sans papier sur soit, on peut le faire assez rapidement et on est assurer directement, le prix est correcte pour assurer au tiers.</t>
  </si>
  <si>
    <t>korentin-105729</t>
  </si>
  <si>
    <t xml:space="preserve">Assuré chez direct assurance depuis 3 ans, ma première annuité a été de 380€. je ne m'en suis pas trop occupé car j'étais assez sur d'avoir opté pour une assurance ave un bon tarif. quel ne fut pas ma surprise de constaté 3 ans après que je payais plus de 500€. Or mon binus a augmenté et ma voiture a moins de valeur. Après demande d'information j'ai eue un mail laconique qui me disait que tout étais conforme. o' j'avais envoyé un devis de leur même site montrant un prix a 380€ pour la même chose! En clair ils n'en ont rien a faire et ne prennent même pas la peins de vous appeler ou de vous expliqué. Conclusion : renégocier tous les ans son assurance.  </t>
  </si>
  <si>
    <t>06/03/2021</t>
  </si>
  <si>
    <t>boris-w-105728</t>
  </si>
  <si>
    <t>inscription rapide net et efficace !
j'économise 100€ pour un contrat qui propose quasi les mêmes avantages !
hâte de voir si le service est à la hauteur maintenant.</t>
  </si>
  <si>
    <t>gabrielle-m-105711</t>
  </si>
  <si>
    <t>l'information sur le contrat est incomplète,  peu d'explications ou males expliquées ou écrites!!!!
les prix de l'assurance auto sont très élevés notamment face à la concurrence
Attente importante au téléphone</t>
  </si>
  <si>
    <t>alexandre-b-105706</t>
  </si>
  <si>
    <t>je suis satisfait du service et des explications pour mon contrat habitation
pense a changer pour les voitures
très bon renseignements par internet
cordialement</t>
  </si>
  <si>
    <t>brigitte-p-105704</t>
  </si>
  <si>
    <t>je suis satisfait par rapport au prix et au niveau de la faciliter de la mise en place du dossier.Je suis très contente du choix des garanties qu'il existe.</t>
  </si>
  <si>
    <t>celine-d-105698</t>
  </si>
  <si>
    <t>Je suis insatisfait de la progression spectaculaire de ma prime annuelle =+24% après une année 2020 compte tenu du contexte sanitaire le niveau de sinistralité a baissé</t>
  </si>
  <si>
    <t>gregory-b-105691</t>
  </si>
  <si>
    <t>un peu déçu de subir une augmentation de 7% sans avoir eu de sinistre alors que les assurances ont fait plus de benefices cette année, incomprehensible, si il y des catastrophes cela augmente et si il y a plus de benefices et moins d'indemnisation ce la augmente , c'est toujours dans le même sens</t>
  </si>
  <si>
    <t>hichem-h-105690</t>
  </si>
  <si>
    <t>Les prix ne font qu'augmenter et très mécontent du suivi de mon sinistre . je n'ai pas senti d'investissement et de soutient de la part de la collaboratrice en question</t>
  </si>
  <si>
    <t>marie-p-105689</t>
  </si>
  <si>
    <t xml:space="preserve">Je suis satisfaite des services de direct assurance. Je recommande
direct assurance à mes amis. Vous êtes facilement joignable et réactifs.
Bonne journée.
</t>
  </si>
  <si>
    <t>karr-104385</t>
  </si>
  <si>
    <t>Assuré depuis plusieurs année ,bon client,à ce jour aucun problème,assuré tous risques je roule très peu,le tout pour 538 euros annuels.
Je suis déçu car Direct Assurance ne me propose aucune nouvelle offre,aucun tarif plus intéressant ,aucune réduction,tout juste un geste commercial à ma demande,un virement ponctuel de 50 euros.</t>
  </si>
  <si>
    <t>carine-b-105687</t>
  </si>
  <si>
    <t>Je suis entièrement satisfaite avec beaucoup d'explications et des réponses rapides.
La personne au bout du fil très  agréable et patiente..
Je recommande.</t>
  </si>
  <si>
    <t>patrick-s-105673</t>
  </si>
  <si>
    <t>facilité pour constituer le dossier,  pas de prise de RDV.
Pour ainsi dire / RIEN A FAIRE
Vous êtes gourmand pour les commentaires.
J'ai rien de plus à rajouter.</t>
  </si>
  <si>
    <t>pressede-t-105670</t>
  </si>
  <si>
    <t xml:space="preserve">Je trouve que la cotisation reste un peu élevé mais bon.
En ce qui concerna la prise en charge en cas d'accident bien réactif meme si le garage n'est pas au top beaucoup de bidouillage une fois de plus. </t>
  </si>
  <si>
    <t>eulalie-n-105664</t>
  </si>
  <si>
    <t>Le tarif est très compétitif surtout avec l'offre de remboursement différée de 100€ via Showroomprivé.com. Le site internet permet une souscription très fluide et rapide.</t>
  </si>
  <si>
    <t>khedidja-c-105660</t>
  </si>
  <si>
    <t>Très satisfaite ,je recommande........il me reste a assuré mon 2 ème véhicule.
le mois prochain qui est chez un autre assureur et par la suite faire un devis pour mon appartement.</t>
  </si>
  <si>
    <t>bertile-c-105658</t>
  </si>
  <si>
    <t>Je n'arrive pas à vous transmettre ma pièce d'identité. Merci de m'indiquer la procédure la plus simple. Bonne continuation. Bon week end. J'espère tout de même que ma maison est assurée depuis le 1er Mars</t>
  </si>
  <si>
    <t>amaury-v-105638</t>
  </si>
  <si>
    <t>les prix sont convenables, la couverture est assez large, et les jeunes conducteurs ne sont pas ignorés (car principe de base= + t'es jeune soit - t'as de blé et d'expérience soit + de probabilités d'avoir un petit accrochage + tu payes mdr) content de quitter ma précédente assurance pour celle-ci.</t>
  </si>
  <si>
    <t>05/03/2021</t>
  </si>
  <si>
    <t>zineb-n-105636</t>
  </si>
  <si>
    <t>Je viens de souscrire à l'assurance, je ne peux pas vous faire part de mon avis mais cependant, le rapport prix qualité est très intéressant. J'espère être satisfaite de votre service.</t>
  </si>
  <si>
    <t>virginie-l-105633</t>
  </si>
  <si>
    <t>satisfaite ,de vos service ,a l'écoute des client .facile d d'utilisation ,a l'écoute lors d'appels ,devis rapide ,je recommande a des proches si nécéssaire.</t>
  </si>
  <si>
    <t>guillaume-g-105629</t>
  </si>
  <si>
    <t>Très satisfait du service gestion de contrat. Rapport qualité prix très intéressant. Pas encore d'incident avec mes véhicules, j'espère qu'ils seront tout aussi réactifs le jour où!</t>
  </si>
  <si>
    <t>benjamin-d-105624</t>
  </si>
  <si>
    <t>prix très satisfaisant pour l'audi a5 et correct pour le cactus.
J'ai la chance de ne jamais avoir eu besoin de me servir de l"assurance donc je ne peux pas juger les prestations.
Jusqu'à maintenant, satisfait des échanges avec les conseillers et du mode opératoire des renouvellements</t>
  </si>
  <si>
    <t>laura-g-105623</t>
  </si>
  <si>
    <t>je suis satisfaite de la facilité de la souscription d'assurance, vous les moins chers du marché, juste un peu déçue de devoir payer 3 mois d'un coup mais bon...</t>
  </si>
  <si>
    <t>houssam-58513</t>
  </si>
  <si>
    <t>Le prix augmente malgré le fait d'avoir -5% de bonus.
En plus en 2020 je n'ai pas trop utilisé ma voiture (confinement, couvre-feu, télétravail) et même au niveau des statistiques le nombre d'accidents a baissé.
Je résilie</t>
  </si>
  <si>
    <t>olymata-n-105607</t>
  </si>
  <si>
    <t>Le prix me convient suite au devis concurrentiel que j'ai fait.
J'ai eu du mal a finaliser mon devis suite à un problème technique. Puis quelqu'un m'a aider à finaliser le devis sur la plate-forme chat.</t>
  </si>
  <si>
    <t>virginie-m-105598</t>
  </si>
  <si>
    <t>je suis satisfaite du service,.......
les prix me conviennent parfaitement
simple et pratique, .....
application simple à utiliser
je suis ravis de ce service</t>
  </si>
  <si>
    <t>benjamin-m-105583</t>
  </si>
  <si>
    <t xml:space="preserve">je suis satisfait;.tout va bien ; rien a signaler de particulier . un peu complexe de remplir ce formulaire juste pour poser une question 
cela fait perdre du temps </t>
  </si>
  <si>
    <t>patrick-m-105577</t>
  </si>
  <si>
    <t>Suite à la baisse des accidents (du à la covid) donc aux remboursements ,Direct Assurance pense-elle faire une réduction des cotisations ?
Je suis très étonné que cela ne soit pas automatique !</t>
  </si>
  <si>
    <t>denis-l-105548</t>
  </si>
  <si>
    <t xml:space="preserve">très satisfait des renseignements et de la conversation avec votre conseillère très pro et très aimable
elle m'a donné envie de changé de prestataire pour l'habitation </t>
  </si>
  <si>
    <t>nadege-c-105546</t>
  </si>
  <si>
    <t>assurance satisfaisante mais tarif encore élevé par rapport à la voiture,
les tarifs ne sont pas revus en fonction de la voiture , accueil téléphonique pas toujours à l écoute</t>
  </si>
  <si>
    <t>laurent-p-105525</t>
  </si>
  <si>
    <t>je suis très satisfait du prix et des services correspondants
l'inscription est simple et claire sur le site marchand
je regrette juste que nous soyons obligé de régler 3 mois d'avance ce qui m'oblige à ne pas souscrire un autre contrat car trop de dépense sur une même période</t>
  </si>
  <si>
    <t>04/03/2021</t>
  </si>
  <si>
    <t>francois-v-105514</t>
  </si>
  <si>
    <t>Bonne gestion en ligne et réactivité sur les appels téléphoniques.
Attention de ne pas éclater les tarifs sur les prochaines années car les offres de vos confrères sont importantes et intéressantes.</t>
  </si>
  <si>
    <t>pascal-d-105504</t>
  </si>
  <si>
    <t xml:space="preserve">disponibilité au téléphone très bien serviable nous sommes content pour toutes vos intervention sur notre dossier nous avons choisi votre assurance car les prix sont attractif </t>
  </si>
  <si>
    <t>jean-de-dieu-u-105494</t>
  </si>
  <si>
    <t>Je ne suis pas du tout satisfait des prix d'autres plus qu'avec cette période épidémique je ne roule plus souvent. Proposition de baisser les prix ou restituer une partie des frais.</t>
  </si>
  <si>
    <t>ddray-105484</t>
  </si>
  <si>
    <t>Très déçu et je ne recommanderai jamais à un proche. C'est très cher pour rien, je n'ai pas une bonne expérience avec elle lorsque j'ai eu mon accident. Le Mr m'arrache mon rétroviseur et détruit l'aile gauche de la voiture en me doublant. J'ai mal rempli ma partie de constat selon elle et donc mon contrat ne peut pas couvrir. Pendant que je paie 1098€/an sans manquer une mensualité. Une erreur de constat et une bonne leçon pour moi et un client de perdu pour elle.</t>
  </si>
  <si>
    <t>florence-c-105481</t>
  </si>
  <si>
    <t>Simple et rapide et prix convenable, je suis satisfaite, à voir avec les prestations futurs si besoin. Le plus pas de harcèlement téléphonique comme chez certains</t>
  </si>
  <si>
    <t>philippe-m-105452</t>
  </si>
  <si>
    <t>bonjour, le prix est intéressant a l'ouverture du contrat mes vos prix monte tout lés an  trop vite jusqu'à  40 euros  par an en trois an 110 euros ça me gène dommage CDL</t>
  </si>
  <si>
    <t>martine-b-105439</t>
  </si>
  <si>
    <t>Relativement satisfait sauf en 2020 , pandémie , "Direct Assurance" aurait pu au minimum faire un geste commercial , compte tenu du confinement prolongé. 
Je m'en souviendrais lors d'une future immatriculation .</t>
  </si>
  <si>
    <t>rodolphe-m-105435</t>
  </si>
  <si>
    <t xml:space="preserve">Service réactif et aimable en cas de problèmes
les prix restent un peu élevés par rapport aux concurrents
Direct assurance a un bon rapport qualité prix pour jeunes conducteurs
</t>
  </si>
  <si>
    <t>joel-d-105421</t>
  </si>
  <si>
    <t>je suis satisfait des services et de la réactivité des conseillers mais le tarif me semble excessif ce qui est regrettable. J'envisage à cet effet de changer de compagnie d'assurances.</t>
  </si>
  <si>
    <t>aline-r-105416</t>
  </si>
  <si>
    <t xml:space="preserve">Prix attractifs, devis facile, prise en charge de la résiliation du précédent assurance par direct assurance c'est un 
gros avantage.                 </t>
  </si>
  <si>
    <t>emmanuelle-b-105413</t>
  </si>
  <si>
    <t>je ne suis pas satisfaite concernant mon contrat habitation. le prix de la mensualité a doublé suite à un changement d'adresse et aucune remise commerciale ne peut être faite alors que nous avons 3 contrats chez vous, l'adresse ne correspond pas (j'ai appeler 3 fois pour changer cela !!! et encore ce n'est pas bon) et quand je demande une résiliation, on me dit que le motif n'est pas valable !!! mauvaise communication entre les services et/ou entre les gens !!! de plus mon mari a reçu sa nouvelle vignette d'assurance voiture suite au changement d'adresse avec écrit : MME STEPHANE GERVAISE je vous rassure c'est bien une HOMME !!! c'est le genre de détails qui me gonflent car il n'y a eu aucune attention ni vérification........ bonne journée</t>
  </si>
  <si>
    <t>julien-t-105412</t>
  </si>
  <si>
    <t>Je suis satisfait du service, simple et pratique. Merci à la personne qui a pris en charge mon bris de glace, explications claires et prise de rendez-vous rapide pour la réparation.</t>
  </si>
  <si>
    <t>jean-michel-d-105411</t>
  </si>
  <si>
    <t>Satisfait merci rapide efficace et tarif raisonnable.  J'espère être bien assuré, l'avenir le dira.... La rapidité pour s'assurer est confortable parfait.</t>
  </si>
  <si>
    <t>laurence-c-105409</t>
  </si>
  <si>
    <t>Que ce soit pour le dépannage ou pour déclarer un sinistre, ce fut rapide et facile. J'espère toutefois avoir besoin de vous le moins possible. Cordialement</t>
  </si>
  <si>
    <t>mohrat-d-105392</t>
  </si>
  <si>
    <t>satisfait facilite avec direct assurance car ma famille me parler toujours de vous 'et aujourd'hui je franchi le as et je suis réellement satisfait de vos prix et de votre service en ligne</t>
  </si>
  <si>
    <t>03/03/2021</t>
  </si>
  <si>
    <t>eric-d-105381</t>
  </si>
  <si>
    <t>pas normal ne pas pouvoir modifier mon contrat en ligne. come rajouter ma compagne sur le contrat alors que normal sur d 'autres sites d'assurance en ligne</t>
  </si>
  <si>
    <t>michel-d-105373</t>
  </si>
  <si>
    <t>Simple et pratique car sur internet 
Les prix sont correct
Très sympathique au téléphone et accessible assez rapidement
Ils connaissent bien leur sujet.</t>
  </si>
  <si>
    <t>philippe-m-105351</t>
  </si>
  <si>
    <t>depuis fin janvier, vous nous demandez des photos . jamais satisfaisant.
de plus les photos sont très nettes. Trop tâtillon. je ne  recommanderai pas ce site..</t>
  </si>
  <si>
    <t>toufik-g-105348</t>
  </si>
  <si>
    <t>JE SUIS SATISFAIT DES GARANTIES SAUF LE PRIX RESTE CHER MERCI DE REVOIR LES TARIFS CAR ON AI ASSURER DEPUIS DEJA QUELQUES ANNEES
CORDIALEMENT M GHANDRI.</t>
  </si>
  <si>
    <t>nacer-l-105345</t>
  </si>
  <si>
    <t xml:space="preserve">Franchement j'ai jamais été autant dessus par une assurance sachant que soit disant j'ai pris le tous risques et que je paye le prix le plus fort durant des années chez direct assurance.
en tout cas ne comptez pas sur moi pour recommander vos services car a mon sens vous en avez aucun et surtout vous rendez aucun service.
cordialement,
</t>
  </si>
  <si>
    <t>alexandra-f-105324</t>
  </si>
  <si>
    <t>Les conditions tarifaires et les options ne sont pas toujours bien expliquées et il m'a fallu 2 appels successifs pour :
- comprendre ce que cela allait me coûter en année 1 puis en année 2 avec les systèmes de parrainage, offres spéciales, etc.. 
- Demander de retirer des options que je n'avais pas demandées. 
Les conseillers commerciaux connaissent bien le système du pied dans la porte et du flou artistique... Un petit peu déçue car au final c'était moins avantageux que je ne l'avais compris...</t>
  </si>
  <si>
    <t>daniele-c-105323</t>
  </si>
  <si>
    <t xml:space="preserve">Un peu cher à mon gout. Pourquoi une telle différence de prix avec la BMW ? Le Toyota est hybride et n'a que 4 CV et pourtant l'assurance est beaucoup plus chère. </t>
  </si>
  <si>
    <t>dominique-v-105306</t>
  </si>
  <si>
    <t>Je suis simplement deçu que la franchise ne puisse pas être plus baisser en formule tout risques sur vos contrats auto.
En effet, une franchise à 100€ ou 150€ aurait été ideale</t>
  </si>
  <si>
    <t>valerie-l-105299</t>
  </si>
  <si>
    <t>La reprise de mon contrat a été très bénéfique pour moi . Cependant je reste étonné de l’augmentation de contrats voiture et habitation, alors que je n'ai pas eu d'incidents pour l'année 2020.</t>
  </si>
  <si>
    <t>samuel-e-105283</t>
  </si>
  <si>
    <t xml:space="preserve">Je suis satisfait du service et des prix proposés par Direct Assurance.
L'offre de bienvenue est intéressante pour une nouvelle souscription (100€ offerts).
</t>
  </si>
  <si>
    <t>rachid-n-105269</t>
  </si>
  <si>
    <t xml:space="preserve">simple pratique efficace bonne négociation avec les conseillers site dynamique très simple d 'utilisation icones simples on se retrouve parfaitement dans le site 
</t>
  </si>
  <si>
    <t>malik-b-105257</t>
  </si>
  <si>
    <t>Je suis très satisfait du prix et du questionnaire du devis. J'ai trouvé le questionnaire efficace et bien fait que ça soit visuellement ou au niveau des questions posées.</t>
  </si>
  <si>
    <t>abdellah-e-105255</t>
  </si>
  <si>
    <t>BONJOUR JE SUIS INSCRIT CHEZ VOUS TOUTE EST BIEN PASSER (l'inscription  l' aceuil par raport aux apelle :les rensegnements )toute est claires est tous bien passer merçi</t>
  </si>
  <si>
    <t>christine-a-105250</t>
  </si>
  <si>
    <t>je suis satisfaite de vos prix je n'ai pas d'autre chose a dire pour le moment cela me conviient très bien bon rapport  les propositions d'assurance sont convenable</t>
  </si>
  <si>
    <t>seth--g-105229</t>
  </si>
  <si>
    <t>Je ne suis pas vraiment satisfait des prix proposés pour mon assurance auto ainsi que pour mon assurance habitation, ma banque me propose pratiquement les mêmes tarifs avec quasiment les mêmes options.
Je n’ai jamais eu de tarifs préférentiels ni autres propositions commerciales depuis que je suis client Direct Assurances, je trouve cher payé une assurance auto alors que je suis détenteur du permis B depuis presque 30 ans et je n’ai jamais eu aucun accidents de la route en voiture.</t>
  </si>
  <si>
    <t>maxime-d-105222</t>
  </si>
  <si>
    <t xml:space="preserve">le prix est satisfaisant, le service est simple et rapide, le site internet est bien conçu,
j'attend de voir si le service est a la hauteur en terme de couverture </t>
  </si>
  <si>
    <t>02/03/2021</t>
  </si>
  <si>
    <t>franck-p-105221</t>
  </si>
  <si>
    <t xml:space="preserve">Satisfait de la simplicité et l'utilisation du site
Les tarifs sont très compétitifs avec des offres de choix intéressantes
Je conseille fortement DIRECT ASSURANCE
</t>
  </si>
  <si>
    <t>hifsa-m-105220</t>
  </si>
  <si>
    <t xml:space="preserve">Les prix augmentent chaque année pour les anciens clients sans qu'ils ne soient mis au courant. Mais pour les nouveaux clients ils sont plus bas. C'est une honte. Quelle assurance remercie de la sorte la fidélité de ses clients. </t>
  </si>
  <si>
    <t>michel-g-105197</t>
  </si>
  <si>
    <t>inscription faite via le net. tout c'est bien passé car l'outil informatique est fiable  et bien pensé.
Prix très compétitif versus mon précédent assureur
en conclusion : pour l'instant  c'est plutot positif</t>
  </si>
  <si>
    <t>di-lorenzo-a-105194</t>
  </si>
  <si>
    <t xml:space="preserve">
je trouve que le niveau de franchise concernant le pare brise est trop élevé. 25% de la facture c trop.
sur mon contrat précédent j'avais 180euro maxi pourquoi ce changement  avec ma nouvelle voiture?  </t>
  </si>
  <si>
    <t>dominique-b-105191</t>
  </si>
  <si>
    <t>très satisfait du service client et du service souscription -bons conseils-conseillers aimables.
disponibilité très bonne pendant les heures de service</t>
  </si>
  <si>
    <t>gilles-e-105184</t>
  </si>
  <si>
    <t xml:space="preserve">Accueil téléphonique sympathique et interlocuteurs performants.
Les prix sont intéressants mais pas aussi performants que dans la publicité qui parle de gain moyen vis à vis des autres assurances . </t>
  </si>
  <si>
    <t>marvin-p-105177</t>
  </si>
  <si>
    <t>Je suis satisfait du service, il n'a rien à dire ! Les prix sont attractifs ! C'est simple et pratique ! je recommande cette assurance automobile ! Très pro</t>
  </si>
  <si>
    <t>thierry-b-105168</t>
  </si>
  <si>
    <t>Très satisfait du service et du tarif. Bon accueil téléphonique également. 
Je recommanderai votre société pour son rapport qualité/prix et votre service. Merci</t>
  </si>
  <si>
    <t>brigitte-a-105160</t>
  </si>
  <si>
    <t>4 mois qu'à eu lieu mon sinistre auto. Ma voiture a été embouti alors qu'elle était stationnée de nuit et en plein couvre feu. Toujours en recherche de responsabilité : Il n'y avait qu'un véhicule  avec un conducteur présent. Le constat a été établi par un agent de la paix...  Combien de mois dois je encore attendre la fin de l'enquête concernant ce sinistre ?</t>
  </si>
  <si>
    <t>christophe-m-105159</t>
  </si>
  <si>
    <t>Il faut patienter plusieurs dizaines de minutes pour vous avoir par téléphone un conseillé !
Une demande simple comme obtenir une attestation d'assurance demandée par mon employeur demande une heure !</t>
  </si>
  <si>
    <t>jean-charles-c-105155</t>
  </si>
  <si>
    <t xml:space="preserve">Je suis satisfait des prix, de la mise en oeuvre
a voir dans le temps si tout cela se confirme
                                                                                                     </t>
  </si>
  <si>
    <t>charles-b-105149</t>
  </si>
  <si>
    <t>je ne suis pas satisfait de l'augmentation d u tarif puisque j'ai une diminution du bonus/malus. Je vous demande de bien vouloir  réviser à la baisse votre tarif</t>
  </si>
  <si>
    <t>marjorie-b-105142</t>
  </si>
  <si>
    <t>facilité d'obtention de devis. conseillère Sandra tout à fait professionnelle et à mon écoute afin de personnaliser mon devis par rapport à mon profil.</t>
  </si>
  <si>
    <t>richard-p-105138</t>
  </si>
  <si>
    <t>Rapide, prix défiant toute concurrence, option bien réparties en fonction des tarifs, réponse téléphonique rapide et prise en charge immédiate. informations claires.</t>
  </si>
  <si>
    <t>damien-b-105123</t>
  </si>
  <si>
    <t>tout au top tres simple et tres clair. j' ai pu ajouter mon fils en conduite accompagnee en quelques clics sans changement des conditions!!. c'est tres paratique.
seule chose, on m' a demander pusieurs fois les memes documents mais c'etait vite regle</t>
  </si>
  <si>
    <t>jean-loic-g-105120</t>
  </si>
  <si>
    <t>Site web super simple d'utilisation et très complet., Equipe téléphonique très réactive quand on a besoin d'une assurance rapidement. BRAVO! Je recommande. Au niveau des prix, je pense qu'on peut trouver moins cher, mais est-ce que ça vaut le coup???</t>
  </si>
  <si>
    <t>martial-p-105118</t>
  </si>
  <si>
    <t xml:space="preserve">Prix : On trouve moins cher ailleurs avec de meilleures garanties
Relation client : Déplorable, pas de discussions possibles
Offre : Peu de choix / peu de souplesse
</t>
  </si>
  <si>
    <t>sofiane-k-105113</t>
  </si>
  <si>
    <t xml:space="preserve">vous êtes la pire compagnie d'assurance je ne veux plus avoir a faire avec vous, suite à un accident non responsable ils cherchent la moindre faille afin de ne pas payer, a fuir absolument; </t>
  </si>
  <si>
    <t>rachid-h-105103</t>
  </si>
  <si>
    <t>Je suis satisfait du service, de la rapidité pour parler à un conseiller, et du prix.
C'est la seconde fois ou je contact direct assurance, et j'ai eu un conseiller en moins de cinq minutes.</t>
  </si>
  <si>
    <t>cyril-p-105095</t>
  </si>
  <si>
    <t>Je suis satisfait des contrats, les tarifs sont intéressants, la réactivités et de mise.  
Le contact téléphonique est rapide, clair et précis. 
Très satisfait de l'ensemble.</t>
  </si>
  <si>
    <t>eddy-n-105089</t>
  </si>
  <si>
    <t>Je suis satisfait du prix, de pouvoir gérer mon contrat directement  sur internet. de pouvoir choisir mon mode et la fréquence de paiement.
Je recommanderais direct assurance</t>
  </si>
  <si>
    <t>emmanuelle-m-105086</t>
  </si>
  <si>
    <t>Je suis satisfaite du service et des tarifs.
Très bon accueil téléphonique, les renseignements sont claires et précis.
Je recommande Direct Assurance.</t>
  </si>
  <si>
    <t>eric-s-105072</t>
  </si>
  <si>
    <t>Je ne suis pas satisfait.
Après une demande simple de document concernant nos assurances, je n'ai pas réussi à comprendre les difficultés qu'ils y avaient pour l'obtenir.
La facilité du téléphone n'excuse pas l'incompétence de vos collaborateur. Désolé</t>
  </si>
  <si>
    <t>jeremy-b-105068</t>
  </si>
  <si>
    <t>Je ne peux pas modifier mon type de prélèvement dans mon espace perso.
Du coup le site peut être amélioré pour répondre aux besoins des consommateurs.</t>
  </si>
  <si>
    <t>michel-antoine-a-105053</t>
  </si>
  <si>
    <t>Je suis assuré chez vous depuis bientôt 12 ans et je témoigne de votre excellent service tant au niveau du prix qu'au niveau du service clientèle!!!!!</t>
  </si>
  <si>
    <t>farid-b-105047</t>
  </si>
  <si>
    <t>simple et pratique ! par contre il faudrait mettre a jour les tarif d assurance auto , car je payé plus du double pendant plusieurs années et j ai du appelé pour faire diminuer mon tarif d assurance auto et que je trouve encore élevé  . dans l attente de vous lire , veuillez recevoir mes salutations.</t>
  </si>
  <si>
    <t>corinne-g-105041</t>
  </si>
  <si>
    <t xml:space="preserve">A ne pas recommander. Le tarif des autres assurances est quasi moitié moins cher. Je ne souhaite pas continuer à être assurée par vous. Je prendrai contact par téléphone maintenant que j'ai payé. </t>
  </si>
  <si>
    <t>helene-n-105035</t>
  </si>
  <si>
    <t>Le moins cher sur le marché, pour une jeune conductrice qui assure sa première voiture en tout risques.  Souscription rapide, directement avec une conseillère, j'aurai pu tout faire en ligne, mais j'ai cru que le prix allait être revu si je faisait tout en ligne (ce qui n'était pas le cas). Devis en ligne fiable !</t>
  </si>
  <si>
    <t>gilles-d-105015</t>
  </si>
  <si>
    <t>Bon contact téléphonique, bon interlocuteur et patient. Montant de mon assurance un peu différence en prix du devis initiale fait par internet et règlement de 3 mois à l'avance.</t>
  </si>
  <si>
    <t>etienne-b-105012</t>
  </si>
  <si>
    <t>Ma cotisation a augmenté, alors qu'on sort d'une année 2020 où on a très peu roulé. En plus je n'ai reçu aucune information concernant des éventuelles ristournes par rapport à l'année particulière 2020 susmentionnée. Déçu.</t>
  </si>
  <si>
    <t>pierre--d-104998</t>
  </si>
  <si>
    <t>vous faites croire que vous êtes moins cher que la concurence ce qui n'est pas le cas et en plus vous compliquez les procédures de résiliassions  pour gagner du temps</t>
  </si>
  <si>
    <t>pascal-l-104997</t>
  </si>
  <si>
    <t>Bonjour,
Je ne suis pas du tout satisfait du service!!  il est impossible de joindre un chargé de clientèle pour obtenir des explications.
Le service client est pitoyable!</t>
  </si>
  <si>
    <t>abdelhamid-b-104995</t>
  </si>
  <si>
    <t>le premier contact est correct la personne que j'ai eu au téléphone très professionnelle. 
Les prix est moins élevé ce que je payais jusqu'à présent pour les deux véhicules
par contre l'assurance du jeune conducteur je trouve un peux cher.</t>
  </si>
  <si>
    <t>lucie-m-104987</t>
  </si>
  <si>
    <t>Prix abordable et conforme à mes attentes. Moins cher que la globalité des assurances (selon ma voiture). Service client et conseiller à l'écoute et efficaces.
Satisfaite.</t>
  </si>
  <si>
    <t>francoise-f-104985</t>
  </si>
  <si>
    <t xml:space="preserve">mon choix de souscrire chez vous il y plus de 2ans a été pour vos prix  et couvertures très intéressants, 2ème année une augmentation de 45 €, puis pour cette nouvelle échéance encore  une augmentation de 86 € effectivement je me sens abusée  à savoir prix attractif pour attirer le client puis retour à la normale des prix pratiqués
c'est honteux   </t>
  </si>
  <si>
    <t>marie-c-104982</t>
  </si>
  <si>
    <t xml:space="preserve">Je suis satisfait de vos tarifs et j'ai connu votre assurance suite a votre publicité ainsi que du bouche a oreille j'espere ne jamais a a voir un sinistre </t>
  </si>
  <si>
    <t>isabelle--v-104977</t>
  </si>
  <si>
    <t>je suis satisfait du prix mais on m 'avait annoncé un prix et celui ci  a changé suite à une erreur de compréhension donc augmentation d'un prix alors que la conseillère m'a bien spécifié pas de changement de prix</t>
  </si>
  <si>
    <t>thierry-h-104967</t>
  </si>
  <si>
    <t>Bons services au téléphone et amabité, compéténce
 Attente téléphonique parfois longue le samedi
Décalage entre les démarches numériques et téléphoniques, pas toujours facile de s'y retrouver</t>
  </si>
  <si>
    <t>chantal-l-104965</t>
  </si>
  <si>
    <t>SIMPLE MAIS DOMMAGE QUE L ON PUISSE PASPAYER PAR CHEQUE IL FAUT FAIRE APPEL A UNE AUTRE PERSONNE POUR PAYER PAR INTERNET CAR JE NE SAIS PAS M EN SERVIR</t>
  </si>
  <si>
    <t>thierry-g-104964</t>
  </si>
  <si>
    <t>Je ne comprends pas pourquoi mon tarif augmente tous les ans alors que la valeur vénale de mon véhicule décroit dans le même temps et que  2020 a été une année faste pour les assurances vu que l'on a peu roulé en France</t>
  </si>
  <si>
    <t>samir-b-104940</t>
  </si>
  <si>
    <t>Bonjour,
Je suis satisfait de la personne eu au téléphone.
l'écoute, la réactivité et ses propositions.
Je recommanderais vivement DiretAssurance à mon entourage
Cordialement</t>
  </si>
  <si>
    <t>loic-t-104939</t>
  </si>
  <si>
    <t>Je suis très décu de cette assurance. J'ai eu un problème cet été et aucun agent n' apu m'apporter une réponse. Payer 600 euros pour ces prestations est un scandale</t>
  </si>
  <si>
    <t>silvana-l-104937</t>
  </si>
  <si>
    <t>je suis assez satisfaite. 
le prix me convient. je continuerai donc  avec vous vous  tant que je serais satisfaite. Pourquoi dois je écrire cet avis de satisfaction? Merci
Cordialement.</t>
  </si>
  <si>
    <t>pascal-m-104933</t>
  </si>
  <si>
    <t xml:space="preserve">je suis pour le moment comptant d avoir pris la décision d aller chez direct assurance ,sa fait un moment que je voulais franchir le pas je n osai pas a cause du fait qu il n y a pas de bureaux mais bon je découvre les services par le Nett et doit bien avouer que je suis pour le moment satisfait   </t>
  </si>
  <si>
    <t>mounir-h-104931</t>
  </si>
  <si>
    <t>Client depuis plus de dix ans, lors du renouvellement de mon contrat, j'ai eu une discussion avec un conseiller qui m'a propose un geste commercial de 40 euros, mon tarif ayant ete augmente sans raison. A ce jour je n'ai pas recu le cheque, malgre une relance par mail il y a quelques semaines!! c'est mesquin et cela finira par me pousser a aller voir ailleurs!, surtout que pour les memes garanties je paierai presque 100 euros mois cher ailleurs!</t>
  </si>
  <si>
    <t>fabrice-r-104928</t>
  </si>
  <si>
    <t xml:space="preserve">je suis satisfait de se contrat car c'est le meilleur rapport qualité prix du marché que j'est trouve, de plus il sons très aimables,tres professionnel je recommande cordialement .
</t>
  </si>
  <si>
    <t>delphine-b-104927</t>
  </si>
  <si>
    <t>Je suis satisfaite.
Dommage qu'il n'y ait pas l'option assistance 0 km à souscrire seule. 
Service client très bien.
-------------------------------------</t>
  </si>
  <si>
    <t>thomas-g-104923</t>
  </si>
  <si>
    <t>très content de la plateforme téléphonique . Les tarifs sont bon et valable dans le temps . Aucun soucis pour valider son dossier sur le site internet.</t>
  </si>
  <si>
    <t>herve-b-104921</t>
  </si>
  <si>
    <t>Je suis satisfait des services de la compagnie direct assurances et le fait savoir sur l'espace personnel dédié à ces renseignements.
Cette obligation de donner un avis personnel est pénible.</t>
  </si>
  <si>
    <t>max276-104916</t>
  </si>
  <si>
    <t>Direct assurance a un gros défaut : son personnel n'a aucun pouvoir pour résoudre les problèmes et vous ballade de services en services jusqu'à votre découragement ! Je vais être en délicatesse avec eux pour résiliation injustifiée de mon contrat ! Se cachant derrière la loi Chatel et n'ayant aucune raison valable de résilier mon contrat, je pense que le fait d'être inscrit en commission de surendettement doit leur déplaire et motive cette résiliation qui est injustifiée, je le répète car je ne leur dois pas d'argent et je n'ai aucune raison de les quitter.
Quelques points d'incohérence peuvent être aussi pris en compte comme la diminution de mon bonus et des bris de glaces inexistants......Si tout va bien, pas de soucis !</t>
  </si>
  <si>
    <t>28/02/2021</t>
  </si>
  <si>
    <t>01/02/2021</t>
  </si>
  <si>
    <t>claude-104891</t>
  </si>
  <si>
    <t xml:space="preserve">Si vous changez d'avis juste après une souscription ,c'est une vrai galère !!!!un dialogue de sourd pour ne pas vous rembourser ,soyez très prudent si vous voulez souscrire chez eux
très réactif pour prendre de l'argent et complètement absent quand il faut en rendre!!!
à vous de voir si vous voulez jouer avec eux sinon mieux vaut aller ailleurs </t>
  </si>
  <si>
    <t>27/02/2021</t>
  </si>
  <si>
    <t>david-104780</t>
  </si>
  <si>
    <t>JE COMPREND QUE CE N'EST PAS CHER CAR EN FAIT NOUS NE SOMMES PAS VRAIMENT ASSURES.
CA FAIT DONC CHER LE MACARON VERT A COLLE SUR LE PARE-BRISE.
JE VAIS ÉVIDEMENT VITE PARTIR.</t>
  </si>
  <si>
    <t>25/02/2021</t>
  </si>
  <si>
    <t>tartenpion-104423</t>
  </si>
  <si>
    <t>Désolé ,mais avec les avis défavorable que je viens de lire je ne viendrais pas chez vous ,j'ai 68 ans et n'ai jamais eu d'accrochage ,alors je vais voir ailleurs.</t>
  </si>
  <si>
    <t>18/02/2021</t>
  </si>
  <si>
    <t>mp-104300</t>
  </si>
  <si>
    <t xml:space="preserve">J'étais assurée depuis 20 ans chez direct assurance sans avoir eu de pb mais leur politique a bien changé ! Prix plus du tout compétitifs,  service client déplorable, suite au décès de mon mari, j'ai du résilier son assurance auto à son nom et assurer cette même voiture à mon nom en payant une nouvelle cotisation.  Depuis, je n'arrive pas à récupérer le trop perçu de la cotisation de mon mari malgré documents officiels, lettres recommandées et appels téléphoniques, rien ne suit, ils font traîner les choses. Je suis dépitée. Je regrette juste d'avoir signer un nouveau contrat chez eux. A fuir. </t>
  </si>
  <si>
    <t>16/02/2021</t>
  </si>
  <si>
    <t>michelbaron-104264</t>
  </si>
  <si>
    <t>bien placé au niveau tarif, par contre applique une haiuse tarifaire pendant cette période ou nous n'avons pratiquement circulé avec le covid, je trouve inexcusable et quitte cet assureur.</t>
  </si>
  <si>
    <t>dogrest-60831</t>
  </si>
  <si>
    <t>Tout va pour le mieux. Jamais eu d'accident donc rien à débourser de leur part, est ce que dans le cas contraire je dirais la même chose???   Toutes les assurances sont formidables tant qu'elles ne mettent pas la main à la poche...........A voir (mais je ne suis pas pressé)</t>
  </si>
  <si>
    <t>12/02/2021</t>
  </si>
  <si>
    <t>daphne-95999</t>
  </si>
  <si>
    <t xml:space="preserve">Quand vous êtes nouveau client avec un bonus à 50% votre cotisation est normale. La 2eme année l'augmentation est flagrante...et la 3eme année c'est l'explosion de la cotisation toujours pour le même véhicule et même bonus à 50%!! Impossible de discuter tarif avec un "con/seiller" il vous envoi pètre !... 
De plus, l'avis d'échéance n'est pas envoyé par la poste mais envoyé par mail, les 2 mois avant échéance ne sont pas respectés ce qui fait que vous ne pouvez plus résilier sous la Loi Hamon...cette compagnie croit ainsi vous avoir piégé! il faut alors récrire et résilier en Loi Chatel ... Pratique très incorrecte pour ne pas dire plus... il faut bien le dire.
Durant ces 3 années avec eux je n'ai eu aucun dommage à me faire rembourser, mais vu leur comportement j'aurais au certainement des problèmes...
C'est inadmissible de vouloir faire payer grassement les bons conducteurs, je n'ai pas à payer pour les mauvais ou voire même les problèmes d'incendie des voitures en fin d'année ... 
C'est une compagnie que je ne recommande absolument pas! </t>
  </si>
  <si>
    <t>11/02/2021</t>
  </si>
  <si>
    <t>gege-104006</t>
  </si>
  <si>
    <t>J'ai reçu l'avis d'échéance de cet assureur pour la deuxième année  de contrat avec une augmentation de 16% de la prime. N'ayant eu aucun sinistre et un bonus de 50% depuis plus de 20 ans, c'est exagéré ! J'ai simulé sur leur site un nouveau devis pour le même véhicule avec les mêmes garanties et les mêmes références conducteur chiffré 39% moins cher ! Sauf qu'étant déjà client chez eux, on ne veux pas m'appliquer ce tarif nouveau client, c'est normal ?</t>
  </si>
  <si>
    <t>lucky-paris-103790</t>
  </si>
  <si>
    <t>Il y a Direct que sur le nom. Cette compagnie ne prend pas en compte ma demande de passer au tiers après plus de 10 ans comme client.et sans accident .. de plus le tarif n'est pas moins cher</t>
  </si>
  <si>
    <t>07/02/2021</t>
  </si>
  <si>
    <t>shg-103675</t>
  </si>
  <si>
    <t xml:space="preserve">Satisfaction 0 étoile. Cette compagnie est une vraie honte. Ils m'ont mis toutes les barrières possibles pour pas accepter la résiliation de mon contrat suite à la vente de ma voiture. Les justificatifs à fournir et une démarche manuscrite sont pénibles, en tenant compte qu'il existe un espace client ou tous les justificatifs et documents déposés de façon digital par le client disparaissent. Le service client est un vrai désastre. Ils n'informent pas de tous les documents qui sont requisses pour résilier le contrat et la procédure privilégié par Direct Assurance sont les lettres recommandées et les menaces. Finalement, même si mon contrat était résilié ils m'ont envoyé un avis de recouvrement sans préavis et en tenant compte que mon contrat finalisé le 01/12 et que la vente de ma voiture avait eu lieux le 01/02.
Un conseil, évitez Direct assurance et …. bon courage si vous voulez résilier votre contrat.
</t>
  </si>
  <si>
    <t>04/02/2021</t>
  </si>
  <si>
    <t>mouhcine-103369</t>
  </si>
  <si>
    <t xml:space="preserve">Trop cher comme assurance, aucune remise sur le prix après un ans comme client, service client sans aucun professionnalisme ou serviabilité envers leurs clients, assurance à éviter </t>
  </si>
  <si>
    <t>28/01/2021</t>
  </si>
  <si>
    <t>01/01/2021</t>
  </si>
  <si>
    <t>denis-23815</t>
  </si>
  <si>
    <t>Direct assurance recrute des niuveaux lients a un tarif competitif mais ensuite les renouvellements se sont avec une inflation completement injustifiee. Il faut resilier et reprendre un nouveau contrat chaque annee, c est usant a la longue..je suis parti vers un e-assureur plus transparent sur sa politique tarifaire</t>
  </si>
  <si>
    <t>27/01/2021</t>
  </si>
  <si>
    <t>alan-103244</t>
  </si>
  <si>
    <t xml:space="preserve">Bon accueil du conseillé qui vous guide tout au long de la procédure. Rapide, efficace et compétitive sur les prix. Très bonne expérience avec Direct assurance. </t>
  </si>
  <si>
    <t>26/01/2021</t>
  </si>
  <si>
    <t>yvan-40059</t>
  </si>
  <si>
    <t xml:space="preserve">A fuir, 
Le seul but de cette assurance, engranger des bénéfices sur votre dos.
En cas de sinistre même en tous risque, cherchent à faire en sorte de ne pas assumer leur rôle d'assureur par n'importe quel moyen.
Service client hors de France comme tant d'autres.
Privilegiez la petite agence près de chez vous autre que AXA assurance puisque c'est le même groupe donc même politique.
</t>
  </si>
  <si>
    <t>25/01/2021</t>
  </si>
  <si>
    <t>xxxxx-103166</t>
  </si>
  <si>
    <t xml:space="preserve">on vous vend du rêve  avec des franchises dans la moyenne mais des frais élevés sur le montant des réparations. des services inexistants. un suivi médiocre et surtout des experts uniquement au service de l'assureur. je pense sérieusement a m'assurer ailleurs. </t>
  </si>
  <si>
    <t>24/01/2021</t>
  </si>
  <si>
    <t>espo-103015</t>
  </si>
  <si>
    <t>SCANDALEUX !!! FUYEZ cette assurance !!!
Sachez qu'au bout de 4 sinistres en 3 ans, DIRECT ASSURANCE vous vire purement et simplement par une lettre recommandé ! Le pire, c'est que dans les 4 sinistres, même si vous n'êtes pas responsable, cela est comptabilisé ! Moi, j'ai 2 bris de glace, 1 sinistre non responsable, 1 sinistre 50-50 et 1 sinistre responsable depuis Décembre 2017 et ils m'ont viré ! N'y allez pas ! ces assurances vous dégagent quand vous leur coutez de l'argent</t>
  </si>
  <si>
    <t>22/01/2021</t>
  </si>
  <si>
    <t>esa-103061</t>
  </si>
  <si>
    <t xml:space="preserve">J ai souscrit 6 contrats chez Direct Assurance. Les primes ont été immédiatement  prélevées sur  mon compte bancaire. 
48H plus tard j apprends que Direct assurance ne veut plus assurer l un des contrats,  une voiture en invoquant des éléments que j avais pourtant communiqués lors de la souscription.  Dire t Assurance lance la résiliation auprès de mon assureur qui accepte la résiliation. Ma voiture n est alors plus assurée. Je décide de me rétracter et demande le remboursement des cotisations environ 1200€. J attends   Toujours le remboursement de l intégralité des sommes malgré des réclamations, des appels pendant lesquels on s engage pourtant à me rappeler. 
Cet assureur se  prévaut  d être service client de l année 2021.  Une définition sans fondement. </t>
  </si>
  <si>
    <t>21/01/2021</t>
  </si>
  <si>
    <t>chabine-103018</t>
  </si>
  <si>
    <t xml:space="preserve">Vraiment déçue... 
Demande de modification de mon contrat le 13 janvier, on me dit que je vais être rappelée, aucun appel... 
Je rappelle, la conseillère m indique qu elle ne peut pas mettre en place elle me même ma demande et qu on me rappelle... Je rappelle à nouveau, le nouveau conseillé ne peut pas non plus... Je reçois un mail avec des modifications qui ne correspondent pas à celles demandées... 
Je rappelle... Et là le conseiller de l année qui ne penses pas devoir s excuser pour mon délai d attente et qui me fait bien comprendre que de toute manière c est comme ça et pas autrement. Je sais que maintenant un client de plus ou de moins peut importe mais je trouve ça très léger comme service client... 
</t>
  </si>
  <si>
    <t>matrav-102808</t>
  </si>
  <si>
    <t xml:space="preserve">Une assurance à fuir
 En effet, la loi HAMON vous laisse le choix de votre réparateur, or DA vous impose d'aller chez des réparateurs agréés par eux. L'insistance au téléphone est véritablement scandaleuse, on vous précise, si vous persistez à vouloir  choisir votre réparateur, que les démarches vont être compliquées (expertise, délai, montant limité de la facture). Il faut dénoncer ces pratiques.
</t>
  </si>
  <si>
    <t>20/01/2021</t>
  </si>
  <si>
    <t>roby-102869</t>
  </si>
  <si>
    <t>Prix intéressant et réaction rapide de la plate forme , veillez à bien fournir les pièces demandées et tout se déroule parfaitement ! 
Je recommande Direct assurance !</t>
  </si>
  <si>
    <t>19/01/2021</t>
  </si>
  <si>
    <t>cordou62-102729</t>
  </si>
  <si>
    <t xml:space="preserve">voila plus de 3 années que je suis assuré chez eux  entièrement  content pour tous les démarches que j'ai eux avec eux  sans aucuns accidents   même pour renégocier mon tarif   là j'ai été surpris  sans problèmes     </t>
  </si>
  <si>
    <t>mdxa-102420</t>
  </si>
  <si>
    <t xml:space="preserve">Victime d'un sinistre, mais assuré au tiers, direct assurance ne m'a absolument pas aidé et m'a dut qu'ils ne pouvaient rien faire pour moi...? Pourquoi souscrire chez un assureur si il ne respecte pas sa part du contrat ?
J'ai résilié et frappé à la porte à côté, je déconseille fortement. </t>
  </si>
  <si>
    <t>10/01/2021</t>
  </si>
  <si>
    <t>dailly-102305</t>
  </si>
  <si>
    <t xml:space="preserve">Cest des robots je ne fais pas confiance. Il te donne un devis reasonable ou même moins chère mais dès que tu signe il vont changer le prix et même le contenant du contrat </t>
  </si>
  <si>
    <t>07/01/2021</t>
  </si>
  <si>
    <t>dockyo-102270</t>
  </si>
  <si>
    <t xml:space="preserve">j'ai eu un incident la nuit avec un animal qui a endommagé mon véhicule.
cette assurance voulait le faire expertiser et le réparer chez un autre concessionnaire que celui de la marque de mon véhicule.
depuis je galère pour faire changer l'expertise .
quand je les appelle il ne savent  me dire "je remonte l'information"  
et cela dure depuis 4 jours rien ne bouge.
</t>
  </si>
  <si>
    <t>06/01/2021</t>
  </si>
  <si>
    <t>robert-63461</t>
  </si>
  <si>
    <t xml:space="preserve"> trés bien organisés !leurre méthode est infaillible ,ils vous attirent avec des tarifs alléchants,vous proposent un contrat ,disent qu'ils s'occupent de tout  et vous payez ,là commencent les problèmes ,vous devez fournir un tat de documents pour lesquels ils devaient s'occuper et,si vous ne fournissez pas tous les documents dans les délais vous êtes résilier .mais vous avez déjà payé. Allez donc vous faire rembourser..c'est monable!</t>
  </si>
  <si>
    <t>fracath-102233</t>
  </si>
  <si>
    <t>Bonjour, 
j'ai été Assuré chez DA pendant 15 ans, que ce soit en habitation ou en véhicules (scooter tmax et véhicules 3008 et tiguan).
Je les ai quitté au fur et à mesure de la réception de leur avis d'échéance qui sont en moyenne de 20% de hausse annuelle. Leur explication concernant ces hausses est toujours la même à savoir une augmentation générale des taux de sinistralité applicables à l'ensemble des assureurs et de leurs clients. 
Je confirme que DA investi la première année avec des tarifs trés alléchants pour attraper les prospects et que la règle de retour sur investissement démarre dès la 2ème année. 
En conclusion, il faut les quitter dès la 2ème ou 3ème année</t>
  </si>
  <si>
    <t>guillermalain-29709</t>
  </si>
  <si>
    <t>Bonjour,
Je suis assuré chez Direct Assurance pour ma voiture.Les tarifs sont interressants,MAIS il est impossible d'envoyer des SUGGESTIONS pour améliorer le fonctionnement de cette assurance.Par exemple,j'ai un devis HABITATION qui traine sur mon compte,et il est impossible de le supprimer!
Toute société devrait indiquer en bas de la page:"SUGGESTIONS",afin que l'on puisse améliorer leur fonctionnement</t>
  </si>
  <si>
    <t>elham--102013</t>
  </si>
  <si>
    <t>J'ai assuré deux voitures, les interlocuteurs ont été professionnelles et courtois, l'application est impeccable et simple... c'est une première fois que je souscris chez direct assurance et je suis agréablement surpris de la qualité de service par rapport à tous se que j'ai pu entendre... je recommande  (après faut voir en cas de sinistre)</t>
  </si>
  <si>
    <t>30/12/2020</t>
  </si>
  <si>
    <t>01/12/2020</t>
  </si>
  <si>
    <t>lyne60-101938</t>
  </si>
  <si>
    <t>Nouvelle venue avec 2 contrats (auto + habitation) mais pas de remise ou offre promotionnelle contrairement à nombre de concurrents, c'est regrettable... Tarifs de base auxquels on a vite fait de rajouter 1 ou plusieurs options/garanties pour être "tranquille"... Et service client + ou - compétent selon les interlocuteurs, mais ça, c'est presque partout pareil!</t>
  </si>
  <si>
    <t>28/12/2020</t>
  </si>
  <si>
    <t>james-101706</t>
  </si>
  <si>
    <t>Bonjour,
De toutes les assurances, Direct Assurance est de loin la pire me concernant, conseiller incompétent, services médiocre, incapable d'apporter une solution favorable à ses clients, pour un simple accrochage non responsable, et de surcroit mauvais payeur, appliquant des pratiques douteuses au vu de décourager, voir refusé de rembourser en totalité, l'estimation faite par leur propre expert...</t>
  </si>
  <si>
    <t>21/12/2020</t>
  </si>
  <si>
    <t>mammie-13500-101704</t>
  </si>
  <si>
    <t xml:space="preserve">Entre décembre 2017 et décembre 2020 mon assurance auto a augmenté de 31.82%.
2018 : +8%
2019 : +11%
2020 : +9.96%
Et cela sans aucun sinistre et bonus à 50%.
Par rapport au augmentation moyenne appliquées au niveau national chez les autres assureurs, c'est scandaleux.
Je ne vois pas ou est le gain de tarif évoqué.
En 2020, je change de véhicule et bien sur d'assureur.   
</t>
  </si>
  <si>
    <t>maca54-101616</t>
  </si>
  <si>
    <t>Direct Assurance ,une assurance au top, efficacité, rapidité et tarifs très compétitifs ,le tout avec des interlocuteurs fort sympathiques et efficaces !!</t>
  </si>
  <si>
    <t>18/12/2020</t>
  </si>
  <si>
    <t>ionel--101441</t>
  </si>
  <si>
    <t xml:space="preserve">Un assurance pas cher, mais en cas du sinistre il sont trop lente et plain du problème pour gérer le sinistre meme si on paye pour le pack tranquille.  Et la franchise trop trop élevée. </t>
  </si>
  <si>
    <t>14/12/2020</t>
  </si>
  <si>
    <t>zelou333-101369</t>
  </si>
  <si>
    <t>Idem aucun sinistre en 2020 véhicule très peu utilisés et une augmentation de 10% de la prime d’assurance, le principe de Direct Assurance et dicté par Axa, je retire mes 4 contrats de chez eux, ils ne sont pas capables de fidéliser leurs clients.</t>
  </si>
  <si>
    <t>13/12/2020</t>
  </si>
  <si>
    <t>alex-101353</t>
  </si>
  <si>
    <t>Bonjour
Je m'excuse d'avance du "pavé" qui s'annonce, mais il fallait au moin ça pour résumé au mieux et être le plus transparent possible ( vous n'aller pas être déçu).
J'ai souscris un contrat cher Direct Assurance pour
ma conjointe le 21/11/2020.
Ma conjointe à été résilié de sa compagnie d'assurance en mai 2020 , en temps normal Direct Assurance ne prend pas de tel dossier mais étant moi même un client Direct Assurance, ils ont décidés de
faire un geste et d'accepter le contrat.
J'ai donc avancer 120e pour la souscription du contrat , ce qui équivaut à 2 mois d'assurance "prépayés".
Sur le coup j'ai été très satisfait , mais quel fût ma surprise lorsque quelque jours plus tard ma conjointe reçoit un recommandé de résiliation (en date du 25/11/2020 , donc 4 jours après seulement !! ) qui m'imforme que le dossier est invalide et sera résilier le 15/11/2020 et qui me rembourse gentiment la somme incroyable de 32.44€ !!.
j'ai donc directement appeler Direct Assurance (en date du 12/12/2020 , nous avons un peu tardé à récupérer le dit recommander , je le reconnais ) qui m'explique que Direct Assurance ne prend pas en charge les dossiers qui ont été au préalable résilié dans d'autre assurance , donc le problème initiale qui avait été au final accepté lors de la souscription du contrat ! je demande donc a parler à un responsable et à prendre l'appel téléphonique qui avait été enregistrer en témoin , mais étant samedi impossible d'avoir un responsable il semblerait, donc je serait rappeler ce lundi , donc le 14/12/2020 ( donc 1 jour avant la résiliation , ils ont pas intérêt à m'oublier, disons-le).
J'ai résumé le plus clairement possible, je reviendrai donner suite à cet avis quand j'aurais la finalité de cet histoire.
Daydou Alexandre</t>
  </si>
  <si>
    <t>12/12/2020</t>
  </si>
  <si>
    <t>vince0712-101305</t>
  </si>
  <si>
    <t>Lorsqu'on a un sinistre automobile tout risque, dans mon cas vandalisme, impossible de joindre le conseiller par téléphone qui ne peut etre joint que par mail et qui demande des choses qui n'ont rien à voir avec le sinistre (facture d'entretient et réparation, controle technique...) BREF... Je finis ce sinistre et je change d'assurance au plus tot</t>
  </si>
  <si>
    <t>11/12/2020</t>
  </si>
  <si>
    <t>nadine--101249</t>
  </si>
  <si>
    <t>Alors qu'il y a eu le confinement, alors que direct assurance choisit ses partenaires et donc leurs tarifs.  Mon tarif a augmenté de 70 euros sur l'année 2020 sous prétexte que les garagistes de mon petit village ont augmenté le prix des pièces.quand j'ai eu mon vandalisme . Quand on sait que certaines assurances ont remboursé les mois de confinement a leurs assurés.  J'en attendais davantage de direct assurance d'autant plus que je n'ai pas eu les mêmes versions des interlocuteurs avec les mêmes versions sur les remboursements.  Donc je vais refaire un comparatif complet .....</t>
  </si>
  <si>
    <t>10/12/2020</t>
  </si>
  <si>
    <t>fabiend72--101203</t>
  </si>
  <si>
    <t xml:space="preserve">Comme d'habitude direct assurance assure, tarif et services aux top. Vous pouvez y aller les yeux fermés si vous êtes un bon conducteur. L'assistance vous suit du début à la fin dans vos démarches. </t>
  </si>
  <si>
    <t>09/12/2020</t>
  </si>
  <si>
    <t>nounouth11-101197</t>
  </si>
  <si>
    <t xml:space="preserve">Que dire, depuis plus de 10 chez eux, chaque année des hausses de tarifs, obligé de me battre pour avoir des rabais devant les hausses de prix, jamais eu le moindre accident, permis obtenu en 1990,ma femme également,50%de bonus depuis plus de 15ans et des hausses de tarifs chaque année a bannir cette assurance, direct assurance une bonne assurance ? Qu'elle blague
</t>
  </si>
  <si>
    <t>scaph-84-101110</t>
  </si>
  <si>
    <t>Voilà mon avis sur cette assurance, si les tarifs sont attractifs au premier abord, produit d’appel, il n’en est rien un an plus tard. Augmentation de 15% sans explication, et direct assurances reste sur ses positions. Donc j’ai utilisé la loi Hamon et j’ai quitté Direct Assurances, mais ça les laisse sans réaction. Maintenant je suis chez Eurofil, c’est un peu mieux mais pas d’explication et de combien est l'augmentation des échéances, pas plus que de réponse quant à la non utilisation de mon véhicule en raison des confinements. Ce n’est pas prévu et en plus ils sont désagréables.
Plus de 50ans que je suis assuré tout risques, sans accidents en tort. 42ans à la Fraternelle Assurances, aucun égard envers les bons et anciens clients. En résumé les asssurances ne sont là que pour faire du chiffre au détriment de leurs clients et c’est pareil pour les multirisques habitations.</t>
  </si>
  <si>
    <t>08/12/2020</t>
  </si>
  <si>
    <t>allan-101003</t>
  </si>
  <si>
    <t xml:space="preserve">Vous êtes assurer chez DIRECT ASSURANCE  pour la voiture ATTENTION A :
- Bien vérifier que votre contrat stipule le prêt de véhicule en cas de panne ( voyant tableau de bord ).
Nous avons appeler ce matin avec la femme car un voyant (arrêt moteur) s'allumer et devinez quoi ? 
Vous n'êtes pas assuré pour les pannes... 
Ils sont serieux ? Avec un bébé dans la voiture on a eu les boules... heureusement et merci a notre bonne étoile tous est résolue et nous quittons bien évidement cette assurance.
Nous somme aussi assurer pour la maison ils nous avez fait un coup idem pour un pb de tuyau bouché...
</t>
  </si>
  <si>
    <t>05/12/2020</t>
  </si>
  <si>
    <t>sam-100918</t>
  </si>
  <si>
    <t xml:space="preserve">Se retourner contre vous à la première occasion, 
Aucune gestion des sinistres, aucunes informations au clients, refus de vous laisser avoir accès au rapport d’expertise 
Ne vous communique aucune information pour ensuite vous annoncer qu’ils ne vous prennent pas en charge.
Même démarche chez mon autre assureur AXA, qui lui m’as immédiatement pris en charge. 
Ils sont moins chère plus raide plus sérieux plus efficace. 
Mon post est supprimé pour la 3ème fois par l’assureur </t>
  </si>
  <si>
    <t>03/12/2020</t>
  </si>
  <si>
    <t>brugiere-100626</t>
  </si>
  <si>
    <t>Assurance pas sérieuse du tout. Lors de la souscription on nous a forcé de reprendre la main sur notre devis que nous avions commencé conscensieusement sur internet. Un enfant hurlait derrière le conseiller pendant l'appel,nous ne le sentions pas disponible. Il ne nous a pas posé toutes les questions nécessaires et indispensables pour l'établissement du contrat. Il a même inventé plusieurs réponses si bien que le contrat contenait un nombre d'erreurs importants qui aurait pû le rendre caduque lors d'un sinistre.
Pour rectifier toutes les erreurs, j'ai passé ma semaine au téléphone avec eux à les appeler 1 à plusieurs fois par jour car leurs promesses de rectifications n'aboutissaient pas toujours, et pire une fois,on devait me rappeler dans l'après midi, j'attends toujours. Je n'ai même pas pu obtenir un geste commercial pour le désagrément (même avec une responsable) à défaut d'un code parrain initialement prévu et qui ne fonctionnait pas, et même pire: le tarif entre le devis et le contrat a augmenté au final parceque, dit la conseillère j'aurais donné des informations erronées lors du devis! Le comble!
Franchement vu ce désastre au moment de l'établissement du contrat, je redoute de vivre un sinistre en leur compagnie. Nous attendons 1 an et nous nous sauverons de chez eux dar dar....
Nous ne sommes même pas sûr que notre ancien contrat d'assurance voiture sera résilié par direct assurance : un courrier est parti vers une adresse erronée, et un second en attente de validation devrait partir de chez eux. Bien évidemment, pour l'instant je n'ai aucune preuve écrite de notre conversation, donc ça risque fort bien de se retourner contre moi si la résiliation de mon ancien contrat n'aboutit pas. Voilà que de soucis passés, présents et à venir..... A fuir....</t>
  </si>
  <si>
    <t>26/11/2020</t>
  </si>
  <si>
    <t>01/11/2020</t>
  </si>
  <si>
    <t>stan-100586</t>
  </si>
  <si>
    <t>Je viens de comparer sur Internet et le prix est tout simplement 2 fois moins cher chez la concurrence.
Par téléphone, direct assurance Indique qu'ils peuvent s'aligner.</t>
  </si>
  <si>
    <t>25/11/2020</t>
  </si>
  <si>
    <t>nono-100531</t>
  </si>
  <si>
    <t xml:space="preserve">Mauvaise assurance trop de probleme  de relation publiques et demande signer Deux contra pour le meme Véhicule il veut pas remboursé sachant que ont même pas depasse le sept jour Fuir pas sérieux  cordialement      Mr Skrabak  </t>
  </si>
  <si>
    <t>24/11/2020</t>
  </si>
  <si>
    <t>djlc-100491</t>
  </si>
  <si>
    <t>Le prix est correct mais pourrais être plus bas. Pas de remise suite au confinement alors que je n'ai pas eu d accident et que j ai peut utilisé mon véhicule.</t>
  </si>
  <si>
    <t>23/11/2020</t>
  </si>
  <si>
    <t>bob-100454</t>
  </si>
  <si>
    <t xml:space="preserve">Assurances voiture convenables mais franchises décevantes.
Bien lire les contrats.
Surtout quand nous en avons besoin.......
Exemple changement d'un pare brise 25% de la facture à votre charge !!!!!!
Ca plombe très vite votre cotisation annuelle.
</t>
  </si>
  <si>
    <t>22/11/2020</t>
  </si>
  <si>
    <t>nnn-100433</t>
  </si>
  <si>
    <t>La procédure de prise en charge et remboursement des frais engagés pour le remplacement de mon pare  brise  est compliqué habitant en région bordelaise j'ai même reçu un message pour une expertise à Poitiers ???</t>
  </si>
  <si>
    <t>21/11/2020</t>
  </si>
  <si>
    <t>nico-100309</t>
  </si>
  <si>
    <t>Sans doute LE PIRE ASSUREUR en France
Point positif : le prix ( mais il n'y a pas de secret, si le prix est interressant, c'est que les franchises sont bien hautes, et les prestations incluses dans l'assurance sont au minimum légal... )
Points négatifs : TOUT LE RESTE, le service client n'a que le nom, que ce soit au téléphone ou par email, le personnel du service client Direct Assurance doit recevoir une formation continue en foutage de tête du client et en incompétence chronique...on déménage, on appelle, on nous dit que tout est bien modifié...et 3 mois après on se rend compte que rien n'a été fait, et pire lorsque on doit donc tout recommencé, Direct Assurance ne prend pas en compte la date réelle du déménagement ( donc du changement de risque ) et va jusqu'à répondre ( j'ai les courriel écrits en copie d'écran ) que le changement d'adresse sera fait à la prochaine échéance...
On continue ? Courrier de résiliation personnelle en loi Chatel, courrier de résiliation de la nouvelle assurance....et Direct Assurance se permet de poursuivre quand même sur une nouvelle échéance et d'envoyer des menaces de recouvrement pour impayé...alors que le contrat a été résilié et même 2 fois...preuve avec les accusé de réception de résiliation.
On continue ? Sinistre bris de glace, 800€ de payé au réparateur pour un changement de pare brise, 1 semaine après le dossier sinistre DISPARAIT de l'espace client...et 3 semaines après toujours pas de remboursement du sinistre...
On continue ??? NON MERCI, au lieu de nous rabattre de pub mensongère sur le "meilleur service client de l'année"...voilà des faits, j'en ai 30 copies d'écran différentes et d'échanges email avec le "service client"....</t>
  </si>
  <si>
    <t>20/11/2020</t>
  </si>
  <si>
    <t>pas-de-pseudo-100269</t>
  </si>
  <si>
    <t>Aucun incident donc pas d'idée sur leur
Par contre augmentation de 6% ce qui est tout à fait anormal compte tenu de l'inflation et du confinement.  Scandaleux attrape nigaud</t>
  </si>
  <si>
    <t>18/11/2020</t>
  </si>
  <si>
    <t>midah-100263</t>
  </si>
  <si>
    <t>A fuir plus jamais !!!!!
Facture remboursé a 50%
Pour un bris de glace
Sous prétexte pas de passage expert.......
..
....
........
..................
Plus jamais direct assurance</t>
  </si>
  <si>
    <t>pumaa-100092</t>
  </si>
  <si>
    <t>Je mets cet avis car je viens de découvrir une chose extraordinaire sur cette assurance. J'ai mon assurance auto depuis l'année dernière, au début tout bien, prix attractif. pas d'accident depuis, je ne fais qu'augmenter mon bonus. SAUF QUE, mauvaise surprise à la réception de mon nouveau montant, il a augmenté ! je demande des explications et on me répond : il y a eu trop d'accidents des assurés donc votre montant de cotisations augmente. HEUUU ben OK mais en fait c'est pas mon problème, depuis quand les bons conducteurs paient pour les autres en fait???</t>
  </si>
  <si>
    <t>14/11/2020</t>
  </si>
  <si>
    <t>stens6-100028</t>
  </si>
  <si>
    <t xml:space="preserve">Direct assurance est attractif au niveau prix uniquement la première année mais après il creuse l’écart avec notemment une rétribution énorme pour la taxe attentât et la fidélité ne paye pas chez eux, tout être fait par soi même à fuir </t>
  </si>
  <si>
    <t>12/11/2020</t>
  </si>
  <si>
    <t>jeanic-99930</t>
  </si>
  <si>
    <t xml:space="preserve">a éviter je déconseille bien lire le contrat sinon gare au surprise le montant de la franchise était de 350euros mais je n avais pas vu les +10%de frais de réparation plafonner a 750euros donc suite a mon sinistre la franchise a été de 750euros et je vois maintenant que les nouveaux contrat le plafond a encore évoluer le plafond de cette dernière passe a 820euros donc je vais quitter cette assurance très vite  </t>
  </si>
  <si>
    <t>10/11/2020</t>
  </si>
  <si>
    <t>jcl-99463</t>
  </si>
  <si>
    <t>Opacité des primes : en 4ans suis passé de 543€ à 769 puis pour un nouveau véhicule (plus bas de gamme)à 981€ sans aucune justification de DA. A noter aucun sinistre. Ai résilié car DA appâte avec des primes faibles qui ensuite croissent sans justificatif, client = pigeon !!</t>
  </si>
  <si>
    <t>31/10/2020</t>
  </si>
  <si>
    <t>01/10/2020</t>
  </si>
  <si>
    <t>reebok-99455</t>
  </si>
  <si>
    <t>J'ai b 50 depuis le début de de mon inscription chez D. ASSURANCE (10 ans) .Prix correct la première année et pour les années suivantes c'est 7à10% d'augmentation par an .
2019:10% 2018:7% 2020:7%
Alors que limitations de vitesse sur routes sans parler du confinement.
D.ASSUR appartient à un grand groupe AXA. T'as compris? après je t'explique</t>
  </si>
  <si>
    <t>pourprevelours-99372</t>
  </si>
  <si>
    <t xml:space="preserve">Ma société m'a cédé le 10/09/2020 le véhicule de fonction que j'ai eu en 1ere main.
Le changement de carte grise a été effectif le 17/09/2020.
La date de mise en circulation du véhicule est le 12/10/2016.
Ma société a oublié de faire le 1er contrôle technique des 4 ans et je l'ai donc effectué le 16/10/2020 afin d'être en conformité.
Le contrat chez Direct Assurance a donc démarré le 11/09/2020 avec une différence de tarif inexpliquée entre le devis et la réalité. Malgré ma demande pas d'explication!!! C'est comme ça.
J'ai eu un impact par caillou sur autoroute le 03/10/2020
Rdv pris chez Carglass le lundi 26/10/2020 pour une réparation (prise en charge OK)
Malheureusement, cela n'a pas fonctionné; donc remplacement avec rdv pris ce jour le 29/10/2020.
Surprise, le Responsable du Centre Carglass n'arrive pas à se faire comprendre de l'opératrice qui bloque sur le Contrôle technique qui bloque parce qu'il a été fait après el sinistre. Ben oui quoi, j'aurais dû recevoir un impact après....... parce que c'est connu on décide de quand cela survient.
Le pauvre Responsable n'arrive pas à avoir l'ébauche, la prise en charge.
J'ai durant 16' expliqué mon cas à cette collaboratrice............... Discussion lunaire, ubuesque. J'apprends que la date de circulation est le 12/10/2010 sur mon contrat donc elle veut le contrôle technique précédent. 
Il n'en y a forcement pas.
Comme je n'ai pas l'application à ce moment là elle décide de faire le changement auprès d'un nouveau service!!! Attente.....  je télécharge, rentre les données et vais voir pour faire le changement...... je ne peux le faire sur l'application bien evidemment.
Re-discussion..... tout semble ok
Et là surprise, alors que j'ai déclaré le "sinistre" le 03/10 elle explique qu'il faut rentrer le 02/10 et que cela va passer....
Mon contrat a été modifié et surprise..........le tarif aussi!!! sur la base de quoi??? 
Donc rdv pris pour ce jour.
Et là grand moment!!! Appel ce jour d'un gestionnaire d'affaire qui me demande le contrôle technique précédent....... Pétage de plomb!!! Je n'en peux plus de ces discussions où ils ne comprennent pas la situation. Ah oui cette fois-ci, la date de mise en circulation de mon véhicule est le 01/10/2016!!! Le gestionnaire ne veut rien entendre!!!
Après 2 appels et 15' de téléphone pour rien.... j'apprends que comme ma société n'a pas fait le contrôle technique antérieurement à la cession du véhicule ....Direct Assurance ne prend pas en charge le remplacement du pare-brise.
Et oui, moi qui me suit rendu compte que le véhicule a 4 abs et donc ai fait le contrôle technique je l'ai dans le baba.
Que c'est commercial! 
Euhhhhh si j'ai un accident.....cela se passe pareil?
Waouuuuu!! Je vais donc informer la DGCCRF et les hautes instances des assurances des pratiques de ce merveilleux assureur
SURTOUT NE CONTRACTEZ PAS CHEZ EUX!!!
</t>
  </si>
  <si>
    <t>29/10/2020</t>
  </si>
  <si>
    <t>loic-68700</t>
  </si>
  <si>
    <t>le service client DIRECT ASSURANCE a gagné le concours de l'INCOMPETENCE en considérant ses clients uniquement par informatique . Pour les assurés tous risques LE SERVICE CLIENT DIRECT ASSURANCE se réveille EVENTUELLEMENT !</t>
  </si>
  <si>
    <t>20/10/2020</t>
  </si>
  <si>
    <t>le-foch-98925</t>
  </si>
  <si>
    <t>Avant, ils étaient les moins chers avec un service au top! Aujourd’hui, il y en a d’autres bien mieux placés. On voulait faire assurer une 3ème voitures. Ils n’ont pas tenu compte de notre fidélité et ne se sont pas alignés sur la concurrence !! Dommage!! Ils ont perdu les 3 voitures!!</t>
  </si>
  <si>
    <t>19/10/2020</t>
  </si>
  <si>
    <t>passat51-98880</t>
  </si>
  <si>
    <t>Déçu par la proposition qui ne s avere pas et de très loin la meilleure de la placé alors que je suis client avec déjà un contrat auto et MRH.
Incompréhensible et peu comercia. Mais le scoring doit être en cause.</t>
  </si>
  <si>
    <t>18/10/2020</t>
  </si>
  <si>
    <t>camelia-98856</t>
  </si>
  <si>
    <t xml:space="preserve">A FUIR ! A FUIR ! A FUIR !
Très mauvaise assurance et de très mauvais conseiller qui ne connaissent rien a leur travail. 
Victime d’un grave accident de la route en septembre 2018, je n’ai toujours pas été indemniser, j’ai dû faire les démarches TOUTE SEULE afin de récupérer les documents nécessaires pour faire avancer mon dossier auprès de la compagnie adversaire. 
Publicité mensongère soit disant Un conseiller s’occupe de TOUT. C’est totalement faux ils en ont rien a faire. Personne vous appel et gère votre dossier. 
A chaque fois que j’essaye d’avoir mon conseiller, jamais disponible et il me rappelle jamais !!! 
C’est certaine moins cher mais vaut bien payer un peu plus et avoir un service de qualité que de payer moins cher et avoir des incompétents qui vous laisse en galère.
Honte a vous, a bannir
J’espère que tout le monde vous boycoterra. 
</t>
  </si>
  <si>
    <t>16/10/2020</t>
  </si>
  <si>
    <t>sandy147-98791</t>
  </si>
  <si>
    <t>augmentation de ma cotisation alors que je n'ai pas eu d'accident de l'année, de plus les conseillers n'écoute pas actuellement je recherche une autre assurance</t>
  </si>
  <si>
    <t>15/10/2020</t>
  </si>
  <si>
    <t>zoro-98732</t>
  </si>
  <si>
    <t>Service client déplorable, 1 mn d'attente annoncée, 20 mn écoulées, avant d'être coupé.
Sur le site, mon compte, impossible d'avoir la trace d'un bris de glace déclaré plusieurs semaines auparavant, remboursement absent.
L'aide en ligne, type robot, indisponible.
Pas eu de remboursement mensuel suite au confinement, malgré ma demande.
Tout passe dans la pub.
Voilà c'est dit!
David S.</t>
  </si>
  <si>
    <t>14/10/2020</t>
  </si>
  <si>
    <t>pierre-v-98633</t>
  </si>
  <si>
    <t>Attiré comme beaucoup par le tarif suite à une comparaison en ligne, je pensais faire une bonne affaire. Malheureusement, après avoir galèré pour récupérer les documents manquants, on m'informe que ceux ci ne sont pas recevables...les conseillers se contredisent entre eux. On ne vous rappelle pas et on laisse couler jusqu'à la résiliation du coup.
Le service client téléphonique "francophone" est à éviter tout comme l'enseigne... ne vous fiez pas au tarif et allez plutôt chez un assureur sérieux qui a pignon sur rue.</t>
  </si>
  <si>
    <t>12/10/2020</t>
  </si>
  <si>
    <t>benoit71-98611</t>
  </si>
  <si>
    <t>Lorsque j'ai assuré mon véhicule en 1994, Direct-Assurance proposait un prix performant.
Mais chaque année, le prix du contrat augmente d'environ 4% et des options, qui ne sont pas obligatoires d'un point de vue légales, sont rendues obligatoires par Direct-Assurance (protection individuelle et assistance).
Pire, il n'y a aucune transparence sur la structure et la modularité de ces options. Quand j'ai demandé comment on pouvait diminuer le coût, aucune option ne m'a été proposée. Quand j'ai menacé de quitter Direct Assurance, il est apparu qu'il était possible de réduire la couverture garantie personnelle de 800.000 euros à 400.000 euros avec Une diminution substantielle du coût de la prime.
Pour résumer, il n'y a aucune transparence sur la structure de prix, des options forcées, et aucune prise en compte de l'intérêt client (je roule peu et ma voiture me coûte à l'année plus cher en assurance qu'en carburant et Direct-assurance ne le prends pas en compte)...</t>
  </si>
  <si>
    <t>11/10/2020</t>
  </si>
  <si>
    <t>gege-98564</t>
  </si>
  <si>
    <t>Excellent contact téléphonique,simple et rapide dans les explications et dans la validation du contrat. Je recommande vivement Direct assurance pour la simplicité et ces prix.</t>
  </si>
  <si>
    <t>09/10/2020</t>
  </si>
  <si>
    <t>vness57480-98335</t>
  </si>
  <si>
    <t>Tarif très attractif la première année pour faire venir les gens chez eux, puis augmentation de plus de 100 euros sur la cotisation l'année suivante, alors qu'aucun sinistre n'est déclaré et que le bonus augmente... Raison invoquée : la mutualisation et donc l'augmentation des tarifs car certains ont des accidents donc il faut payer pour eux! Aucune autre assurance n'a fait ca pendant les 10+ années où j'ai été assurée, et j'ai demandé autour de moi, personne d'autre non plus! Je ne recommande pas et je fais mes recherches pour changer et ne jamais revenir</t>
  </si>
  <si>
    <t>05/10/2020</t>
  </si>
  <si>
    <t>karim-a-98140</t>
  </si>
  <si>
    <t>JE suis satisfait du service et du prix. C'est vraiment très compétitif et peut-être à l'avenir je vais assurer u second véhicule si j'assureur tient ses engagements.</t>
  </si>
  <si>
    <t>30/09/2020</t>
  </si>
  <si>
    <t>01/09/2020</t>
  </si>
  <si>
    <t>violeta-m-98100</t>
  </si>
  <si>
    <t>AVEC LES MEME PRESTATION ATUELLEMENT CHEZ PACIFICA J'ai que 100 € d'écarts niveau prix je suis décus et je suis en tout risque plus (donc le cas ou je suis en full)</t>
  </si>
  <si>
    <t>pascal-p-98047</t>
  </si>
  <si>
    <t>Satisfait du prix Par rapport au concurrents et rapidité de la simulation pour établir le devis .Et client depuis très longtemps Chez vous . 
Cordialement</t>
  </si>
  <si>
    <t>29/09/2020</t>
  </si>
  <si>
    <t>yves-b-97973</t>
  </si>
  <si>
    <t xml:space="preserve">Le prix me convient par rapport aux garanties
Souscrites
Je suis satisfait de cela, et reste en attente de sa prise d'effet du contrat d'assurance automobile </t>
  </si>
  <si>
    <t>wawa31-61-97944</t>
  </si>
  <si>
    <t>Après une première année d'assurance auto à un tarif compétitif, je viens de changer de voiture : même marque même modèle mais essence hybride rechargeable au lieu de moteur diesel et on m'applique une augmentation de l'ordre de 10%. Je réclame et on me répond qu'à la date anniversaire du contrat on étudiera ma demande et que l'on fera un geste commercial. En guise de geste commercial nouvelle augmentation de 18% !!! Seuls les nouveaux assurés bénéficient de prix d'appels attractifs et après un an d'assurance vous êtes un pigeon. Autre point : ne pas se fier uniquement aux tarifs mais bien examiner et comparer les garanties notamment les franchises très élevées variables en fonction des coûts des sinistres subis. Direct Assurance est à éviter sauf peut être pour un tarif bas sur une seule année et à  condition de ne pas avoir de sinistre ! Vous serez avertis !</t>
  </si>
  <si>
    <t>vinay--97678</t>
  </si>
  <si>
    <t xml:space="preserve">Très mauvaise expérience, les gens incompétents trompés les calcules du coup monter le cotisations plusieurs fois.. mal évalué la responsabilité... je regrette beaucoup.. même si chère ailleurs mieux parce que au moins satisfait avec leurs service </t>
  </si>
  <si>
    <t>21/09/2020</t>
  </si>
  <si>
    <t>sam-97671</t>
  </si>
  <si>
    <t xml:space="preserve">Après 2 ans passé avec direct assurance je trouve qu'il sont trop cher par rapport à aux autres assurances, mais au niveau de service je sais pas trop parce que j'ai jamais déclaré un sinistre. </t>
  </si>
  <si>
    <t>emma-97670</t>
  </si>
  <si>
    <t>La cotisation a augmentée de 20% en un an ça me semble franchement exagéré... Leurs motifs : une augmentation généralisée + une uglentation personnelle ce j'ai été victime d'un sinistre sont l'auteur ne s'est pas arrêté. Résultat non seulement c'est moi qui doit payer la franchise +10% du montant des travaux mais en plus, en double peine, c'est la cotisation qui augmente alors que je ne suis pas en tort. Je trouve cela honteux. Je ne recommande pas cette assurance.</t>
  </si>
  <si>
    <t>fillon--97632</t>
  </si>
  <si>
    <t xml:space="preserve">Je suis pas satisfait de mon assurance 1 sinistre et l'assurance me donne tous les responsabilités avec 50 % de bonus on  me prend  du bonus pas du tous d'accord avec l'assurance très déçu de direct assurance. </t>
  </si>
  <si>
    <t>20/09/2020</t>
  </si>
  <si>
    <t>lionel--97631</t>
  </si>
  <si>
    <t xml:space="preserve">Gel de la baisse de cotisation sur 1 an imposé de force, c'est inadmissible sans motif alors qu'aucun sinistre déclaré depuis au moins 2ans.
Cela va à l'encontre même d'un contrat d'assurance. 
</t>
  </si>
  <si>
    <t>gerard-97622</t>
  </si>
  <si>
    <t>Assurance a fuir vraiment a fuir surtout pour les nouveaux assureurs le prix est trop élevé surtout qu’aucune possibilité de négocier j’ai eu une expérience horrible avec ces dernier le service client est a plaindre ils parlent à moitié français comprenne rien franchement fuyer</t>
  </si>
  <si>
    <t>sami-97534</t>
  </si>
  <si>
    <t>Je ne recommande vraiment pas cet assurance c'est la pire que j'ai connu j'ai déclaré un sinistre le 03/09/2020 et nous Somme actuellement le 17/09/2020 et je n'ai toujours pas de nouvelle tout le monde ce renvoi la balle ca va faire 3 semaines que je roule avec mon vehicule accidenté je me fait controler tout les jours et au niveau du service client c'est 0 a chaque fois je tombe sur quelqu'un de différents à qui il faut tout réexpliquer de A à  Z et qui me promet de me rapeller dans la journée pour me donner une solution mais personne ne rapelle jamais</t>
  </si>
  <si>
    <t>17/09/2020</t>
  </si>
  <si>
    <t>youvi-97520</t>
  </si>
  <si>
    <t xml:space="preserve">je suis chez direct assurance depuis 2011, je n'ai jamais eu un sinistre mais le prix n’arrête pas d'augmenter. et le bonus malus ne baisse jamais en 9ans d'assurance je suis arrivé a 85%. </t>
  </si>
  <si>
    <t>pierre-97486</t>
  </si>
  <si>
    <t>Très satisfait à tous points de vue, les démarches, le traitement d'un de sinistre, les tarifs, la qualité des contacts et la facilité de traitement par Internet</t>
  </si>
  <si>
    <t>16/09/2020</t>
  </si>
  <si>
    <t>emmanuel-97361</t>
  </si>
  <si>
    <t>Suite à toutes les informations téléphoniques que j'avais donné en toute franchise (relevé d'information du véhicule professionnel de la société ne m'appartenant pas, et avec lequel j'ai eu malheureusement deux sinistres reponsables et deux non responsables), quand elles ont été reçues et traitées, ça a été la résiliation directe. Heureusement que SOS MALUS, pas plus cher que direct assurance du reste, m'a assuré.</t>
  </si>
  <si>
    <t>14/09/2020</t>
  </si>
  <si>
    <t>loise-97240</t>
  </si>
  <si>
    <t>Bonjour, 
Je suis extrêmement déçu du service assistance de Direct assurance, entre les mensonges des téléconseiller et le fait que l'on me balade à droite à gauche et que j'ai toujours pas de réponses à ma demande. De plus on me conseil de prendre un taxi suite à la panne de ma voiture et que je doit avancer les frais et le lendemain j'envoie la facture et finalement j'apprend que je ne peut pas prétendre au remboursement totale de la note...</t>
  </si>
  <si>
    <t>10/09/2020</t>
  </si>
  <si>
    <t>laparisienne-97184</t>
  </si>
  <si>
    <t xml:space="preserve">A FUIR!! Vous souscrivez car les prix sont attractifs la 1ère année et uniquement. Début juin, j'ai demandé un geste commercial suite au confinement et aux grèves de décembre, ma voiture n'ayant pas roulé pendant plus de 5 mois et étant en télétravail, réponse de Direct Assurance: Trop tard il fallait le demander avant le 31 mai!!!
J'ai eu un bris de glace déclaré le 31 juillet et depuis je galère pour me faire rembourser. Sachez que JAMAIS, contrairement à ce qu'ils vous disent, ils ne vous rappellent. J'ai appris le 1er septembre que ma déclaration n'avait pas été prise en compte. Vous passez des heures au téléphone pour rien, ils ne font pas leur boulot. On vous dit régulièrement qu'on vous rappelle, mais ils ne le font jamais. DES INCAPABLES tout simplement!!
</t>
  </si>
  <si>
    <t>09/09/2020</t>
  </si>
  <si>
    <t>nathalie-97073</t>
  </si>
  <si>
    <t>Bonjour,
Cet assureur est juste bien la première année d'affiliation en termes de prix et de rapport qualité prix. Après un an, il charge les prix des taxes de plus de 100 euros par rapport à la première année pour compenser le bonus accumulé. Donc assurance à quitter à la fin de la première année. Chez eux, la fidélité ne paie pas. Donc comparer bien vos relevés d'assurance.</t>
  </si>
  <si>
    <t>06/09/2020</t>
  </si>
  <si>
    <t>gg47-96831</t>
  </si>
  <si>
    <t xml:space="preserve">50% de bonus depuis  + 30ans
0 sinistres depuis +30ans. 
Aucun incident de règlement de ma part.
REMERCIEMENT
Augmentation de mon assurance "tous risques" de plus de 11% et ce sans explications ni justifications.
C'est ainsi que l'on fidélise les clients chez DIRECT ASSURANCE </t>
  </si>
  <si>
    <t>30/08/2020</t>
  </si>
  <si>
    <t>01/08/2020</t>
  </si>
  <si>
    <t>elrico-96796</t>
  </si>
  <si>
    <t>ça vaut le coup de changer d'assureur,rapidité d'éxécution si votre dossier est complet, tarifs interressants,suivi de dossier au top, je recommande.attestation provisoire fourni dans l'attente d'une pièce lmanquante.</t>
  </si>
  <si>
    <t>29/08/2020</t>
  </si>
  <si>
    <t>jojo-96588</t>
  </si>
  <si>
    <t>Un cauchemar en terme de suivi administratif.
Tout va bien tant que vous n'avez ni litige ni question technique à poser.
Et si l'erreur vient d'eux, accrochez vous bien car le personnel du call center n'est formé qu'à traiter des cas classiques et des dossiers standardisés. En dehors de cela, c'est un dialogue de sourds assuré ! Le low cost prend tout son sens. JE NE RE-SIGNERAI PLUS JAMAIS CHEZ EUX, MÊME S'ILS M'OFFRAIENT 10 ANS DE GARANTIE.</t>
  </si>
  <si>
    <t>23/08/2020</t>
  </si>
  <si>
    <t>le-corse-96566</t>
  </si>
  <si>
    <t>bonne assurance je n ai pas eu un problème pas accident mais une  augmentation de 60 euros pour l année donc je vais aller voir sur un comparateur d assurance pour trouver moins chère</t>
  </si>
  <si>
    <t>22/08/2020</t>
  </si>
  <si>
    <t>colors-96529</t>
  </si>
  <si>
    <t>Pour m assurer chez Direct Assurance ce fut très simple sur internet puis un rappel du conseiller qui m a aidé pas à pas et très accessible !
j'y trouve mon compte en comparaison à mon ancien assureur question rapport qualité service - prix !</t>
  </si>
  <si>
    <t>20/08/2020</t>
  </si>
  <si>
    <t>pl0tigo-96474</t>
  </si>
  <si>
    <t>sinistre du 06/12/19 aujourd'hui 19/08/20 je n'ai toujours aucune nouvelle du sinistre depuis qu'ils ont remorque la voiture. Donc si vous signer (se que je vous deconseil fortement) chez eux sachez que vous aurez besoin d'un avocat car ils n'ont toujours rien fais a propos de mon sinistre avant que je les menace d'attenter une action en justice pour commence a savoir où est ma voiture. Donc juste n'aller pas chez eux. ils sont la pour souscrire des assurance mais lorsqu'il y a un souci il y a plus personne pour vous aider.</t>
  </si>
  <si>
    <t>19/08/2020</t>
  </si>
  <si>
    <t>zyzyxon-96097</t>
  </si>
  <si>
    <t xml:space="preserve">Ma compagne m'a prêté son véhicule, avec lequel j'ai eu un accident à faible vitesse, avec responsabilité partagée.
Première mauvaise surprise : malgré 30 ans d'assurance (jusqu'en octobre dernier) avec 50% de bonus, je ne suis pas couvert, n'ayant pas été déclaré conducteur occasionnel. D'autres assurances m'auraient couvert sans problème.
Deuxième mauvaise surprise : en tout petit dans un document annexe lors du renouvellement de contrat, la franchise pour ce cas est passée à... 1500€ !
Autant dire que l'assurance ne me rembourse rien des réparations à effectuer (aux alentours de 1000€).
La qualité se paie. Les économies réalisées avec cette assurance coûtent cher. </t>
  </si>
  <si>
    <t>08/08/2020</t>
  </si>
  <si>
    <t>loulouty--96093</t>
  </si>
  <si>
    <t xml:space="preserve">J'ai pris une assurance tout risque pour 102,44€, mon véhicule a été rayé lorsque nous faisions des courses à Paris, de ma poche j'aurais dû payer 356€ de franchise +10% du prix des réparations. Pour eux c'est normal car je n'ai pas le nom de la personne. Donc je dois payer la franchise.
C'est vraiment du n'importe quoi. </t>
  </si>
  <si>
    <t>stef31650-96073</t>
  </si>
  <si>
    <t>Ecrire un avis en 150 caractère serait trop compliqué devant l'imcompétence des personnes ne connaissant rien. Effectivement ce n'est pas cher mais cela ne vaut pas plus. Donc un seul incident (non de ma faute) et vous etes radié, vous leur dire que si vous prenez l'incident à votre charge il vous réintègre ..  mais non.. Donc j'ai eu au total une radiation sans motif.. et la no prise en charge du degar matériel. MERCI QUI MERCI DIRECT ASSURANCE...</t>
  </si>
  <si>
    <t>07/08/2020</t>
  </si>
  <si>
    <t>corsica-95788</t>
  </si>
  <si>
    <t>Tout simplement compétent ! Cette Compagnie d'assurance est très bien, rapide, efficace et très professionnelle, je suis ravi de leur partenariat. Merci</t>
  </si>
  <si>
    <t>31/07/2020</t>
  </si>
  <si>
    <t>01/07/2020</t>
  </si>
  <si>
    <t>bob--95751</t>
  </si>
  <si>
    <t xml:space="preserve">Première année le prix est attirant mais dès la deuxième année le prix n'est plus le même et j'ai eu une augmentation de 13 % sans explication plausible à garder cette compagnie qu'un an
</t>
  </si>
  <si>
    <t>30/07/2020</t>
  </si>
  <si>
    <t>laufev-95724</t>
  </si>
  <si>
    <t>La j'ai pas trouvé mieux mais vraiment pas entre la proposition de mon assurance actuelle est celle de direct la c une économie considérable vraiment la chapeau à vous et un TRÈS GRAND MERCI</t>
  </si>
  <si>
    <t>said6hamidou-95523</t>
  </si>
  <si>
    <t>Processus long dans la tarification
Je suis déjà client chez Direct assurance et je vais comparer le tarif proposé avec d'autres compagnies d'assurance</t>
  </si>
  <si>
    <t>28/07/2020</t>
  </si>
  <si>
    <t>bengun-95343</t>
  </si>
  <si>
    <t>Prix devis attractif au début mais à la moindre occasion la prime augmente.
Dans mon cas, ils ont augmenté la prime de 35€ car entre ma carte grise provisoire et ma carte grise définitive le véhicule était passé de 7CV à 6 CV. Depuis quand les véhicules moins puissant sont plus chers à assurer ?</t>
  </si>
  <si>
    <t>27/07/2020</t>
  </si>
  <si>
    <t>oscar-95283</t>
  </si>
  <si>
    <t>Tout es parfait, je suis client de direct assurance depuis un bon moment, je souhaite changer d'assureur voiture et profiter de la loi Hamon.
Cordialement
Merci</t>
  </si>
  <si>
    <t>fabien-95227</t>
  </si>
  <si>
    <t xml:space="preserve">Satisfait des services de direct assurance.
 Plusieurs assurances chez vous habitation et voitures.
Les conseillers sont à l’écoute et de bon conseils.
</t>
  </si>
  <si>
    <t>26/07/2020</t>
  </si>
  <si>
    <t>shakra-95191</t>
  </si>
  <si>
    <t>Assurance à éviter. Les prix sont attractifs mais cette assurance se permet de résilier sans motif au bout de 1 an. De ce fait vous êtes inscrit comme mauvais assuré sur Agira et après c'est impossible de retrouver une nouvelle assurance bon marché.</t>
  </si>
  <si>
    <t>25/07/2020</t>
  </si>
  <si>
    <t>andy--95086</t>
  </si>
  <si>
    <t>Tarif un peu chère malgré qu’on soit déjà client...1 voiture et 1 appartement d’assuré chez vous et pas de geste commercial.... je pense qu’on va s’assurer chez la concurrence...</t>
  </si>
  <si>
    <t>24/07/2020</t>
  </si>
  <si>
    <t>lb81-94833</t>
  </si>
  <si>
    <t xml:space="preserve">Intéressant, je souhaiterai cependant avoir l’option de ne pas bénéficier de l’assistance zéro kilomètre qui est déjà incluse dans mon leasing.
                                </t>
  </si>
  <si>
    <t>22/07/2020</t>
  </si>
  <si>
    <t>citoyennormal-94825</t>
  </si>
  <si>
    <t>J'ai été victime d'un accident provoqué par un véhicule qui m'a percuté par l'arrière, celui-ci a admis sa responsabilité sur le constat amiable via les observations et les cases à cocher. Mais étant donné que le croquis n'est pas assez clair pour cette compagnie d'assurance je partage la responsabilité à 50% c'est inadmissible cette entente des assurances nui à tous les consommateurs, fuyez cette assurance qui semble moins cher mais qui vous plume sur les faits.</t>
  </si>
  <si>
    <t>tgl1113-94790</t>
  </si>
  <si>
    <t xml:space="preserve">J’ai juste des inquiétudes dans la relation client en cas de besoin
Pas de personnes physique
Pas assez de détails des garanties pour comparer honnêtement 
Salutations </t>
  </si>
  <si>
    <t>21/07/2020</t>
  </si>
  <si>
    <t>sanglier74-94744</t>
  </si>
  <si>
    <t>satisfait du service et de la relation clientèle je recommande cette assurance .
demande de devis rapide et renseignement en attente avec notre demande.</t>
  </si>
  <si>
    <t>totoche-94689</t>
  </si>
  <si>
    <t>dommage que je sois obligé de faire un devis en tant que nouveau client pour avoir le detail des garantis alors que que je suis assuré chez vous depuis au moins 5 ans</t>
  </si>
  <si>
    <t>20/07/2020</t>
  </si>
  <si>
    <t>audrey-94655</t>
  </si>
  <si>
    <t xml:space="preserve">C'est simple et pratique Pour un devis rapide, les prix sont encore assez élevé à mon goût mais plus raisonnable que chez la plupart des autres assureurs 
</t>
  </si>
  <si>
    <t>salome--94633</t>
  </si>
  <si>
    <t xml:space="preserve">Je suis satisfaite . A voir en comparant si c’est la plus intéressante en temps que jeune conducteur . Merci à vous pour ce devis de assurance . Cordialement </t>
  </si>
  <si>
    <t>doudou92100-94608</t>
  </si>
  <si>
    <t xml:space="preserve">A voir, en espérant que c’est mieux que l’assurance scolaire.  Je reste, néanmoins, hésitant.  Seul bémol, il n’y a pas d’avantages en cumulant les assurances habitation et auto...dommage. </t>
  </si>
  <si>
    <t>19/07/2020</t>
  </si>
  <si>
    <t>nathalie--94599</t>
  </si>
  <si>
    <t>Je souhaiterais pouvoir ajouter mes enfants comme conducteur déclaré et je ne vois pas comment faire. Pouvez-vous m’aider ?
Merci par avance pour vous</t>
  </si>
  <si>
    <t>paul-94568</t>
  </si>
  <si>
    <t>Je suis satisfait du devis. Futur nouveau client j’espère que les garanties souscrites me permettront En cas de problème de faire face à toutes difficultés financière.</t>
  </si>
  <si>
    <t>kaman--92920</t>
  </si>
  <si>
    <t xml:space="preserve">Le service est simple et assez rapide. 
Très satisfait des services proposés et de la disponibilité des conseillers l’accueil est plaisant et les tarifs sont assez bas. </t>
  </si>
  <si>
    <t>corine-94561</t>
  </si>
  <si>
    <t xml:space="preserve">Je suis satisfaite  du prix et des prestations . Merci de la simplicité du questionnaire . Je n’ai pas trouvé le montant de la franchise ., comment fait on pour modifier des prestations </t>
  </si>
  <si>
    <t>18/07/2020</t>
  </si>
  <si>
    <t>arnaud-94516</t>
  </si>
  <si>
    <t>Je suis satisfait. Cependant, je ne veux pas être harcelé par les appels intempestifs par des plateformes téléphonique qui essaient de me revendre des produits dont je n’y aucunement l’utilité. J’aimerai être tranquille le temps de prendre une décision. Si vous respecter ceci je serai pleinement satisfait.</t>
  </si>
  <si>
    <t>patou-94502</t>
  </si>
  <si>
    <t xml:space="preserve">Nous sommes extrêmement  satisfaits comme d'habitude des conditions et des tarifs, vous avez toute notre confiance et notre fidélité depuis de nombreuses années. </t>
  </si>
  <si>
    <t>anais--94496</t>
  </si>
  <si>
    <t xml:space="preserve">Je suis très Satisfaite le prix correct et c’est facile à faire sur internet! Je recommande a 100% 
Qu’il y ai une assurance spéciale leasing est un plus 
</t>
  </si>
  <si>
    <t>ramazan-94493</t>
  </si>
  <si>
    <t xml:space="preserve"> Je vais réfléchir. Je recherche une assurance automobile la plus minimum possible. 
Je vais réfléchir. Je recherche une assurance automobile la plus minimum possible. 
Je vais réfléchir. Je recherche une assurance automobile la plus minimum possible. 
</t>
  </si>
  <si>
    <t>mama-h-94461</t>
  </si>
  <si>
    <t xml:space="preserve">je cherche a assurer mon véhicule mais le prix me semble chers pour mes années de permis merci de me contacter par téléphone afin de me proposer une offre d'assurance adapté </t>
  </si>
  <si>
    <t>17/07/2020</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</si>
</sst>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 customWidth="1" min="9" max="9" width="33.57"/>
    <col customWidth="1" min="10"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IFERROR(__xludf.DUMMYFUNCTION("GOOGLETRANSLATE(C2,""fr"",""en"")"),"Quotation service OK, good price but we dream of always better! I would have liked more parameters allowing an even more custom price but good ...
")</f>
        <v>Quotation service OK, good price but we dream of always better! I would have liked more parameters allowing an even more custom price but good ...
</v>
      </c>
    </row>
    <row r="3">
      <c r="B3" s="2" t="s">
        <v>18</v>
      </c>
      <c r="C3" s="2" t="s">
        <v>19</v>
      </c>
      <c r="D3" s="2" t="s">
        <v>13</v>
      </c>
      <c r="E3" s="2" t="s">
        <v>14</v>
      </c>
      <c r="F3" s="2" t="s">
        <v>15</v>
      </c>
      <c r="G3" s="2" t="s">
        <v>16</v>
      </c>
      <c r="H3" s="2" t="s">
        <v>17</v>
      </c>
      <c r="I3" s="2" t="str">
        <f>IFERROR(__xludf.DUMMYFUNCTION("GOOGLETRANSLATE(C3,""fr"",""en"")"),"I am satisfied with the service in particular of the lady I had this morning. Very responsive, clear and precise. Despite some difficulties in updating the system. Thanks")</f>
        <v>I am satisfied with the service in particular of the lady I had this morning. Very responsive, clear and precise. Despite some difficulties in updating the system. Thanks</v>
      </c>
    </row>
    <row r="4">
      <c r="B4" s="2" t="s">
        <v>20</v>
      </c>
      <c r="C4" s="2" t="s">
        <v>21</v>
      </c>
      <c r="D4" s="2" t="s">
        <v>13</v>
      </c>
      <c r="E4" s="2" t="s">
        <v>14</v>
      </c>
      <c r="F4" s="2" t="s">
        <v>15</v>
      </c>
      <c r="G4" s="2" t="s">
        <v>16</v>
      </c>
      <c r="H4" s="2" t="s">
        <v>17</v>
      </c>
      <c r="I4" s="2" t="str">
        <f>IFERROR(__xludf.DUMMYFUNCTION("GOOGLETRANSLATE(C4,""fr"",""en"")"),"Hello, at Direct Insurance for 3 years when buying a new car (50% bonus for more than 15 years, no accident/declaration for 20 years), I cannot judge my insurance all risks since I do not I haven't needed so far. By cons in terms of price, the increases a"&amp;"re final!
- Year 1: 298 €
- Year 2: 310 € or 4.02 % increase for 1.8 inflation
- Year 3: 340 € or 9.67 % increase for 1.1 inflation
- To pay at the end of 06: € 377 or 10.88 % increase for 0.5 inflation - COVI year
You can tell me whatever you want"&amp;" with all possible arguments, these increases are an insult. There is no economic fact that justifies these incredible increases. Especially since we come out of a 15 -month containment period that has seen automobile accidents, flights etc ...
Followi"&amp;"ng a telephone exchange in order to express my dissatisfaction, the advisor promises me a discount of € 30. I just received the check today.
We can conclude as follows:
1- The Da advisor holds word
2- The insured is a pigeon
3- If next year DA doe"&amp;"s the increase in increases I will see elsewhere
Best regards
Serge
")</f>
        <v>Hello, at Direct Insurance for 3 years when buying a new car (50% bonus for more than 15 years, no accident/declaration for 20 years), I cannot judge my insurance all risks since I do not I haven't needed so far. By cons in terms of price, the increases are final!
- Year 1: 298 €
- Year 2: 310 € or 4.02 % increase for 1.8 inflation
- Year 3: 340 € or 9.67 % increase for 1.1 inflation
- To pay at the end of 06: € 377 or 10.88 % increase for 0.5 inflation - COVI year
You can tell me whatever you want with all possible arguments, these increases are an insult. There is no economic fact that justifies these incredible increases. Especially since we come out of a 15 -month containment period that has seen automobile accidents, flights etc ...
Following a telephone exchange in order to express my dissatisfaction, the advisor promises me a discount of € 30. I just received the check today.
We can conclude as follows:
1- The Da advisor holds word
2- The insured is a pigeon
3- If next year DA does the increase in increases I will see elsewhere
Best regards
Serge
</v>
      </c>
    </row>
    <row r="5">
      <c r="B5" s="2" t="s">
        <v>22</v>
      </c>
      <c r="C5" s="2" t="s">
        <v>23</v>
      </c>
      <c r="D5" s="2" t="s">
        <v>13</v>
      </c>
      <c r="E5" s="2" t="s">
        <v>14</v>
      </c>
      <c r="F5" s="2" t="s">
        <v>15</v>
      </c>
      <c r="G5" s="2" t="s">
        <v>16</v>
      </c>
      <c r="H5" s="2" t="s">
        <v>17</v>
      </c>
      <c r="I5" s="2" t="str">
        <f>IFERROR(__xludf.DUMMYFUNCTION("GOOGLETRANSLATE(C5,""fr"",""en"")"),"I have not been satisfied, customer for over 10 years, I have the price every year without any accident; Argues it on the fact that everything aughers is not true. I have 30 % cheaper proposals in competition.")</f>
        <v>I have not been satisfied, customer for over 10 years, I have the price every year without any accident; Argues it on the fact that everything aughers is not true. I have 30 % cheaper proposals in competition.</v>
      </c>
    </row>
    <row r="6">
      <c r="B6" s="2" t="s">
        <v>24</v>
      </c>
      <c r="C6" s="2" t="s">
        <v>25</v>
      </c>
      <c r="D6" s="2" t="s">
        <v>13</v>
      </c>
      <c r="E6" s="2" t="s">
        <v>14</v>
      </c>
      <c r="F6" s="2" t="s">
        <v>15</v>
      </c>
      <c r="G6" s="2" t="s">
        <v>16</v>
      </c>
      <c r="H6" s="2" t="s">
        <v>17</v>
      </c>
      <c r="I6" s="2" t="str">
        <f>IFERROR(__xludf.DUMMYFUNCTION("GOOGLETRANSLATE(C6,""fr"",""en"")"),"Good price, stupid and incompetent customer service, attributing errors and your coding problems to your customers it is beyond stupidity, like any mafia that you are only the money that interests you.")</f>
        <v>Good price, stupid and incompetent customer service, attributing errors and your coding problems to your customers it is beyond stupidity, like any mafia that you are only the money that interests you.</v>
      </c>
    </row>
    <row r="7">
      <c r="B7" s="2" t="s">
        <v>26</v>
      </c>
      <c r="C7" s="2" t="s">
        <v>27</v>
      </c>
      <c r="D7" s="2" t="s">
        <v>13</v>
      </c>
      <c r="E7" s="2" t="s">
        <v>14</v>
      </c>
      <c r="F7" s="2" t="s">
        <v>15</v>
      </c>
      <c r="G7" s="2" t="s">
        <v>16</v>
      </c>
      <c r="H7" s="2" t="s">
        <v>17</v>
      </c>
      <c r="I7" s="2" t="str">
        <f>IFERROR(__xludf.DUMMYFUNCTION("GOOGLETRANSLATE(C7,""fr"",""en"")"),"I wish to modify my contract in all risk the interlocutors are incompetent and do not give the procedure to follow for the photos, each time it is suitable")</f>
        <v>I wish to modify my contract in all risk the interlocutors are incompetent and do not give the procedure to follow for the photos, each time it is suitable</v>
      </c>
    </row>
    <row r="8">
      <c r="B8" s="2" t="s">
        <v>28</v>
      </c>
      <c r="C8" s="2" t="s">
        <v>29</v>
      </c>
      <c r="D8" s="2" t="s">
        <v>13</v>
      </c>
      <c r="E8" s="2" t="s">
        <v>14</v>
      </c>
      <c r="F8" s="2" t="s">
        <v>15</v>
      </c>
      <c r="G8" s="2" t="s">
        <v>30</v>
      </c>
      <c r="H8" s="2" t="s">
        <v>17</v>
      </c>
      <c r="I8" s="2" t="str">
        <f>IFERROR(__xludf.DUMMYFUNCTION("GOOGLETRANSLATE(C8,""fr"",""en"")"),"I am not satisfied with the increase in abusive prices that you have !!! I receive an increase of more than 10% of the previous contract which is unacceptable and outside of natural inflation.")</f>
        <v>I am not satisfied with the increase in abusive prices that you have !!! I receive an increase of more than 10% of the previous contract which is unacceptable and outside of natural inflation.</v>
      </c>
    </row>
    <row r="9">
      <c r="B9" s="2" t="s">
        <v>31</v>
      </c>
      <c r="C9" s="2" t="s">
        <v>32</v>
      </c>
      <c r="D9" s="2" t="s">
        <v>13</v>
      </c>
      <c r="E9" s="2" t="s">
        <v>14</v>
      </c>
      <c r="F9" s="2" t="s">
        <v>15</v>
      </c>
      <c r="G9" s="2" t="s">
        <v>30</v>
      </c>
      <c r="H9" s="2" t="s">
        <v>17</v>
      </c>
      <c r="I9" s="2" t="str">
        <f>IFERROR(__xludf.DUMMYFUNCTION("GOOGLETRANSLATE(C9,""fr"",""en"")"),"For the few times that I needed insurance I can only be satisfied with hope that it continues and that it holds their price for the right drivers")</f>
        <v>For the few times that I needed insurance I can only be satisfied with hope that it continues and that it holds their price for the right drivers</v>
      </c>
    </row>
    <row r="10">
      <c r="B10" s="2" t="s">
        <v>33</v>
      </c>
      <c r="C10" s="2" t="s">
        <v>34</v>
      </c>
      <c r="D10" s="2" t="s">
        <v>13</v>
      </c>
      <c r="E10" s="2" t="s">
        <v>14</v>
      </c>
      <c r="F10" s="2" t="s">
        <v>15</v>
      </c>
      <c r="G10" s="2" t="s">
        <v>30</v>
      </c>
      <c r="H10" s="2" t="s">
        <v>17</v>
      </c>
      <c r="I10" s="2" t="str">
        <f>IFERROR(__xludf.DUMMYFUNCTION("GOOGLETRANSLATE(C10,""fr"",""en"")"),"Hello your services are not too expensive but to have an advisor, I find that there is a lot of waiting
And your Bugs smartphone application for sending documents.")</f>
        <v>Hello your services are not too expensive but to have an advisor, I find that there is a lot of waiting
And your Bugs smartphone application for sending documents.</v>
      </c>
    </row>
    <row r="11">
      <c r="B11" s="2" t="s">
        <v>35</v>
      </c>
      <c r="C11" s="2" t="s">
        <v>36</v>
      </c>
      <c r="D11" s="2" t="s">
        <v>13</v>
      </c>
      <c r="E11" s="2" t="s">
        <v>14</v>
      </c>
      <c r="F11" s="2" t="s">
        <v>15</v>
      </c>
      <c r="G11" s="2" t="s">
        <v>30</v>
      </c>
      <c r="H11" s="2" t="s">
        <v>17</v>
      </c>
      <c r="I11" s="2" t="str">
        <f>IFERROR(__xludf.DUMMYFUNCTION("GOOGLETRANSLATE(C11,""fr"",""en"")"),"Very fast and responsive
I am satisfied with the speed of taking into account.
not too much waiting and very professional interlocutor, very attentive to you")</f>
        <v>Very fast and responsive
I am satisfied with the speed of taking into account.
not too much waiting and very professional interlocutor, very attentive to you</v>
      </c>
    </row>
    <row r="12">
      <c r="B12" s="2" t="s">
        <v>37</v>
      </c>
      <c r="C12" s="2" t="s">
        <v>38</v>
      </c>
      <c r="D12" s="2" t="s">
        <v>13</v>
      </c>
      <c r="E12" s="2" t="s">
        <v>14</v>
      </c>
      <c r="F12" s="2" t="s">
        <v>15</v>
      </c>
      <c r="G12" s="2" t="s">
        <v>30</v>
      </c>
      <c r="H12" s="2" t="s">
        <v>17</v>
      </c>
      <c r="I12" s="2" t="str">
        <f>IFERROR(__xludf.DUMMYFUNCTION("GOOGLETRANSLATE(C12,""fr"",""en"")"),"Some failures for the reception and validation of the general conditions but all the documents are easily accessible from the online signature
Perfect, thank you bcp")</f>
        <v>Some failures for the reception and validation of the general conditions but all the documents are easily accessible from the online signature
Perfect, thank you bcp</v>
      </c>
    </row>
    <row r="13">
      <c r="B13" s="2" t="s">
        <v>39</v>
      </c>
      <c r="C13" s="2" t="s">
        <v>40</v>
      </c>
      <c r="D13" s="2" t="s">
        <v>13</v>
      </c>
      <c r="E13" s="2" t="s">
        <v>14</v>
      </c>
      <c r="F13" s="2" t="s">
        <v>15</v>
      </c>
      <c r="G13" s="2" t="s">
        <v>30</v>
      </c>
      <c r="H13" s="2" t="s">
        <v>17</v>
      </c>
      <c r="I13" s="2" t="str">
        <f>IFERROR(__xludf.DUMMYFUNCTION("GOOGLETRANSLATE(C13,""fr"",""en"")"),"Increase in your prices despite no claim, ?? I am not very happy with this increase, I go from 471 euros /year to 490 euros for the same vehicle and identical guarantees ...
")</f>
        <v>Increase in your prices despite no claim, ?? I am not very happy with this increase, I go from 471 euros /year to 490 euros for the same vehicle and identical guarantees ...
</v>
      </c>
    </row>
    <row r="14">
      <c r="B14" s="2" t="s">
        <v>41</v>
      </c>
      <c r="C14" s="2" t="s">
        <v>42</v>
      </c>
      <c r="D14" s="2" t="s">
        <v>13</v>
      </c>
      <c r="E14" s="2" t="s">
        <v>14</v>
      </c>
      <c r="F14" s="2" t="s">
        <v>15</v>
      </c>
      <c r="G14" s="2" t="s">
        <v>30</v>
      </c>
      <c r="H14" s="2" t="s">
        <v>17</v>
      </c>
      <c r="I14" s="2" t="str">
        <f>IFERROR(__xludf.DUMMYFUNCTION("GOOGLETRANSLATE(C14,""fr"",""en"")"),"Franchises for everything and for nothing ... It must be part of their strategy because you have to pay for repair costs yourself. I will change insurance. I have already taken the steps.")</f>
        <v>Franchises for everything and for nothing ... It must be part of their strategy because you have to pay for repair costs yourself. I will change insurance. I have already taken the steps.</v>
      </c>
    </row>
    <row r="15">
      <c r="B15" s="2" t="s">
        <v>43</v>
      </c>
      <c r="C15" s="2" t="s">
        <v>44</v>
      </c>
      <c r="D15" s="2" t="s">
        <v>13</v>
      </c>
      <c r="E15" s="2" t="s">
        <v>14</v>
      </c>
      <c r="F15" s="2" t="s">
        <v>15</v>
      </c>
      <c r="G15" s="2" t="s">
        <v>45</v>
      </c>
      <c r="H15" s="2" t="s">
        <v>17</v>
      </c>
      <c r="I15" s="2" t="str">
        <f>IFERROR(__xludf.DUMMYFUNCTION("GOOGLETRANSLATE(C15,""fr"",""en"")"),"Fast with a patient, efficient and sympathetic advisor. I was sponsored by my son, and suddenly as I move the 10th of this month, I made one stone two shots")</f>
        <v>Fast with a patient, efficient and sympathetic advisor. I was sponsored by my son, and suddenly as I move the 10th of this month, I made one stone two shots</v>
      </c>
    </row>
    <row r="16">
      <c r="B16" s="2" t="s">
        <v>46</v>
      </c>
      <c r="C16" s="2" t="s">
        <v>47</v>
      </c>
      <c r="D16" s="2" t="s">
        <v>13</v>
      </c>
      <c r="E16" s="2" t="s">
        <v>14</v>
      </c>
      <c r="F16" s="2" t="s">
        <v>15</v>
      </c>
      <c r="G16" s="2" t="s">
        <v>45</v>
      </c>
      <c r="H16" s="2" t="s">
        <v>17</v>
      </c>
      <c r="I16" s="2" t="str">
        <f>IFERROR(__xludf.DUMMYFUNCTION("GOOGLETRANSLATE(C16,""fr"",""en"")"),"Difficult to find cheaper., So I stay there.
The website and the app are zero. Impossible to take out online insurance (contrary to what the waiting server waiting message ""says
After several attempts on the site and the app, we resume everything from "&amp;"the start. With a telephone advisor, fortunately very patient ....
")</f>
        <v>Difficult to find cheaper., So I stay there.
The website and the app are zero. Impossible to take out online insurance (contrary to what the waiting server waiting message "says
After several attempts on the site and the app, we resume everything from the start. With a telephone advisor, fortunately very patient ....
</v>
      </c>
    </row>
    <row r="17">
      <c r="B17" s="2" t="s">
        <v>48</v>
      </c>
      <c r="C17" s="2" t="s">
        <v>49</v>
      </c>
      <c r="D17" s="2" t="s">
        <v>13</v>
      </c>
      <c r="E17" s="2" t="s">
        <v>14</v>
      </c>
      <c r="F17" s="2" t="s">
        <v>15</v>
      </c>
      <c r="G17" s="2" t="s">
        <v>45</v>
      </c>
      <c r="H17" s="2" t="s">
        <v>17</v>
      </c>
      <c r="I17" s="2" t="str">
        <f>IFERROR(__xludf.DUMMYFUNCTION("GOOGLETRANSLATE(C17,""fr"",""en"")"),"The insurance price for my car seems interesting, the subscription on the simple and fast site, the first time at Direct Insurance, to see over time.
")</f>
        <v>The insurance price for my car seems interesting, the subscription on the simple and fast site, the first time at Direct Insurance, to see over time.
</v>
      </c>
    </row>
    <row r="18">
      <c r="B18" s="2" t="s">
        <v>50</v>
      </c>
      <c r="C18" s="2" t="s">
        <v>51</v>
      </c>
      <c r="D18" s="2" t="s">
        <v>13</v>
      </c>
      <c r="E18" s="2" t="s">
        <v>14</v>
      </c>
      <c r="F18" s="2" t="s">
        <v>15</v>
      </c>
      <c r="G18" s="2" t="s">
        <v>45</v>
      </c>
      <c r="H18" s="2" t="s">
        <v>17</v>
      </c>
      <c r="I18" s="2" t="str">
        <f>IFERROR(__xludf.DUMMYFUNCTION("GOOGLETRANSLATE(C18,""fr"",""en"")"),"Home detestable telephone no possibility of exchange very much I think to change insurance
Request for simple modifications and the most nothing has been to realize that my name does not even appear on the contract of my spouse and I literally make mysel"&amp;"f put in my place by the advisor when my husband's hourly amplitude do not allow him to exchange I never had a welcome so zero")</f>
        <v>Home detestable telephone no possibility of exchange very much I think to change insurance
Request for simple modifications and the most nothing has been to realize that my name does not even appear on the contract of my spouse and I literally make myself put in my place by the advisor when my husband's hourly amplitude do not allow him to exchange I never had a welcome so zero</v>
      </c>
    </row>
    <row r="19">
      <c r="B19" s="2" t="s">
        <v>52</v>
      </c>
      <c r="C19" s="2" t="s">
        <v>53</v>
      </c>
      <c r="D19" s="2" t="s">
        <v>13</v>
      </c>
      <c r="E19" s="2" t="s">
        <v>14</v>
      </c>
      <c r="F19" s="2" t="s">
        <v>15</v>
      </c>
      <c r="G19" s="2" t="s">
        <v>45</v>
      </c>
      <c r="H19" s="2" t="s">
        <v>17</v>
      </c>
      <c r="I19" s="2" t="str">
        <f>IFERROR(__xludf.DUMMYFUNCTION("GOOGLETRANSLATE(C19,""fr"",""en"")"),"I am satisfied with the customer service which is attentive and efficient.
Very friendly and available staff.
Simple and quick.
No complaints
Remains to be seen in time")</f>
        <v>I am satisfied with the customer service which is attentive and efficient.
Very friendly and available staff.
Simple and quick.
No complaints
Remains to be seen in time</v>
      </c>
    </row>
    <row r="20">
      <c r="B20" s="2" t="s">
        <v>54</v>
      </c>
      <c r="C20" s="2" t="s">
        <v>55</v>
      </c>
      <c r="D20" s="2" t="s">
        <v>13</v>
      </c>
      <c r="E20" s="2" t="s">
        <v>14</v>
      </c>
      <c r="F20" s="2" t="s">
        <v>15</v>
      </c>
      <c r="G20" s="2" t="s">
        <v>45</v>
      </c>
      <c r="H20" s="2" t="s">
        <v>17</v>
      </c>
      <c r="I20" s="2" t="str">
        <f>IFERROR(__xludf.DUMMYFUNCTION("GOOGLETRANSLATE(C20,""fr"",""en"")"),"Being refused because I had 2 accidents alone is anti Commercial. And very severe. And above all very selective. Especially after taking me 2 months !!!!")</f>
        <v>Being refused because I had 2 accidents alone is anti Commercial. And very severe. And above all very selective. Especially after taking me 2 months !!!!</v>
      </c>
    </row>
    <row r="21" ht="15.75" customHeight="1">
      <c r="B21" s="2" t="s">
        <v>56</v>
      </c>
      <c r="C21" s="2" t="s">
        <v>57</v>
      </c>
      <c r="D21" s="2" t="s">
        <v>13</v>
      </c>
      <c r="E21" s="2" t="s">
        <v>14</v>
      </c>
      <c r="F21" s="2" t="s">
        <v>15</v>
      </c>
      <c r="G21" s="2" t="s">
        <v>45</v>
      </c>
      <c r="H21" s="2" t="s">
        <v>17</v>
      </c>
      <c r="I21" s="2" t="str">
        <f>IFERROR(__xludf.DUMMYFUNCTION("GOOGLETRANSLATE(C21,""fr"",""en"")"),"Good follow -up with the sales/affiliation service.
2 calls to know our opinion and for any questions about our satisfaction. Very attentive interlocutor/interlocutor.")</f>
        <v>Good follow -up with the sales/affiliation service.
2 calls to know our opinion and for any questions about our satisfaction. Very attentive interlocutor/interlocutor.</v>
      </c>
    </row>
    <row r="22" ht="15.75" customHeight="1">
      <c r="B22" s="2" t="s">
        <v>58</v>
      </c>
      <c r="C22" s="2" t="s">
        <v>59</v>
      </c>
      <c r="D22" s="2" t="s">
        <v>13</v>
      </c>
      <c r="E22" s="2" t="s">
        <v>14</v>
      </c>
      <c r="F22" s="2" t="s">
        <v>15</v>
      </c>
      <c r="G22" s="2" t="s">
        <v>45</v>
      </c>
      <c r="H22" s="2" t="s">
        <v>17</v>
      </c>
      <c r="I22" s="2" t="str">
        <f>IFERROR(__xludf.DUMMYFUNCTION("GOOGLETRANSLATE(C22,""fr"",""en"")"),"Hello ,
Satisfied with the service. Only one downside, on the interface, I cannot adjust in several times, by sampling OK but in 4 times for example.")</f>
        <v>Hello ,
Satisfied with the service. Only one downside, on the interface, I cannot adjust in several times, by sampling OK but in 4 times for example.</v>
      </c>
    </row>
    <row r="23" ht="15.75" customHeight="1">
      <c r="B23" s="2" t="s">
        <v>60</v>
      </c>
      <c r="C23" s="2" t="s">
        <v>61</v>
      </c>
      <c r="D23" s="2" t="s">
        <v>13</v>
      </c>
      <c r="E23" s="2" t="s">
        <v>14</v>
      </c>
      <c r="F23" s="2" t="s">
        <v>15</v>
      </c>
      <c r="G23" s="2" t="s">
        <v>45</v>
      </c>
      <c r="H23" s="2" t="s">
        <v>17</v>
      </c>
      <c r="I23" s="2" t="str">
        <f>IFERROR(__xludf.DUMMYFUNCTION("GOOGLETRANSLATE(C23,""fr"",""en"")"),"Very very disappointed with Direct Insurance, the monthly payments increase from year to year I paid around 50 euro / month ago, no worries, then I had a slight hanging with a car the other vehicle did not Strictly nothing had, since it stops increasing, "&amp;"I was 76 euros last year I went to 80 euro this year, I will see elsewhere")</f>
        <v>Very very disappointed with Direct Insurance, the monthly payments increase from year to year I paid around 50 euro / month ago, no worries, then I had a slight hanging with a car the other vehicle did not Strictly nothing had, since it stops increasing, I was 76 euros last year I went to 80 euro this year, I will see elsewhere</v>
      </c>
    </row>
    <row r="24" ht="15.75" customHeight="1">
      <c r="B24" s="2" t="s">
        <v>62</v>
      </c>
      <c r="C24" s="2" t="s">
        <v>63</v>
      </c>
      <c r="D24" s="2" t="s">
        <v>13</v>
      </c>
      <c r="E24" s="2" t="s">
        <v>14</v>
      </c>
      <c r="F24" s="2" t="s">
        <v>15</v>
      </c>
      <c r="G24" s="2" t="s">
        <v>45</v>
      </c>
      <c r="H24" s="2" t="s">
        <v>17</v>
      </c>
      <c r="I24" s="2" t="str">
        <f>IFERROR(__xludf.DUMMYFUNCTION("GOOGLETRANSLATE(C24,""fr"",""en"")"),"I am satisfied with the service thank you for telling me why I settled in CB normally I am taken to explain me why I thank you in advance")</f>
        <v>I am satisfied with the service thank you for telling me why I settled in CB normally I am taken to explain me why I thank you in advance</v>
      </c>
    </row>
    <row r="25" ht="15.75" customHeight="1">
      <c r="B25" s="2" t="s">
        <v>64</v>
      </c>
      <c r="C25" s="2" t="s">
        <v>65</v>
      </c>
      <c r="D25" s="2" t="s">
        <v>13</v>
      </c>
      <c r="E25" s="2" t="s">
        <v>14</v>
      </c>
      <c r="F25" s="2" t="s">
        <v>15</v>
      </c>
      <c r="G25" s="2" t="s">
        <v>45</v>
      </c>
      <c r="H25" s="2" t="s">
        <v>17</v>
      </c>
      <c r="I25" s="2" t="str">
        <f>IFERROR(__xludf.DUMMYFUNCTION("GOOGLETRANSLATE(C25,""fr"",""en"")"),"To flee absolutely! As long as everything is fine with your direct insurance insurer, you will have no problem with them. The day you start to have car accidents, so there I recommend that you take your legs from your neck and leave them very quickly befo"&amp;"re your worries start ... because you will quickly realize that the ""cheap"" will cost you very expensive! Not to mention the reimbursement of claims which is very slowly. Armed up with patience because you will spend a lot of time on the phone with them"&amp;" !!! A advice, go see elsewhere. It is better to pay a little more expensive and have peace of mind. Think about it before going to them !!!")</f>
        <v>To flee absolutely! As long as everything is fine with your direct insurance insurer, you will have no problem with them. The day you start to have car accidents, so there I recommend that you take your legs from your neck and leave them very quickly before your worries start ... because you will quickly realize that the "cheap" will cost you very expensive! Not to mention the reimbursement of claims which is very slowly. Armed up with patience because you will spend a lot of time on the phone with them !!! A advice, go see elsewhere. It is better to pay a little more expensive and have peace of mind. Think about it before going to them !!!</v>
      </c>
    </row>
    <row r="26" ht="15.75" customHeight="1">
      <c r="B26" s="2" t="s">
        <v>66</v>
      </c>
      <c r="C26" s="2" t="s">
        <v>67</v>
      </c>
      <c r="D26" s="2" t="s">
        <v>13</v>
      </c>
      <c r="E26" s="2" t="s">
        <v>14</v>
      </c>
      <c r="F26" s="2" t="s">
        <v>15</v>
      </c>
      <c r="G26" s="2" t="s">
        <v>45</v>
      </c>
      <c r="H26" s="2" t="s">
        <v>17</v>
      </c>
      <c r="I26" s="2" t="str">
        <f>IFERROR(__xludf.DUMMYFUNCTION("GOOGLETRANSLATE(C26,""fr"",""en"")"),"Insurance is always too expensive especially for the right drivers.
The good pay for bad. My wife and I never had an accident or point withdrawal.")</f>
        <v>Insurance is always too expensive especially for the right drivers.
The good pay for bad. My wife and I never had an accident or point withdrawal.</v>
      </c>
    </row>
    <row r="27" ht="15.75" customHeight="1">
      <c r="B27" s="2" t="s">
        <v>68</v>
      </c>
      <c r="C27" s="2" t="s">
        <v>69</v>
      </c>
      <c r="D27" s="2" t="s">
        <v>13</v>
      </c>
      <c r="E27" s="2" t="s">
        <v>14</v>
      </c>
      <c r="F27" s="2" t="s">
        <v>15</v>
      </c>
      <c r="G27" s="2" t="s">
        <v>45</v>
      </c>
      <c r="H27" s="2" t="s">
        <v>17</v>
      </c>
      <c r="I27" s="2" t="str">
        <f>IFERROR(__xludf.DUMMYFUNCTION("GOOGLETRANSLATE(C27,""fr"",""en"")"),"I am not satisfied, when we need assistance and we are told that you are less than 50km from your home so you are not taken care of ...
For the price, I pay expensive enough I think so as not to be said to be said not to be taken care of by your own insu"&amp;"rance. I think I terminated my contract ...")</f>
        <v>I am not satisfied, when we need assistance and we are told that you are less than 50km from your home so you are not taken care of ...
For the price, I pay expensive enough I think so as not to be said to be said not to be taken care of by your own insurance. I think I terminated my contract ...</v>
      </c>
    </row>
    <row r="28" ht="15.75" customHeight="1">
      <c r="B28" s="2" t="s">
        <v>70</v>
      </c>
      <c r="C28" s="2" t="s">
        <v>71</v>
      </c>
      <c r="D28" s="2" t="s">
        <v>13</v>
      </c>
      <c r="E28" s="2" t="s">
        <v>14</v>
      </c>
      <c r="F28" s="2" t="s">
        <v>15</v>
      </c>
      <c r="G28" s="2" t="s">
        <v>72</v>
      </c>
      <c r="H28" s="2" t="s">
        <v>17</v>
      </c>
      <c r="I28" s="2" t="str">
        <f>IFERROR(__xludf.DUMMYFUNCTION("GOOGLETRANSLATE(C28,""fr"",""en"")"),"The value for money/services is correct. The management of my water damage has happened without difficulty. The website and mobile are well thought out.")</f>
        <v>The value for money/services is correct. The management of my water damage has happened without difficulty. The website and mobile are well thought out.</v>
      </c>
    </row>
    <row r="29" ht="15.75" customHeight="1">
      <c r="B29" s="2" t="s">
        <v>73</v>
      </c>
      <c r="C29" s="2" t="s">
        <v>74</v>
      </c>
      <c r="D29" s="2" t="s">
        <v>13</v>
      </c>
      <c r="E29" s="2" t="s">
        <v>14</v>
      </c>
      <c r="F29" s="2" t="s">
        <v>15</v>
      </c>
      <c r="G29" s="2" t="s">
        <v>72</v>
      </c>
      <c r="H29" s="2" t="s">
        <v>17</v>
      </c>
      <c r="I29" s="2" t="str">
        <f>IFERROR(__xludf.DUMMYFUNCTION("GOOGLETRANSLATE(C29,""fr"",""en"")"),"I declared in 2020 that I was the only driver with your modification I find your excessive price MMA offers me 298euro I also asked for multi driver and less of 5000km per year but do not see anything")</f>
        <v>I declared in 2020 that I was the only driver with your modification I find your excessive price MMA offers me 298euro I also asked for multi driver and less of 5000km per year but do not see anything</v>
      </c>
    </row>
    <row r="30" ht="15.75" customHeight="1">
      <c r="B30" s="2" t="s">
        <v>75</v>
      </c>
      <c r="C30" s="2" t="s">
        <v>76</v>
      </c>
      <c r="D30" s="2" t="s">
        <v>13</v>
      </c>
      <c r="E30" s="2" t="s">
        <v>14</v>
      </c>
      <c r="F30" s="2" t="s">
        <v>15</v>
      </c>
      <c r="G30" s="2" t="s">
        <v>72</v>
      </c>
      <c r="H30" s="2" t="s">
        <v>17</v>
      </c>
      <c r="I30" s="2" t="str">
        <f>IFERROR(__xludf.DUMMYFUNCTION("GOOGLETRANSLATE(C30,""fr"",""en"")"),"Very interesting price at first. Commercial proposal not respected after three days.
Unpleasantly surprised by the method used, at no time was I warned of a possible change of price after receipt of documents (Error on date obtaining permit)")</f>
        <v>Very interesting price at first. Commercial proposal not respected after three days.
Unpleasantly surprised by the method used, at no time was I warned of a possible change of price after receipt of documents (Error on date obtaining permit)</v>
      </c>
    </row>
    <row r="31" ht="15.75" customHeight="1">
      <c r="B31" s="2" t="s">
        <v>77</v>
      </c>
      <c r="C31" s="2" t="s">
        <v>78</v>
      </c>
      <c r="D31" s="2" t="s">
        <v>13</v>
      </c>
      <c r="E31" s="2" t="s">
        <v>14</v>
      </c>
      <c r="F31" s="2" t="s">
        <v>15</v>
      </c>
      <c r="G31" s="2" t="s">
        <v>72</v>
      </c>
      <c r="H31" s="2" t="s">
        <v>17</v>
      </c>
      <c r="I31" s="2" t="str">
        <f>IFERROR(__xludf.DUMMYFUNCTION("GOOGLETRANSLATE(C31,""fr"",""en"")"),"The prices are correct in view of the guarantees offered. Payment is secure. The guarantees are clearly explained. The subscription is done very quickly.")</f>
        <v>The prices are correct in view of the guarantees offered. Payment is secure. The guarantees are clearly explained. The subscription is done very quickly.</v>
      </c>
    </row>
    <row r="32" ht="15.75" customHeight="1">
      <c r="B32" s="2" t="s">
        <v>79</v>
      </c>
      <c r="C32" s="2" t="s">
        <v>80</v>
      </c>
      <c r="D32" s="2" t="s">
        <v>13</v>
      </c>
      <c r="E32" s="2" t="s">
        <v>14</v>
      </c>
      <c r="F32" s="2" t="s">
        <v>15</v>
      </c>
      <c r="G32" s="2" t="s">
        <v>81</v>
      </c>
      <c r="H32" s="2" t="s">
        <v>17</v>
      </c>
      <c r="I32" s="2" t="str">
        <f>IFERROR(__xludf.DUMMYFUNCTION("GOOGLETRANSLATE(C32,""fr"",""en"")"),"I am scandalized by the price increase on my automotive contracts and particularly on the contract of my Tiguan Wolkswagen which increased by more than 13 % over 1 year.
The explanations given by phone on 02/06./20212 did not convince me.
I ask that I a"&amp;"m contacted before seizing the competent authority on these unjustified price increases.")</f>
        <v>I am scandalized by the price increase on my automotive contracts and particularly on the contract of my Tiguan Wolkswagen which increased by more than 13 % over 1 year.
The explanations given by phone on 02/06./20212 did not convince me.
I ask that I am contacted before seizing the competent authority on these unjustified price increases.</v>
      </c>
    </row>
    <row r="33" ht="15.75" customHeight="1">
      <c r="B33" s="2" t="s">
        <v>82</v>
      </c>
      <c r="C33" s="2" t="s">
        <v>83</v>
      </c>
      <c r="D33" s="2" t="s">
        <v>13</v>
      </c>
      <c r="E33" s="2" t="s">
        <v>14</v>
      </c>
      <c r="F33" s="2" t="s">
        <v>15</v>
      </c>
      <c r="G33" s="2" t="s">
        <v>84</v>
      </c>
      <c r="H33" s="2" t="s">
        <v>17</v>
      </c>
      <c r="I33" s="2" t="str">
        <f>IFERROR(__xludf.DUMMYFUNCTION("GOOGLETRANSLATE(C33,""fr"",""en"")"),"I am satisfied with my condition, but I terminate my contract anyway, I changed my insurance company for personal reasons !!!!!!!!!!!!")</f>
        <v>I am satisfied with my condition, but I terminate my contract anyway, I changed my insurance company for personal reasons !!!!!!!!!!!!</v>
      </c>
    </row>
    <row r="34" ht="15.75" customHeight="1">
      <c r="B34" s="2" t="s">
        <v>85</v>
      </c>
      <c r="C34" s="2" t="s">
        <v>86</v>
      </c>
      <c r="D34" s="2" t="s">
        <v>13</v>
      </c>
      <c r="E34" s="2" t="s">
        <v>14</v>
      </c>
      <c r="F34" s="2" t="s">
        <v>15</v>
      </c>
      <c r="G34" s="2" t="s">
        <v>84</v>
      </c>
      <c r="H34" s="2" t="s">
        <v>17</v>
      </c>
      <c r="I34" s="2" t="str">
        <f>IFERROR(__xludf.DUMMYFUNCTION("GOOGLETRANSLATE(C34,""fr"",""en"")"),"I am satisfied with the service, the prices suit me, simple and clear and practical for your opinion you are very binding on the number of letters")</f>
        <v>I am satisfied with the service, the prices suit me, simple and clear and practical for your opinion you are very binding on the number of letters</v>
      </c>
    </row>
    <row r="35" ht="15.75" customHeight="1">
      <c r="B35" s="2" t="s">
        <v>87</v>
      </c>
      <c r="C35" s="2" t="s">
        <v>88</v>
      </c>
      <c r="D35" s="2" t="s">
        <v>13</v>
      </c>
      <c r="E35" s="2" t="s">
        <v>14</v>
      </c>
      <c r="F35" s="2" t="s">
        <v>15</v>
      </c>
      <c r="G35" s="2" t="s">
        <v>84</v>
      </c>
      <c r="H35" s="2" t="s">
        <v>17</v>
      </c>
      <c r="I35" s="2" t="str">
        <f>IFERROR(__xludf.DUMMYFUNCTION("GOOGLETRANSLATE(C35,""fr"",""en"")"),"Hello
I wanted to declare a disaster and impossible to do it because the site does not work. We can spend hours remiring everything to take the photos but once the folder is completed, it is impossible to send everything. Same thing with the Direct Assur"&amp;"ance application it bug! Also in the declaration it is only necessary to put French numbers and I had the accident in Switzerland on the border all near my home in France but on the Swiss side. On the site they say that we can call them if there is a prob"&amp;"lem but know that the number they give only works in France so if you cross a border more does nothing works. I will change insurance because it is not possible when you are border with insurance like that. Also impossible to have them on the phone and if"&amp;" you try to contact them by email they constantly repeat you that you must go through the personal space to declare. You say that the site does not work and you want to send the observation by email! But no ... they repeat as robot that you have to go to "&amp;"your personal space ... It is tiring because it's been 2 days that I try to send my documents. Apparently their site is not repaired and nothing indicated on their platform that there is a problem. It's catastrophic !!!!!!")</f>
        <v>Hello
I wanted to declare a disaster and impossible to do it because the site does not work. We can spend hours remiring everything to take the photos but once the folder is completed, it is impossible to send everything. Same thing with the Direct Assurance application it bug! Also in the declaration it is only necessary to put French numbers and I had the accident in Switzerland on the border all near my home in France but on the Swiss side. On the site they say that we can call them if there is a problem but know that the number they give only works in France so if you cross a border more does nothing works. I will change insurance because it is not possible when you are border with insurance like that. Also impossible to have them on the phone and if you try to contact them by email they constantly repeat you that you must go through the personal space to declare. You say that the site does not work and you want to send the observation by email! But no ... they repeat as robot that you have to go to your personal space ... It is tiring because it's been 2 days that I try to send my documents. Apparently their site is not repaired and nothing indicated on their platform that there is a problem. It's catastrophic !!!!!!</v>
      </c>
    </row>
    <row r="36" ht="15.75" customHeight="1">
      <c r="B36" s="2" t="s">
        <v>89</v>
      </c>
      <c r="C36" s="2" t="s">
        <v>90</v>
      </c>
      <c r="D36" s="2" t="s">
        <v>13</v>
      </c>
      <c r="E36" s="2" t="s">
        <v>14</v>
      </c>
      <c r="F36" s="2" t="s">
        <v>15</v>
      </c>
      <c r="G36" s="2" t="s">
        <v>91</v>
      </c>
      <c r="H36" s="2" t="s">
        <v>17</v>
      </c>
      <c r="I36" s="2" t="str">
        <f>IFERROR(__xludf.DUMMYFUNCTION("GOOGLETRANSLATE(C36,""fr"",""en"")"),"Insurance that has received money but in the event of a very responsible problem you turn you because does not want to advance medical costs C is shameful !!!
It's been 2 years since it hangs out
Run away")</f>
        <v>Insurance that has received money but in the event of a very responsible problem you turn you because does not want to advance medical costs C is shameful !!!
It's been 2 years since it hangs out
Run away</v>
      </c>
    </row>
    <row r="37" ht="15.75" customHeight="1">
      <c r="B37" s="2" t="s">
        <v>92</v>
      </c>
      <c r="C37" s="2" t="s">
        <v>93</v>
      </c>
      <c r="D37" s="2" t="s">
        <v>13</v>
      </c>
      <c r="E37" s="2" t="s">
        <v>14</v>
      </c>
      <c r="F37" s="2" t="s">
        <v>15</v>
      </c>
      <c r="G37" s="2" t="s">
        <v>91</v>
      </c>
      <c r="H37" s="2" t="s">
        <v>17</v>
      </c>
      <c r="I37" s="2" t="str">
        <f>IFERROR(__xludf.DUMMYFUNCTION("GOOGLETRANSLATE(C37,""fr"",""en"")"),"Still an advisor at your disposal extra price with the connected drive by subscribing I benefited from 30 per month.
Perfect welcome I recommend")</f>
        <v>Still an advisor at your disposal extra price with the connected drive by subscribing I benefited from 30 per month.
Perfect welcome I recommend</v>
      </c>
    </row>
    <row r="38" ht="15.75" customHeight="1">
      <c r="B38" s="2" t="s">
        <v>94</v>
      </c>
      <c r="C38" s="2" t="s">
        <v>95</v>
      </c>
      <c r="D38" s="2" t="s">
        <v>13</v>
      </c>
      <c r="E38" s="2" t="s">
        <v>14</v>
      </c>
      <c r="F38" s="2" t="s">
        <v>15</v>
      </c>
      <c r="G38" s="2" t="s">
        <v>91</v>
      </c>
      <c r="H38" s="2" t="s">
        <v>17</v>
      </c>
      <c r="I38" s="2" t="str">
        <f>IFERROR(__xludf.DUMMYFUNCTION("GOOGLETRANSLATE(C38,""fr"",""en"")"),"Hello,
I have been a client for many years and am relatively satisfied.
On the other hand, I meet concerns to complete the online form, to ensure my daughter in accompanied driving.
Cordially")</f>
        <v>Hello,
I have been a client for many years and am relatively satisfied.
On the other hand, I meet concerns to complete the online form, to ensure my daughter in accompanied driving.
Cordially</v>
      </c>
    </row>
    <row r="39" ht="15.75" customHeight="1">
      <c r="B39" s="2" t="s">
        <v>96</v>
      </c>
      <c r="C39" s="2" t="s">
        <v>97</v>
      </c>
      <c r="D39" s="2" t="s">
        <v>13</v>
      </c>
      <c r="E39" s="2" t="s">
        <v>14</v>
      </c>
      <c r="F39" s="2" t="s">
        <v>15</v>
      </c>
      <c r="G39" s="2" t="s">
        <v>91</v>
      </c>
      <c r="H39" s="2" t="s">
        <v>17</v>
      </c>
      <c r="I39" s="2" t="str">
        <f>IFERROR(__xludf.DUMMYFUNCTION("GOOGLETRANSLATE(C39,""fr"",""en"")"),"Very satisfied overall. Following a period of bad luck, Direct Insurance helped me in the many necessary steps in order to go from one vehicle to another.")</f>
        <v>Very satisfied overall. Following a period of bad luck, Direct Insurance helped me in the many necessary steps in order to go from one vehicle to another.</v>
      </c>
    </row>
    <row r="40" ht="15.75" customHeight="1">
      <c r="B40" s="2" t="s">
        <v>98</v>
      </c>
      <c r="C40" s="2" t="s">
        <v>99</v>
      </c>
      <c r="D40" s="2" t="s">
        <v>13</v>
      </c>
      <c r="E40" s="2" t="s">
        <v>14</v>
      </c>
      <c r="F40" s="2" t="s">
        <v>15</v>
      </c>
      <c r="G40" s="2" t="s">
        <v>91</v>
      </c>
      <c r="H40" s="2" t="s">
        <v>17</v>
      </c>
      <c r="I40" s="2" t="str">
        <f>IFERROR(__xludf.DUMMYFUNCTION("GOOGLETRANSLATE(C40,""fr"",""en"")"),"Waiting for a direct intervention which I hope will participate in taking part in responsibilities and will make me more nice life
I send the intervention report and some speaking photos ....
 ")</f>
        <v>Waiting for a direct intervention which I hope will participate in taking part in responsibilities and will make me more nice life
I send the intervention report and some speaking photos ....
 </v>
      </c>
    </row>
    <row r="41" ht="15.75" customHeight="1">
      <c r="B41" s="2" t="s">
        <v>100</v>
      </c>
      <c r="C41" s="2" t="s">
        <v>101</v>
      </c>
      <c r="D41" s="2" t="s">
        <v>13</v>
      </c>
      <c r="E41" s="2" t="s">
        <v>14</v>
      </c>
      <c r="F41" s="2" t="s">
        <v>15</v>
      </c>
      <c r="G41" s="2" t="s">
        <v>102</v>
      </c>
      <c r="H41" s="2" t="s">
        <v>17</v>
      </c>
      <c r="I41" s="2" t="str">
        <f>IFERROR(__xludf.DUMMYFUNCTION("GOOGLETRANSLATE(C41,""fr"",""en"")"),"I am satisfied with the service and I find the prices suitable! Compared to cheaper insurance or deductible is much higher")</f>
        <v>I am satisfied with the service and I find the prices suitable! Compared to cheaper insurance or deductible is much higher</v>
      </c>
    </row>
    <row r="42" ht="15.75" customHeight="1">
      <c r="B42" s="2" t="s">
        <v>103</v>
      </c>
      <c r="C42" s="2" t="s">
        <v>104</v>
      </c>
      <c r="D42" s="2" t="s">
        <v>13</v>
      </c>
      <c r="E42" s="2" t="s">
        <v>14</v>
      </c>
      <c r="F42" s="2" t="s">
        <v>15</v>
      </c>
      <c r="G42" s="2" t="s">
        <v>102</v>
      </c>
      <c r="H42" s="2" t="s">
        <v>17</v>
      </c>
      <c r="I42" s="2" t="str">
        <f>IFERROR(__xludf.DUMMYFUNCTION("GOOGLETRANSLATE(C42,""fr"",""en"")"),"I'm satisfied. Simple and quick. Interesting price except on thehabitation. And damage that it has no preferential rate when we subscribe several contracts.")</f>
        <v>I'm satisfied. Simple and quick. Interesting price except on thehabitation. And damage that it has no preferential rate when we subscribe several contracts.</v>
      </c>
    </row>
    <row r="43" ht="15.75" customHeight="1">
      <c r="B43" s="2" t="s">
        <v>105</v>
      </c>
      <c r="C43" s="2" t="s">
        <v>106</v>
      </c>
      <c r="D43" s="2" t="s">
        <v>13</v>
      </c>
      <c r="E43" s="2" t="s">
        <v>14</v>
      </c>
      <c r="F43" s="2" t="s">
        <v>15</v>
      </c>
      <c r="G43" s="2" t="s">
        <v>102</v>
      </c>
      <c r="H43" s="2" t="s">
        <v>17</v>
      </c>
      <c r="I43" s="2" t="str">
        <f>IFERROR(__xludf.DUMMYFUNCTION("GOOGLETRANSLATE(C43,""fr"",""en"")"),"Very satisfied for the treatment of claims and for the ease of contact.
In terms of prices, the prices charged are good ... But I note that some insurance companies sometimes offer more competitive prices.
Good insurance company to conclude.")</f>
        <v>Very satisfied for the treatment of claims and for the ease of contact.
In terms of prices, the prices charged are good ... But I note that some insurance companies sometimes offer more competitive prices.
Good insurance company to conclude.</v>
      </c>
    </row>
    <row r="44" ht="15.75" customHeight="1">
      <c r="B44" s="2" t="s">
        <v>107</v>
      </c>
      <c r="C44" s="2" t="s">
        <v>108</v>
      </c>
      <c r="D44" s="2" t="s">
        <v>13</v>
      </c>
      <c r="E44" s="2" t="s">
        <v>14</v>
      </c>
      <c r="F44" s="2" t="s">
        <v>15</v>
      </c>
      <c r="G44" s="2" t="s">
        <v>102</v>
      </c>
      <c r="H44" s="2" t="s">
        <v>17</v>
      </c>
      <c r="I44" s="2" t="str">
        <f>IFERROR(__xludf.DUMMYFUNCTION("GOOGLETRANSLATE(C44,""fr"",""en"")"),"I find myself in an impasse, to have paid a home insurance contract which does not at all meet the criteria I had pre -fulfilled online for a house. (which has dreamed in an apartment with a 3x larger area ...) In the end, impossible to modify the contrac"&amp;"t because you do not provide houses in this sector. Anyway, this has never been mentioned on the online form, and it was automatically changed, we do not know for what reason, before the advisor tells me the payment sms. I noticed all of this after. And i"&amp;"t is I who must now send a recommended to cancel this contract which is useless. It is unacceptable. This is not the first time that there have been disparities between the contract completed online and the one that is then signed.")</f>
        <v>I find myself in an impasse, to have paid a home insurance contract which does not at all meet the criteria I had pre -fulfilled online for a house. (which has dreamed in an apartment with a 3x larger area ...) In the end, impossible to modify the contract because you do not provide houses in this sector. Anyway, this has never been mentioned on the online form, and it was automatically changed, we do not know for what reason, before the advisor tells me the payment sms. I noticed all of this after. And it is I who must now send a recommended to cancel this contract which is useless. It is unacceptable. This is not the first time that there have been disparities between the contract completed online and the one that is then signed.</v>
      </c>
    </row>
    <row r="45" ht="15.75" customHeight="1">
      <c r="B45" s="2" t="s">
        <v>109</v>
      </c>
      <c r="C45" s="2" t="s">
        <v>110</v>
      </c>
      <c r="D45" s="2" t="s">
        <v>13</v>
      </c>
      <c r="E45" s="2" t="s">
        <v>14</v>
      </c>
      <c r="F45" s="2" t="s">
        <v>15</v>
      </c>
      <c r="G45" s="2" t="s">
        <v>102</v>
      </c>
      <c r="H45" s="2" t="s">
        <v>17</v>
      </c>
      <c r="I45" s="2" t="str">
        <f>IFERROR(__xludf.DUMMYFUNCTION("GOOGLETRANSLATE(C45,""fr"",""en"")"),"I am satisfied with the service, very responsive and correct price.
Speed ​​of intervention in the event of troubleshooting or claims.
I also sponsored my daughter who is insured at home.
")</f>
        <v>I am satisfied with the service, very responsive and correct price.
Speed ​​of intervention in the event of troubleshooting or claims.
I also sponsored my daughter who is insured at home.
</v>
      </c>
    </row>
    <row r="46" ht="15.75" customHeight="1">
      <c r="B46" s="2" t="s">
        <v>111</v>
      </c>
      <c r="C46" s="2" t="s">
        <v>112</v>
      </c>
      <c r="D46" s="2" t="s">
        <v>13</v>
      </c>
      <c r="E46" s="2" t="s">
        <v>14</v>
      </c>
      <c r="F46" s="2" t="s">
        <v>15</v>
      </c>
      <c r="G46" s="2" t="s">
        <v>102</v>
      </c>
      <c r="H46" s="2" t="s">
        <v>17</v>
      </c>
      <c r="I46" s="2" t="str">
        <f>IFERROR(__xludf.DUMMYFUNCTION("GOOGLETRANSLATE(C46,""fr"",""en"")"),"I am satisfied with the service
Very warm telephone
very affordable price compared to other insurance
Easy to find with ferrets or lynx")</f>
        <v>I am satisfied with the service
Very warm telephone
very affordable price compared to other insurance
Easy to find with ferrets or lynx</v>
      </c>
    </row>
    <row r="47" ht="15.75" customHeight="1">
      <c r="B47" s="2" t="s">
        <v>113</v>
      </c>
      <c r="C47" s="2" t="s">
        <v>114</v>
      </c>
      <c r="D47" s="2" t="s">
        <v>13</v>
      </c>
      <c r="E47" s="2" t="s">
        <v>14</v>
      </c>
      <c r="F47" s="2" t="s">
        <v>15</v>
      </c>
      <c r="G47" s="2" t="s">
        <v>17</v>
      </c>
      <c r="H47" s="2" t="s">
        <v>17</v>
      </c>
      <c r="I47" s="2" t="str">
        <f>IFERROR(__xludf.DUMMYFUNCTION("GOOGLETRANSLATE(C47,""fr"",""en"")"),"I am satisfied with your responsiveness is your availability. I recommend for the Comunattify. I am very happy I cment a sarrel of people")</f>
        <v>I am satisfied with your responsiveness is your availability. I recommend for the Comunattify. I am very happy I cment a sarrel of people</v>
      </c>
    </row>
    <row r="48" ht="15.75" customHeight="1">
      <c r="B48" s="2" t="s">
        <v>115</v>
      </c>
      <c r="C48" s="2" t="s">
        <v>116</v>
      </c>
      <c r="D48" s="2" t="s">
        <v>13</v>
      </c>
      <c r="E48" s="2" t="s">
        <v>14</v>
      </c>
      <c r="F48" s="2" t="s">
        <v>15</v>
      </c>
      <c r="G48" s="2" t="s">
        <v>17</v>
      </c>
      <c r="H48" s="2" t="s">
        <v>17</v>
      </c>
      <c r="I48" s="2" t="str">
        <f>IFERROR(__xludf.DUMMYFUNCTION("GOOGLETRANSLATE(C48,""fr"",""en"")"),"Your customer service is currently responsive and satisfied my requests but I would like not to have written you systematically because the Youdrive box invents big accelerations ...")</f>
        <v>Your customer service is currently responsive and satisfied my requests but I would like not to have written you systematically because the Youdrive box invents big accelerations ...</v>
      </c>
    </row>
    <row r="49" ht="15.75" customHeight="1">
      <c r="B49" s="2" t="s">
        <v>117</v>
      </c>
      <c r="C49" s="2" t="s">
        <v>118</v>
      </c>
      <c r="D49" s="2" t="s">
        <v>13</v>
      </c>
      <c r="E49" s="2" t="s">
        <v>14</v>
      </c>
      <c r="F49" s="2" t="s">
        <v>15</v>
      </c>
      <c r="G49" s="2" t="s">
        <v>17</v>
      </c>
      <c r="H49" s="2" t="s">
        <v>17</v>
      </c>
      <c r="I49" s="2" t="str">
        <f>IFERROR(__xludf.DUMMYFUNCTION("GOOGLETRANSLATE(C49,""fr"",""en"")"),"The prices are interesting, Direct Insurance is good competent insurance, which I recommend, I am a former customer, who returns, following the purchase of a new car")</f>
        <v>The prices are interesting, Direct Insurance is good competent insurance, which I recommend, I am a former customer, who returns, following the purchase of a new car</v>
      </c>
    </row>
    <row r="50" ht="15.75" customHeight="1">
      <c r="B50" s="2" t="s">
        <v>119</v>
      </c>
      <c r="C50" s="2" t="s">
        <v>120</v>
      </c>
      <c r="D50" s="2" t="s">
        <v>13</v>
      </c>
      <c r="E50" s="2" t="s">
        <v>14</v>
      </c>
      <c r="F50" s="2" t="s">
        <v>15</v>
      </c>
      <c r="G50" s="2" t="s">
        <v>17</v>
      </c>
      <c r="H50" s="2" t="s">
        <v>17</v>
      </c>
      <c r="I50" s="2" t="str">
        <f>IFERROR(__xludf.DUMMYFUNCTION("GOOGLETRANSLATE(C50,""fr"",""en"")"),"Satisfy customer service. Listening and fast! Finally insurance that can be easily attached. Price level I am also satisfied if we compare.")</f>
        <v>Satisfy customer service. Listening and fast! Finally insurance that can be easily attached. Price level I am also satisfied if we compare.</v>
      </c>
    </row>
    <row r="51" ht="15.75" customHeight="1">
      <c r="B51" s="2" t="s">
        <v>121</v>
      </c>
      <c r="C51" s="2" t="s">
        <v>122</v>
      </c>
      <c r="D51" s="2" t="s">
        <v>13</v>
      </c>
      <c r="E51" s="2" t="s">
        <v>14</v>
      </c>
      <c r="F51" s="2" t="s">
        <v>15</v>
      </c>
      <c r="G51" s="2" t="s">
        <v>17</v>
      </c>
      <c r="H51" s="2" t="s">
        <v>17</v>
      </c>
      <c r="I51" s="2" t="str">
        <f>IFERROR(__xludf.DUMMYFUNCTION("GOOGLETRANSLATE(C51,""fr"",""en"")"),"Prices are increasing too much without any justification. +8% in one year while the French rolled much less with the pandemic. I pay as much to the third today as any risk 4 years ago.")</f>
        <v>Prices are increasing too much without any justification. +8% in one year while the French rolled much less with the pandemic. I pay as much to the third today as any risk 4 years ago.</v>
      </c>
    </row>
    <row r="52" ht="15.75" customHeight="1">
      <c r="B52" s="2" t="s">
        <v>123</v>
      </c>
      <c r="C52" s="2" t="s">
        <v>124</v>
      </c>
      <c r="D52" s="2" t="s">
        <v>13</v>
      </c>
      <c r="E52" s="2" t="s">
        <v>14</v>
      </c>
      <c r="F52" s="2" t="s">
        <v>15</v>
      </c>
      <c r="G52" s="2" t="s">
        <v>17</v>
      </c>
      <c r="H52" s="2" t="s">
        <v>17</v>
      </c>
      <c r="I52" s="2" t="str">
        <f>IFERROR(__xludf.DUMMYFUNCTION("GOOGLETRANSLATE(C52,""fr"",""en"")"),"Very easy and fast, the very interesting price, am satisfied with the simple and easy exchanges, I would recommend your agency to my knowledge, cordially")</f>
        <v>Very easy and fast, the very interesting price, am satisfied with the simple and easy exchanges, I would recommend your agency to my knowledge, cordially</v>
      </c>
    </row>
    <row r="53" ht="15.75" customHeight="1">
      <c r="B53" s="2" t="s">
        <v>125</v>
      </c>
      <c r="C53" s="2" t="s">
        <v>126</v>
      </c>
      <c r="D53" s="2" t="s">
        <v>13</v>
      </c>
      <c r="E53" s="2" t="s">
        <v>14</v>
      </c>
      <c r="F53" s="2" t="s">
        <v>15</v>
      </c>
      <c r="G53" s="2" t="s">
        <v>17</v>
      </c>
      <c r="H53" s="2" t="s">
        <v>17</v>
      </c>
      <c r="I53" s="2" t="str">
        <f>IFERROR(__xludf.DUMMYFUNCTION("GOOGLETRANSLATE(C53,""fr"",""en"")"),"Far too expensive in electric.
Why wait for the end of the questionnaire to ask me to contact an advisor to have a quote .... after redoing me the whole since my quote was not saved ??")</f>
        <v>Far too expensive in electric.
Why wait for the end of the questionnaire to ask me to contact an advisor to have a quote .... after redoing me the whole since my quote was not saved ??</v>
      </c>
    </row>
    <row r="54" ht="15.75" customHeight="1">
      <c r="B54" s="2" t="s">
        <v>127</v>
      </c>
      <c r="C54" s="2" t="s">
        <v>128</v>
      </c>
      <c r="D54" s="2" t="s">
        <v>13</v>
      </c>
      <c r="E54" s="2" t="s">
        <v>14</v>
      </c>
      <c r="F54" s="2" t="s">
        <v>15</v>
      </c>
      <c r="G54" s="2" t="s">
        <v>17</v>
      </c>
      <c r="H54" s="2" t="s">
        <v>17</v>
      </c>
      <c r="I54" s="2" t="str">
        <f>IFERROR(__xludf.DUMMYFUNCTION("GOOGLETRANSLATE(C54,""fr"",""en"")"),"Despite the increase in my bonus, 5 pc each year, the amount of my insurance does not drop.
As insurance only decreases if we take the trouble to make the competition play, I will soon (and for the third time) terminate my contract to find a cheaper insu"&amp;"rer.")</f>
        <v>Despite the increase in my bonus, 5 pc each year, the amount of my insurance does not drop.
As insurance only decreases if we take the trouble to make the competition play, I will soon (and for the third time) terminate my contract to find a cheaper insurer.</v>
      </c>
    </row>
    <row r="55" ht="15.75" customHeight="1">
      <c r="B55" s="2" t="s">
        <v>129</v>
      </c>
      <c r="C55" s="2" t="s">
        <v>130</v>
      </c>
      <c r="D55" s="2" t="s">
        <v>13</v>
      </c>
      <c r="E55" s="2" t="s">
        <v>14</v>
      </c>
      <c r="F55" s="2" t="s">
        <v>15</v>
      </c>
      <c r="G55" s="2" t="s">
        <v>17</v>
      </c>
      <c r="H55" s="2" t="s">
        <v>17</v>
      </c>
      <c r="I55" s="2" t="str">
        <f>IFERROR(__xludf.DUMMYFUNCTION("GOOGLETRANSLATE(C55,""fr"",""en"")"),"I am satisfied with the service and insurance that you had offered me and the facility to subscribe to insurance on your website and the speed to reach you contacted you")</f>
        <v>I am satisfied with the service and insurance that you had offered me and the facility to subscribe to insurance on your website and the speed to reach you contacted you</v>
      </c>
    </row>
    <row r="56" ht="15.75" customHeight="1">
      <c r="B56" s="2" t="s">
        <v>131</v>
      </c>
      <c r="C56" s="2" t="s">
        <v>132</v>
      </c>
      <c r="D56" s="2" t="s">
        <v>13</v>
      </c>
      <c r="E56" s="2" t="s">
        <v>14</v>
      </c>
      <c r="F56" s="2" t="s">
        <v>15</v>
      </c>
      <c r="G56" s="2" t="s">
        <v>133</v>
      </c>
      <c r="H56" s="2" t="s">
        <v>134</v>
      </c>
      <c r="I56" s="2" t="str">
        <f>IFERROR(__xludf.DUMMYFUNCTION("GOOGLETRANSLATE(C56,""fr"",""en"")"),"Attractive price, very accessible site but you have to read well before checking the boxes, you can easily be wrong if you want to go too fast. Before for direct insurance experience!")</f>
        <v>Attractive price, very accessible site but you have to read well before checking the boxes, you can easily be wrong if you want to go too fast. Before for direct insurance experience!</v>
      </c>
    </row>
    <row r="57" ht="15.75" customHeight="1">
      <c r="B57" s="2" t="s">
        <v>135</v>
      </c>
      <c r="C57" s="2" t="s">
        <v>136</v>
      </c>
      <c r="D57" s="2" t="s">
        <v>13</v>
      </c>
      <c r="E57" s="2" t="s">
        <v>14</v>
      </c>
      <c r="F57" s="2" t="s">
        <v>15</v>
      </c>
      <c r="G57" s="2" t="s">
        <v>133</v>
      </c>
      <c r="H57" s="2" t="s">
        <v>134</v>
      </c>
      <c r="I57" s="2" t="str">
        <f>IFERROR(__xludf.DUMMYFUNCTION("GOOGLETRANSLATE(C57,""fr"",""en"")"),"I am satisfied with the service the prices agree with me I hope that I would not have a problem to join you if necessary;
Thank you for continuing to think about your customers")</f>
        <v>I am satisfied with the service the prices agree with me I hope that I would not have a problem to join you if necessary;
Thank you for continuing to think about your customers</v>
      </c>
    </row>
    <row r="58" ht="15.75" customHeight="1">
      <c r="B58" s="2" t="s">
        <v>137</v>
      </c>
      <c r="C58" s="2" t="s">
        <v>138</v>
      </c>
      <c r="D58" s="2" t="s">
        <v>13</v>
      </c>
      <c r="E58" s="2" t="s">
        <v>14</v>
      </c>
      <c r="F58" s="2" t="s">
        <v>15</v>
      </c>
      <c r="G58" s="2" t="s">
        <v>133</v>
      </c>
      <c r="H58" s="2" t="s">
        <v>134</v>
      </c>
      <c r="I58" s="2" t="str">
        <f>IFERROR(__xludf.DUMMYFUNCTION("GOOGLETRANSLATE(C58,""fr"",""en"")"),"Hello, prices are increasing very strongly each year (especially on the house +15% in 2021 and +19% in 2020) with equivalent service. I make quotes to competition to find a more acceptable price if nothing is done on your side. Good cdt")</f>
        <v>Hello, prices are increasing very strongly each year (especially on the house +15% in 2021 and +19% in 2020) with equivalent service. I make quotes to competition to find a more acceptable price if nothing is done on your side. Good cdt</v>
      </c>
    </row>
    <row r="59" ht="15.75" customHeight="1">
      <c r="B59" s="2" t="s">
        <v>139</v>
      </c>
      <c r="C59" s="2" t="s">
        <v>140</v>
      </c>
      <c r="D59" s="2" t="s">
        <v>13</v>
      </c>
      <c r="E59" s="2" t="s">
        <v>14</v>
      </c>
      <c r="F59" s="2" t="s">
        <v>15</v>
      </c>
      <c r="G59" s="2" t="s">
        <v>133</v>
      </c>
      <c r="H59" s="2" t="s">
        <v>134</v>
      </c>
      <c r="I59" s="2" t="str">
        <f>IFERROR(__xludf.DUMMYFUNCTION("GOOGLETRANSLATE(C59,""fr"",""en"")"),"I am satisfied with the price and the reception of men's hostesses. But the experts from Direct Insurance are very looking at a non -twisted parking loss and want to take only the Ayons and not the shock would have done 2 franchise instead of One being at"&amp;" all risk is not commercial more than 10 years on Direct Insurance .M Aziere")</f>
        <v>I am satisfied with the price and the reception of men's hostesses. But the experts from Direct Insurance are very looking at a non -twisted parking loss and want to take only the Ayons and not the shock would have done 2 franchise instead of One being at all risk is not commercial more than 10 years on Direct Insurance .M Aziere</v>
      </c>
    </row>
    <row r="60" ht="15.75" customHeight="1">
      <c r="B60" s="2" t="s">
        <v>141</v>
      </c>
      <c r="C60" s="2" t="s">
        <v>142</v>
      </c>
      <c r="D60" s="2" t="s">
        <v>13</v>
      </c>
      <c r="E60" s="2" t="s">
        <v>14</v>
      </c>
      <c r="F60" s="2" t="s">
        <v>15</v>
      </c>
      <c r="G60" s="2" t="s">
        <v>133</v>
      </c>
      <c r="H60" s="2" t="s">
        <v>134</v>
      </c>
      <c r="I60" s="2" t="str">
        <f>IFERROR(__xludf.DUMMYFUNCTION("GOOGLETRANSLATE(C60,""fr"",""en"")"),"Simple and practical.
satisfied with the service
very satisfactory price level. Very effective service for monitoring and declaration of the claim and above all personalized.")</f>
        <v>Simple and practical.
satisfied with the service
very satisfactory price level. Very effective service for monitoring and declaration of the claim and above all personalized.</v>
      </c>
    </row>
    <row r="61" ht="15.75" customHeight="1">
      <c r="B61" s="2" t="s">
        <v>143</v>
      </c>
      <c r="C61" s="2" t="s">
        <v>144</v>
      </c>
      <c r="D61" s="2" t="s">
        <v>13</v>
      </c>
      <c r="E61" s="2" t="s">
        <v>14</v>
      </c>
      <c r="F61" s="2" t="s">
        <v>15</v>
      </c>
      <c r="G61" s="2" t="s">
        <v>133</v>
      </c>
      <c r="H61" s="2" t="s">
        <v>134</v>
      </c>
      <c r="I61" s="2" t="str">
        <f>IFERROR(__xludf.DUMMYFUNCTION("GOOGLETRANSLATE(C61,""fr"",""en"")"),"The prices are high compared to the GMF, which offers me a whole risk at the same price.
I will leave with them in the days that follow.
Cordially,")</f>
        <v>The prices are high compared to the GMF, which offers me a whole risk at the same price.
I will leave with them in the days that follow.
Cordially,</v>
      </c>
    </row>
    <row r="62" ht="15.75" customHeight="1">
      <c r="B62" s="2" t="s">
        <v>145</v>
      </c>
      <c r="C62" s="2" t="s">
        <v>146</v>
      </c>
      <c r="D62" s="2" t="s">
        <v>13</v>
      </c>
      <c r="E62" s="2" t="s">
        <v>14</v>
      </c>
      <c r="F62" s="2" t="s">
        <v>15</v>
      </c>
      <c r="G62" s="2" t="s">
        <v>133</v>
      </c>
      <c r="H62" s="2" t="s">
        <v>134</v>
      </c>
      <c r="I62" s="2" t="str">
        <f>IFERROR(__xludf.DUMMYFUNCTION("GOOGLETRANSLATE(C62,""fr"",""en"")"),"disappointed the price for the Laguna Estate that I have just made. I thought that Direct Insurance was well placed in terms of prices, I will quickly turn to other insurers for this vehicle.")</f>
        <v>disappointed the price for the Laguna Estate that I have just made. I thought that Direct Insurance was well placed in terms of prices, I will quickly turn to other insurers for this vehicle.</v>
      </c>
    </row>
    <row r="63" ht="15.75" customHeight="1">
      <c r="B63" s="2" t="s">
        <v>147</v>
      </c>
      <c r="C63" s="2" t="s">
        <v>148</v>
      </c>
      <c r="D63" s="2" t="s">
        <v>13</v>
      </c>
      <c r="E63" s="2" t="s">
        <v>14</v>
      </c>
      <c r="F63" s="2" t="s">
        <v>15</v>
      </c>
      <c r="G63" s="2" t="s">
        <v>149</v>
      </c>
      <c r="H63" s="2" t="s">
        <v>134</v>
      </c>
      <c r="I63" s="2" t="str">
        <f>IFERROR(__xludf.DUMMYFUNCTION("GOOGLETRANSLATE(C63,""fr"",""en"")"),"I was insane of the Telephonic Service as well as the practical prices by Direct Insurance
I advise anyone to inform this well before signing a contract")</f>
        <v>I was insane of the Telephonic Service as well as the practical prices by Direct Insurance
I advise anyone to inform this well before signing a contract</v>
      </c>
    </row>
    <row r="64" ht="15.75" customHeight="1">
      <c r="B64" s="2" t="s">
        <v>150</v>
      </c>
      <c r="C64" s="2" t="s">
        <v>151</v>
      </c>
      <c r="D64" s="2" t="s">
        <v>13</v>
      </c>
      <c r="E64" s="2" t="s">
        <v>14</v>
      </c>
      <c r="F64" s="2" t="s">
        <v>15</v>
      </c>
      <c r="G64" s="2" t="s">
        <v>149</v>
      </c>
      <c r="H64" s="2" t="s">
        <v>134</v>
      </c>
      <c r="I64" s="2" t="str">
        <f>IFERROR(__xludf.DUMMYFUNCTION("GOOGLETRANSLATE(C64,""fr"",""en"")"),"I am satisfied at the moment. But prices are high for a young driver
Otherwise correct price for the rest
Nothing to say for the moment
Cordially")</f>
        <v>I am satisfied at the moment. But prices are high for a young driver
Otherwise correct price for the rest
Nothing to say for the moment
Cordially</v>
      </c>
    </row>
    <row r="65" ht="15.75" customHeight="1">
      <c r="B65" s="2" t="s">
        <v>152</v>
      </c>
      <c r="C65" s="2" t="s">
        <v>153</v>
      </c>
      <c r="D65" s="2" t="s">
        <v>13</v>
      </c>
      <c r="E65" s="2" t="s">
        <v>14</v>
      </c>
      <c r="F65" s="2" t="s">
        <v>15</v>
      </c>
      <c r="G65" s="2" t="s">
        <v>154</v>
      </c>
      <c r="H65" s="2" t="s">
        <v>134</v>
      </c>
      <c r="I65" s="2" t="str">
        <f>IFERROR(__xludf.DUMMYFUNCTION("GOOGLETRANSLATE(C65,""fr"",""en"")"),"I am very satisfied with professionalism, availability, listening to your employees. The prices are very attractive. I recommend !!!!!.")</f>
        <v>I am very satisfied with professionalism, availability, listening to your employees. The prices are very attractive. I recommend !!!!!.</v>
      </c>
    </row>
    <row r="66" ht="15.75" customHeight="1">
      <c r="B66" s="2" t="s">
        <v>155</v>
      </c>
      <c r="C66" s="2" t="s">
        <v>156</v>
      </c>
      <c r="D66" s="2" t="s">
        <v>13</v>
      </c>
      <c r="E66" s="2" t="s">
        <v>14</v>
      </c>
      <c r="F66" s="2" t="s">
        <v>15</v>
      </c>
      <c r="G66" s="2" t="s">
        <v>154</v>
      </c>
      <c r="H66" s="2" t="s">
        <v>134</v>
      </c>
      <c r="I66" s="2" t="str">
        <f>IFERROR(__xludf.DUMMYFUNCTION("GOOGLETRANSLATE(C66,""fr"",""en"")"),"The prices are suitable and the fact of not having an additional supplement unlike other insurance companies when you have a child in apprenticeship allowed (accompanied driving).
")</f>
        <v>The prices are suitable and the fact of not having an additional supplement unlike other insurance companies when you have a child in apprenticeship allowed (accompanied driving).
</v>
      </c>
    </row>
    <row r="67" ht="15.75" customHeight="1">
      <c r="B67" s="2" t="s">
        <v>157</v>
      </c>
      <c r="C67" s="2" t="s">
        <v>158</v>
      </c>
      <c r="D67" s="2" t="s">
        <v>13</v>
      </c>
      <c r="E67" s="2" t="s">
        <v>14</v>
      </c>
      <c r="F67" s="2" t="s">
        <v>15</v>
      </c>
      <c r="G67" s="2" t="s">
        <v>154</v>
      </c>
      <c r="H67" s="2" t="s">
        <v>134</v>
      </c>
      <c r="I67" s="2" t="str">
        <f>IFERROR(__xludf.DUMMYFUNCTION("GOOGLETRANSLATE(C67,""fr"",""en"")"),"Simple and practical, the prices are attractive and the useful information well explained. The contracts are clear and understanding. Access to the customer area is easy and quick;")</f>
        <v>Simple and practical, the prices are attractive and the useful information well explained. The contracts are clear and understanding. Access to the customer area is easy and quick;</v>
      </c>
    </row>
    <row r="68" ht="15.75" customHeight="1">
      <c r="B68" s="2" t="s">
        <v>159</v>
      </c>
      <c r="C68" s="2" t="s">
        <v>160</v>
      </c>
      <c r="D68" s="2" t="s">
        <v>13</v>
      </c>
      <c r="E68" s="2" t="s">
        <v>14</v>
      </c>
      <c r="F68" s="2" t="s">
        <v>15</v>
      </c>
      <c r="G68" s="2" t="s">
        <v>154</v>
      </c>
      <c r="H68" s="2" t="s">
        <v>134</v>
      </c>
      <c r="I68" s="2" t="str">
        <f>IFERROR(__xludf.DUMMYFUNCTION("GOOGLETRANSLATE(C68,""fr"",""en"")"),"I am not satisfied with the new contract, you reduce me only 2 euros compared to what I paid previously from the first contract. is weird.")</f>
        <v>I am not satisfied with the new contract, you reduce me only 2 euros compared to what I paid previously from the first contract. is weird.</v>
      </c>
    </row>
    <row r="69" ht="15.75" customHeight="1">
      <c r="B69" s="2" t="s">
        <v>161</v>
      </c>
      <c r="C69" s="2" t="s">
        <v>162</v>
      </c>
      <c r="D69" s="2" t="s">
        <v>13</v>
      </c>
      <c r="E69" s="2" t="s">
        <v>14</v>
      </c>
      <c r="F69" s="2" t="s">
        <v>15</v>
      </c>
      <c r="G69" s="2" t="s">
        <v>154</v>
      </c>
      <c r="H69" s="2" t="s">
        <v>134</v>
      </c>
      <c r="I69" s="2" t="str">
        <f>IFERROR(__xludf.DUMMYFUNCTION("GOOGLETRANSLATE(C69,""fr"",""en"")"),"To make a quote to ensure a new car, your site works perfection but to modify my contract on this subject I am told that one cannot follow up by calling an advisor. It's the weekend and you need my new insurance for Monday morning. How do we do it? I am v"&amp;"ery unhappy")</f>
        <v>To make a quote to ensure a new car, your site works perfection but to modify my contract on this subject I am told that one cannot follow up by calling an advisor. It's the weekend and you need my new insurance for Monday morning. How do we do it? I am very unhappy</v>
      </c>
    </row>
    <row r="70" ht="15.75" customHeight="1">
      <c r="B70" s="2" t="s">
        <v>163</v>
      </c>
      <c r="C70" s="2" t="s">
        <v>164</v>
      </c>
      <c r="D70" s="2" t="s">
        <v>13</v>
      </c>
      <c r="E70" s="2" t="s">
        <v>14</v>
      </c>
      <c r="F70" s="2" t="s">
        <v>15</v>
      </c>
      <c r="G70" s="2" t="s">
        <v>165</v>
      </c>
      <c r="H70" s="2" t="s">
        <v>134</v>
      </c>
      <c r="I70" s="2" t="str">
        <f>IFERROR(__xludf.DUMMYFUNCTION("GOOGLETRANSLATE(C70,""fr"",""en"")"),"I am very satisfied with Direct Insurance, the prices are very competitive. I highly recommend it. So much self and housing insurance prices are really attractive")</f>
        <v>I am very satisfied with Direct Insurance, the prices are very competitive. I highly recommend it. So much self and housing insurance prices are really attractive</v>
      </c>
    </row>
    <row r="71" ht="15.75" customHeight="1">
      <c r="B71" s="2" t="s">
        <v>166</v>
      </c>
      <c r="C71" s="2" t="s">
        <v>167</v>
      </c>
      <c r="D71" s="2" t="s">
        <v>13</v>
      </c>
      <c r="E71" s="2" t="s">
        <v>14</v>
      </c>
      <c r="F71" s="2" t="s">
        <v>15</v>
      </c>
      <c r="G71" s="2" t="s">
        <v>165</v>
      </c>
      <c r="H71" s="2" t="s">
        <v>134</v>
      </c>
      <c r="I71" s="2" t="str">
        <f>IFERROR(__xludf.DUMMYFUNCTION("GOOGLETRANSLATE(C71,""fr"",""en"")"),"Satisfied for the moment having had no claim. Satisfied with the customer service who knew how to explain to me clearly and answer my questions. To see in use")</f>
        <v>Satisfied for the moment having had no claim. Satisfied with the customer service who knew how to explain to me clearly and answer my questions. To see in use</v>
      </c>
    </row>
    <row r="72" ht="15.75" customHeight="1">
      <c r="B72" s="2" t="s">
        <v>168</v>
      </c>
      <c r="C72" s="2" t="s">
        <v>169</v>
      </c>
      <c r="D72" s="2" t="s">
        <v>13</v>
      </c>
      <c r="E72" s="2" t="s">
        <v>14</v>
      </c>
      <c r="F72" s="2" t="s">
        <v>15</v>
      </c>
      <c r="G72" s="2" t="s">
        <v>165</v>
      </c>
      <c r="H72" s="2" t="s">
        <v>134</v>
      </c>
      <c r="I72" s="2" t="str">
        <f>IFERROR(__xludf.DUMMYFUNCTION("GOOGLETRANSLATE(C72,""fr"",""en"")"),"I am satisfied with the telephone reception I could not reach the site. I had answers for the process concerning my car termination. Cordially")</f>
        <v>I am satisfied with the telephone reception I could not reach the site. I had answers for the process concerning my car termination. Cordially</v>
      </c>
    </row>
    <row r="73" ht="15.75" customHeight="1">
      <c r="B73" s="2" t="s">
        <v>170</v>
      </c>
      <c r="C73" s="2" t="s">
        <v>171</v>
      </c>
      <c r="D73" s="2" t="s">
        <v>13</v>
      </c>
      <c r="E73" s="2" t="s">
        <v>14</v>
      </c>
      <c r="F73" s="2" t="s">
        <v>15</v>
      </c>
      <c r="G73" s="2" t="s">
        <v>165</v>
      </c>
      <c r="H73" s="2" t="s">
        <v>134</v>
      </c>
      <c r="I73" s="2" t="str">
        <f>IFERROR(__xludf.DUMMYFUNCTION("GOOGLETRANSLATE(C73,""fr"",""en"")"),"First insurance experience with you, I hope I am not disappointed.
Simplicity of subscription. The display of monthly costs would be a plus")</f>
        <v>First insurance experience with you, I hope I am not disappointed.
Simplicity of subscription. The display of monthly costs would be a plus</v>
      </c>
    </row>
    <row r="74" ht="15.75" customHeight="1">
      <c r="B74" s="2" t="s">
        <v>172</v>
      </c>
      <c r="C74" s="2" t="s">
        <v>173</v>
      </c>
      <c r="D74" s="2" t="s">
        <v>13</v>
      </c>
      <c r="E74" s="2" t="s">
        <v>14</v>
      </c>
      <c r="F74" s="2" t="s">
        <v>15</v>
      </c>
      <c r="G74" s="2" t="s">
        <v>165</v>
      </c>
      <c r="H74" s="2" t="s">
        <v>134</v>
      </c>
      <c r="I74" s="2" t="str">
        <f>IFERROR(__xludf.DUMMYFUNCTION("GOOGLETRANSLATE(C74,""fr"",""en"")"),"I am very satisfied with the service
prices and advantage that I have and recommendations that direct insurance
gives me for the car and the house
 ")</f>
        <v>I am very satisfied with the service
prices and advantage that I have and recommendations that direct insurance
gives me for the car and the house
 </v>
      </c>
    </row>
    <row r="75" ht="15.75" customHeight="1">
      <c r="B75" s="2" t="s">
        <v>174</v>
      </c>
      <c r="C75" s="2" t="s">
        <v>175</v>
      </c>
      <c r="D75" s="2" t="s">
        <v>13</v>
      </c>
      <c r="E75" s="2" t="s">
        <v>14</v>
      </c>
      <c r="F75" s="2" t="s">
        <v>15</v>
      </c>
      <c r="G75" s="2" t="s">
        <v>165</v>
      </c>
      <c r="H75" s="2" t="s">
        <v>134</v>
      </c>
      <c r="I75" s="2" t="str">
        <f>IFERROR(__xludf.DUMMYFUNCTION("GOOGLETRANSLATE(C75,""fr"",""en"")"),"Access is sometimes a bit long otherwise the information given is correct and the interlocutor is often effective. I prefer to communicate more by email it is simpler and faster.")</f>
        <v>Access is sometimes a bit long otherwise the information given is correct and the interlocutor is often effective. I prefer to communicate more by email it is simpler and faster.</v>
      </c>
    </row>
    <row r="76" ht="15.75" customHeight="1">
      <c r="B76" s="2" t="s">
        <v>176</v>
      </c>
      <c r="C76" s="2" t="s">
        <v>177</v>
      </c>
      <c r="D76" s="2" t="s">
        <v>13</v>
      </c>
      <c r="E76" s="2" t="s">
        <v>14</v>
      </c>
      <c r="F76" s="2" t="s">
        <v>15</v>
      </c>
      <c r="G76" s="2" t="s">
        <v>165</v>
      </c>
      <c r="H76" s="2" t="s">
        <v>134</v>
      </c>
      <c r="I76" s="2" t="str">
        <f>IFERROR(__xludf.DUMMYFUNCTION("GOOGLETRANSLATE(C76,""fr"",""en"")"),"OK, apart from imprecision in the first name of the second driver, which I cannot modify. My first name appearing twice!
In addition, unavailable instant assistance")</f>
        <v>OK, apart from imprecision in the first name of the second driver, which I cannot modify. My first name appearing twice!
In addition, unavailable instant assistance</v>
      </c>
    </row>
    <row r="77" ht="15.75" customHeight="1">
      <c r="B77" s="2" t="s">
        <v>178</v>
      </c>
      <c r="C77" s="2" t="s">
        <v>179</v>
      </c>
      <c r="D77" s="2" t="s">
        <v>13</v>
      </c>
      <c r="E77" s="2" t="s">
        <v>14</v>
      </c>
      <c r="F77" s="2" t="s">
        <v>15</v>
      </c>
      <c r="G77" s="2" t="s">
        <v>180</v>
      </c>
      <c r="H77" s="2" t="s">
        <v>134</v>
      </c>
      <c r="I77" s="2" t="str">
        <f>IFERROR(__xludf.DUMMYFUNCTION("GOOGLETRANSLATE(C77,""fr"",""en"")"),"RAS for the moment continue to listen to the customer and remain competitive.
Small flat when you ask the such as to validate a loan of steering wheel on 3 contracts it has not been set up .....! What happens in the event of a disaster?")</f>
        <v>RAS for the moment continue to listen to the customer and remain competitive.
Small flat when you ask the such as to validate a loan of steering wheel on 3 contracts it has not been set up .....! What happens in the event of a disaster?</v>
      </c>
    </row>
    <row r="78" ht="15.75" customHeight="1">
      <c r="B78" s="2" t="s">
        <v>181</v>
      </c>
      <c r="C78" s="2" t="s">
        <v>182</v>
      </c>
      <c r="D78" s="2" t="s">
        <v>13</v>
      </c>
      <c r="E78" s="2" t="s">
        <v>14</v>
      </c>
      <c r="F78" s="2" t="s">
        <v>15</v>
      </c>
      <c r="G78" s="2" t="s">
        <v>180</v>
      </c>
      <c r="H78" s="2" t="s">
        <v>134</v>
      </c>
      <c r="I78" s="2" t="str">
        <f>IFERROR(__xludf.DUMMYFUNCTION("GOOGLETRANSLATE(C78,""fr"",""en"")"),"The site is very easy to use. The price is more than reasonable and I am very satisfied. The Youdrive case is very good despite that it is that error of not taken into account")</f>
        <v>The site is very easy to use. The price is more than reasonable and I am very satisfied. The Youdrive case is very good despite that it is that error of not taken into account</v>
      </c>
    </row>
    <row r="79" ht="15.75" customHeight="1">
      <c r="B79" s="2" t="s">
        <v>183</v>
      </c>
      <c r="C79" s="2" t="s">
        <v>184</v>
      </c>
      <c r="D79" s="2" t="s">
        <v>13</v>
      </c>
      <c r="E79" s="2" t="s">
        <v>14</v>
      </c>
      <c r="F79" s="2" t="s">
        <v>15</v>
      </c>
      <c r="G79" s="2" t="s">
        <v>180</v>
      </c>
      <c r="H79" s="2" t="s">
        <v>134</v>
      </c>
      <c r="I79" s="2" t="str">
        <f>IFERROR(__xludf.DUMMYFUNCTION("GOOGLETRANSLATE(C79,""fr"",""en"")"),"I cannot declare my accident for two days the form to a problem of sending data at the last step, in addition the brillion recording does not work either.")</f>
        <v>I cannot declare my accident for two days the form to a problem of sending data at the last step, in addition the brillion recording does not work either.</v>
      </c>
    </row>
    <row r="80" ht="15.75" customHeight="1">
      <c r="B80" s="2" t="s">
        <v>185</v>
      </c>
      <c r="C80" s="2" t="s">
        <v>186</v>
      </c>
      <c r="D80" s="2" t="s">
        <v>13</v>
      </c>
      <c r="E80" s="2" t="s">
        <v>14</v>
      </c>
      <c r="F80" s="2" t="s">
        <v>15</v>
      </c>
      <c r="G80" s="2" t="s">
        <v>180</v>
      </c>
      <c r="H80" s="2" t="s">
        <v>134</v>
      </c>
      <c r="I80" s="2" t="str">
        <f>IFERROR(__xludf.DUMMYFUNCTION("GOOGLETRANSLATE(C80,""fr"",""en"")"),"Satisfied with the service and telephone contact. I would recommend direct insurance to my family entourage. and friends. Thank you to bring.")</f>
        <v>Satisfied with the service and telephone contact. I would recommend direct insurance to my family entourage. and friends. Thank you to bring.</v>
      </c>
    </row>
    <row r="81" ht="15.75" customHeight="1">
      <c r="B81" s="2" t="s">
        <v>187</v>
      </c>
      <c r="C81" s="2" t="s">
        <v>188</v>
      </c>
      <c r="D81" s="2" t="s">
        <v>13</v>
      </c>
      <c r="E81" s="2" t="s">
        <v>14</v>
      </c>
      <c r="F81" s="2" t="s">
        <v>15</v>
      </c>
      <c r="G81" s="2" t="s">
        <v>180</v>
      </c>
      <c r="H81" s="2" t="s">
        <v>134</v>
      </c>
      <c r="I81" s="2" t="str">
        <f>IFERROR(__xludf.DUMMYFUNCTION("GOOGLETRANSLATE(C81,""fr"",""en"")"),"Satifer in general good value for money listening and very good price on the walk but sometimes not easy to contact or for just information like the")</f>
        <v>Satifer in general good value for money listening and very good price on the walk but sometimes not easy to contact or for just information like the</v>
      </c>
    </row>
    <row r="82" ht="15.75" customHeight="1">
      <c r="B82" s="2" t="s">
        <v>189</v>
      </c>
      <c r="C82" s="2" t="s">
        <v>190</v>
      </c>
      <c r="D82" s="2" t="s">
        <v>13</v>
      </c>
      <c r="E82" s="2" t="s">
        <v>14</v>
      </c>
      <c r="F82" s="2" t="s">
        <v>15</v>
      </c>
      <c r="G82" s="2" t="s">
        <v>180</v>
      </c>
      <c r="H82" s="2" t="s">
        <v>134</v>
      </c>
      <c r="I82" s="2" t="str">
        <f>IFERROR(__xludf.DUMMYFUNCTION("GOOGLETRANSLATE(C82,""fr"",""en"")"),"I am satisfied with the service and the prices. practice. Quick and simple to do. Recommend at your close price levels and services.")</f>
        <v>I am satisfied with the service and the prices. practice. Quick and simple to do. Recommend at your close price levels and services.</v>
      </c>
    </row>
    <row r="83" ht="15.75" customHeight="1">
      <c r="B83" s="2" t="s">
        <v>191</v>
      </c>
      <c r="C83" s="2" t="s">
        <v>192</v>
      </c>
      <c r="D83" s="2" t="s">
        <v>13</v>
      </c>
      <c r="E83" s="2" t="s">
        <v>14</v>
      </c>
      <c r="F83" s="2" t="s">
        <v>15</v>
      </c>
      <c r="G83" s="2" t="s">
        <v>180</v>
      </c>
      <c r="H83" s="2" t="s">
        <v>134</v>
      </c>
      <c r="I83" s="2" t="str">
        <f>IFERROR(__xludf.DUMMYFUNCTION("GOOGLETRANSLATE(C83,""fr"",""en"")"),"I am not happy with the failure for my car insurance I do not set out a claim but my insurance increases every year while I increase as a bonus")</f>
        <v>I am not happy with the failure for my car insurance I do not set out a claim but my insurance increases every year while I increase as a bonus</v>
      </c>
    </row>
    <row r="84" ht="15.75" customHeight="1">
      <c r="B84" s="2" t="s">
        <v>193</v>
      </c>
      <c r="C84" s="2" t="s">
        <v>194</v>
      </c>
      <c r="D84" s="2" t="s">
        <v>13</v>
      </c>
      <c r="E84" s="2" t="s">
        <v>14</v>
      </c>
      <c r="F84" s="2" t="s">
        <v>15</v>
      </c>
      <c r="G84" s="2" t="s">
        <v>180</v>
      </c>
      <c r="H84" s="2" t="s">
        <v>134</v>
      </c>
      <c r="I84" s="2" t="str">
        <f>IFERROR(__xludf.DUMMYFUNCTION("GOOGLETRANSLATE(C84,""fr"",""en"")"),"I am satisfied with the service which is simple, and intuitive, the price is interesting, we have already been provided by Direct Insurance a few years ago")</f>
        <v>I am satisfied with the service which is simple, and intuitive, the price is interesting, we have already been provided by Direct Insurance a few years ago</v>
      </c>
    </row>
    <row r="85" ht="15.75" customHeight="1">
      <c r="B85" s="2" t="s">
        <v>195</v>
      </c>
      <c r="C85" s="2" t="s">
        <v>196</v>
      </c>
      <c r="D85" s="2" t="s">
        <v>13</v>
      </c>
      <c r="E85" s="2" t="s">
        <v>14</v>
      </c>
      <c r="F85" s="2" t="s">
        <v>15</v>
      </c>
      <c r="G85" s="2" t="s">
        <v>197</v>
      </c>
      <c r="H85" s="2" t="s">
        <v>134</v>
      </c>
      <c r="I85" s="2" t="str">
        <f>IFERROR(__xludf.DUMMYFUNCTION("GOOGLETRANSLATE(C85,""fr"",""en"")"),"I am not at all satisfied with the service or the price because I was limited to deal with a liar and invite to leave when I detected an error on the penalty which was 112 instead of 100 after two years without disaster and this Before my anniversary date"&amp;" of contract.
After revising this error, the price was only lowered by € 168, or € 1255 for a 2003 kangoo (I was € 1,600 for Clio 3 of 2010 ...) while competition Me Offers contracts for less than 700 €/year for the same services!
Another point, a so -c"&amp;"alled incompetent and disrespectful advisor who does not even know her own insurance code about the accelerated descent in two years and speaks to customers like M ....
I find it really a shame because I had had several competent and friendly people for "&amp;"previous contracts and my goal was not to leave but € 1255 for a 2003 Renault Kangoo is not justified.
I will remain if a coherent adjustment is applied.")</f>
        <v>I am not at all satisfied with the service or the price because I was limited to deal with a liar and invite to leave when I detected an error on the penalty which was 112 instead of 100 after two years without disaster and this Before my anniversary date of contract.
After revising this error, the price was only lowered by € 168, or € 1255 for a 2003 kangoo (I was € 1,600 for Clio 3 of 2010 ...) while competition Me Offers contracts for less than 700 €/year for the same services!
Another point, a so -called incompetent and disrespectful advisor who does not even know her own insurance code about the accelerated descent in two years and speaks to customers like M ....
I find it really a shame because I had had several competent and friendly people for previous contracts and my goal was not to leave but € 1255 for a 2003 Renault Kangoo is not justified.
I will remain if a coherent adjustment is applied.</v>
      </c>
    </row>
    <row r="86" ht="15.75" customHeight="1">
      <c r="B86" s="2" t="s">
        <v>198</v>
      </c>
      <c r="C86" s="2" t="s">
        <v>199</v>
      </c>
      <c r="D86" s="2" t="s">
        <v>13</v>
      </c>
      <c r="E86" s="2" t="s">
        <v>14</v>
      </c>
      <c r="F86" s="2" t="s">
        <v>15</v>
      </c>
      <c r="G86" s="2" t="s">
        <v>197</v>
      </c>
      <c r="H86" s="2" t="s">
        <v>134</v>
      </c>
      <c r="I86" s="2" t="str">
        <f>IFERROR(__xludf.DUMMYFUNCTION("GOOGLETRANSLATE(C86,""fr"",""en"")"),"I am satisfied with the services and the prices are correct the interlocutors are courteous and informs us effectively. Few expectations when you call and also quick to meet messages on the web")</f>
        <v>I am satisfied with the services and the prices are correct the interlocutors are courteous and informs us effectively. Few expectations when you call and also quick to meet messages on the web</v>
      </c>
    </row>
    <row r="87" ht="15.75" customHeight="1">
      <c r="B87" s="2" t="s">
        <v>200</v>
      </c>
      <c r="C87" s="2" t="s">
        <v>201</v>
      </c>
      <c r="D87" s="2" t="s">
        <v>13</v>
      </c>
      <c r="E87" s="2" t="s">
        <v>14</v>
      </c>
      <c r="F87" s="2" t="s">
        <v>15</v>
      </c>
      <c r="G87" s="2" t="s">
        <v>197</v>
      </c>
      <c r="H87" s="2" t="s">
        <v>134</v>
      </c>
      <c r="I87" s="2" t="str">
        <f>IFERROR(__xludf.DUMMYFUNCTION("GOOGLETRANSLATE(C87,""fr"",""en"")"),"Nonexistent customer service, I must be contacted since July 2020, I always wait !!!! Despite several contracts no commercial gesture. I am disappointed so I will go elsewhere.")</f>
        <v>Nonexistent customer service, I must be contacted since July 2020, I always wait !!!! Despite several contracts no commercial gesture. I am disappointed so I will go elsewhere.</v>
      </c>
    </row>
    <row r="88" ht="15.75" customHeight="1">
      <c r="B88" s="2" t="s">
        <v>202</v>
      </c>
      <c r="C88" s="2" t="s">
        <v>203</v>
      </c>
      <c r="D88" s="2" t="s">
        <v>13</v>
      </c>
      <c r="E88" s="2" t="s">
        <v>14</v>
      </c>
      <c r="F88" s="2" t="s">
        <v>15</v>
      </c>
      <c r="G88" s="2" t="s">
        <v>197</v>
      </c>
      <c r="H88" s="2" t="s">
        <v>134</v>
      </c>
      <c r="I88" s="2" t="str">
        <f>IFERROR(__xludf.DUMMYFUNCTION("GOOGLETRANSLATE(C88,""fr"",""en"")"),"No automatic deduction for payment payment, a large less compared to the other insurance companies.
In the event of a claim, explanations not always very clear")</f>
        <v>No automatic deduction for payment payment, a large less compared to the other insurance companies.
In the event of a claim, explanations not always very clear</v>
      </c>
    </row>
    <row r="89" ht="15.75" customHeight="1">
      <c r="B89" s="2" t="s">
        <v>204</v>
      </c>
      <c r="C89" s="2" t="s">
        <v>205</v>
      </c>
      <c r="D89" s="2" t="s">
        <v>13</v>
      </c>
      <c r="E89" s="2" t="s">
        <v>14</v>
      </c>
      <c r="F89" s="2" t="s">
        <v>15</v>
      </c>
      <c r="G89" s="2" t="s">
        <v>197</v>
      </c>
      <c r="H89" s="2" t="s">
        <v>134</v>
      </c>
      <c r="I89" s="2" t="str">
        <f>IFERROR(__xludf.DUMMYFUNCTION("GOOGLETRANSLATE(C89,""fr"",""en"")"),"Hello,
I have 40% bonuses, unfortunately the price continues to increase, I have two cars insured at Direct Insurance, apart from a non -responsible accident in 2015, I never had any concern")</f>
        <v>Hello,
I have 40% bonuses, unfortunately the price continues to increase, I have two cars insured at Direct Insurance, apart from a non -responsible accident in 2015, I never had any concern</v>
      </c>
    </row>
    <row r="90" ht="15.75" customHeight="1">
      <c r="B90" s="2" t="s">
        <v>206</v>
      </c>
      <c r="C90" s="2" t="s">
        <v>207</v>
      </c>
      <c r="D90" s="2" t="s">
        <v>13</v>
      </c>
      <c r="E90" s="2" t="s">
        <v>14</v>
      </c>
      <c r="F90" s="2" t="s">
        <v>15</v>
      </c>
      <c r="G90" s="2" t="s">
        <v>197</v>
      </c>
      <c r="H90" s="2" t="s">
        <v>134</v>
      </c>
      <c r="I90" s="2" t="str">
        <f>IFERROR(__xludf.DUMMYFUNCTION("GOOGLETRANSLATE(C90,""fr"",""en"")"),"Satisfied with the service, but I would have liked to have all the information on the best package option for me with explanation of all the traps possible before subscription. By trap I hear the best comfort for me for all problems that I could have face"&amp;"d without feeling annoyed because the situation had not been planned and my insurer had not put me in a situation for each case in M 'Explaining in all the details the advantages and disadvantages of the offer with simple words.")</f>
        <v>Satisfied with the service, but I would have liked to have all the information on the best package option for me with explanation of all the traps possible before subscription. By trap I hear the best comfort for me for all problems that I could have faced without feeling annoyed because the situation had not been planned and my insurer had not put me in a situation for each case in M 'Explaining in all the details the advantages and disadvantages of the offer with simple words.</v>
      </c>
    </row>
    <row r="91" ht="15.75" customHeight="1">
      <c r="B91" s="2" t="s">
        <v>208</v>
      </c>
      <c r="C91" s="2" t="s">
        <v>209</v>
      </c>
      <c r="D91" s="2" t="s">
        <v>13</v>
      </c>
      <c r="E91" s="2" t="s">
        <v>14</v>
      </c>
      <c r="F91" s="2" t="s">
        <v>15</v>
      </c>
      <c r="G91" s="2" t="s">
        <v>197</v>
      </c>
      <c r="H91" s="2" t="s">
        <v>134</v>
      </c>
      <c r="I91" s="2" t="str">
        <f>IFERROR(__xludf.DUMMYFUNCTION("GOOGLETRANSLATE(C91,""fr"",""en"")"),"I am satisfied with the quote and the price, the kindness of the girl that I had on the phone, very attentive and very kind who found solutions for my situation.
Cordially")</f>
        <v>I am satisfied with the quote and the price, the kindness of the girl that I had on the phone, very attentive and very kind who found solutions for my situation.
Cordially</v>
      </c>
    </row>
    <row r="92" ht="15.75" customHeight="1">
      <c r="B92" s="2" t="s">
        <v>210</v>
      </c>
      <c r="C92" s="2" t="s">
        <v>211</v>
      </c>
      <c r="D92" s="2" t="s">
        <v>13</v>
      </c>
      <c r="E92" s="2" t="s">
        <v>14</v>
      </c>
      <c r="F92" s="2" t="s">
        <v>15</v>
      </c>
      <c r="G92" s="2" t="s">
        <v>212</v>
      </c>
      <c r="H92" s="2" t="s">
        <v>134</v>
      </c>
      <c r="I92" s="2" t="str">
        <f>IFERROR(__xludf.DUMMYFUNCTION("GOOGLETRANSLATE(C92,""fr"",""en"")"),"I am dissatisfied with your ability to treat the disaster. We all waste a lot of time filling files which do not allow us to clearly identify the act of vandalism and to deduce an effective care. Indeed, it has been 5 times that I have completed documents"&amp;" that overlap and do not reach the culmination of the procedure.
Thank you for doing your best to finalize the procedures.
Thank you for your understanding.")</f>
        <v>I am dissatisfied with your ability to treat the disaster. We all waste a lot of time filling files which do not allow us to clearly identify the act of vandalism and to deduce an effective care. Indeed, it has been 5 times that I have completed documents that overlap and do not reach the culmination of the procedure.
Thank you for doing your best to finalize the procedures.
Thank you for your understanding.</v>
      </c>
    </row>
    <row r="93" ht="15.75" customHeight="1">
      <c r="B93" s="2" t="s">
        <v>213</v>
      </c>
      <c r="C93" s="2" t="s">
        <v>214</v>
      </c>
      <c r="D93" s="2" t="s">
        <v>13</v>
      </c>
      <c r="E93" s="2" t="s">
        <v>14</v>
      </c>
      <c r="F93" s="2" t="s">
        <v>15</v>
      </c>
      <c r="G93" s="2" t="s">
        <v>212</v>
      </c>
      <c r="H93" s="2" t="s">
        <v>134</v>
      </c>
      <c r="I93" s="2" t="str">
        <f>IFERROR(__xludf.DUMMYFUNCTION("GOOGLETRANSLATE(C93,""fr"",""en"")"),"I have 3 insured cars, I am happy with the service.
The price is average compared to other insurance.
Easy to access site, speed.
")</f>
        <v>I have 3 insured cars, I am happy with the service.
The price is average compared to other insurance.
Easy to access site, speed.
</v>
      </c>
    </row>
    <row r="94" ht="15.75" customHeight="1">
      <c r="B94" s="2" t="s">
        <v>215</v>
      </c>
      <c r="C94" s="2" t="s">
        <v>216</v>
      </c>
      <c r="D94" s="2" t="s">
        <v>13</v>
      </c>
      <c r="E94" s="2" t="s">
        <v>14</v>
      </c>
      <c r="F94" s="2" t="s">
        <v>15</v>
      </c>
      <c r="G94" s="2" t="s">
        <v>212</v>
      </c>
      <c r="H94" s="2" t="s">
        <v>134</v>
      </c>
      <c r="I94" s="2" t="str">
        <f>IFERROR(__xludf.DUMMYFUNCTION("GOOGLETRANSLATE(C94,""fr"",""en"")"),"
I am satisfied with the value for money concerning your insurance contracts for both cars and homes. As well as the services you bring to us.")</f>
        <v>
I am satisfied with the value for money concerning your insurance contracts for both cars and homes. As well as the services you bring to us.</v>
      </c>
    </row>
    <row r="95" ht="15.75" customHeight="1">
      <c r="B95" s="2" t="s">
        <v>217</v>
      </c>
      <c r="C95" s="2" t="s">
        <v>218</v>
      </c>
      <c r="D95" s="2" t="s">
        <v>13</v>
      </c>
      <c r="E95" s="2" t="s">
        <v>14</v>
      </c>
      <c r="F95" s="2" t="s">
        <v>15</v>
      </c>
      <c r="G95" s="2" t="s">
        <v>212</v>
      </c>
      <c r="H95" s="2" t="s">
        <v>134</v>
      </c>
      <c r="I95" s="2" t="str">
        <f>IFERROR(__xludf.DUMMYFUNCTION("GOOGLETRANSLATE(C95,""fr"",""en"")"),"I am not satisfied at all a promise to reimburse for months that I have always been!
Watch out for this insurance
Do everything to deceive you
")</f>
        <v>I am not satisfied at all a promise to reimburse for months that I have always been!
Watch out for this insurance
Do everything to deceive you
</v>
      </c>
    </row>
    <row r="96" ht="15.75" customHeight="1">
      <c r="B96" s="2" t="s">
        <v>219</v>
      </c>
      <c r="C96" s="2" t="s">
        <v>220</v>
      </c>
      <c r="D96" s="2" t="s">
        <v>13</v>
      </c>
      <c r="E96" s="2" t="s">
        <v>14</v>
      </c>
      <c r="F96" s="2" t="s">
        <v>15</v>
      </c>
      <c r="G96" s="2" t="s">
        <v>212</v>
      </c>
      <c r="H96" s="2" t="s">
        <v>134</v>
      </c>
      <c r="I96" s="2" t="str">
        <f>IFERROR(__xludf.DUMMYFUNCTION("GOOGLETRANSLATE(C96,""fr"",""en"")"),"I am very satisfied with the short time it took to make sure.
Very good explanations, very clear and very easy to follow and really the price is more than correct!")</f>
        <v>I am very satisfied with the short time it took to make sure.
Very good explanations, very clear and very easy to follow and really the price is more than correct!</v>
      </c>
    </row>
    <row r="97" ht="15.75" customHeight="1">
      <c r="B97" s="2" t="s">
        <v>221</v>
      </c>
      <c r="C97" s="2" t="s">
        <v>222</v>
      </c>
      <c r="D97" s="2" t="s">
        <v>13</v>
      </c>
      <c r="E97" s="2" t="s">
        <v>14</v>
      </c>
      <c r="F97" s="2" t="s">
        <v>15</v>
      </c>
      <c r="G97" s="2" t="s">
        <v>212</v>
      </c>
      <c r="H97" s="2" t="s">
        <v>134</v>
      </c>
      <c r="I97" s="2" t="str">
        <f>IFERROR(__xludf.DUMMYFUNCTION("GOOGLETRANSLATE(C97,""fr"",""en"")"),"I am satisfied with your services as well as all the information given.
Your site is practical and understandable, the information is clear")</f>
        <v>I am satisfied with your services as well as all the information given.
Your site is practical and understandable, the information is clear</v>
      </c>
    </row>
    <row r="98" ht="15.75" customHeight="1">
      <c r="B98" s="2" t="s">
        <v>223</v>
      </c>
      <c r="C98" s="2" t="s">
        <v>224</v>
      </c>
      <c r="D98" s="2" t="s">
        <v>13</v>
      </c>
      <c r="E98" s="2" t="s">
        <v>14</v>
      </c>
      <c r="F98" s="2" t="s">
        <v>15</v>
      </c>
      <c r="G98" s="2" t="s">
        <v>212</v>
      </c>
      <c r="H98" s="2" t="s">
        <v>134</v>
      </c>
      <c r="I98" s="2" t="str">
        <f>IFERROR(__xludf.DUMMYFUNCTION("GOOGLETRANSLATE(C98,""fr"",""en"")"),"I am satisfied with the service provided by your site, it was simple and quick, practical and the prices seem reasonable, thank you for this quality service")</f>
        <v>I am satisfied with the service provided by your site, it was simple and quick, practical and the prices seem reasonable, thank you for this quality service</v>
      </c>
    </row>
    <row r="99" ht="15.75" customHeight="1">
      <c r="B99" s="2" t="s">
        <v>225</v>
      </c>
      <c r="C99" s="2" t="s">
        <v>226</v>
      </c>
      <c r="D99" s="2" t="s">
        <v>13</v>
      </c>
      <c r="E99" s="2" t="s">
        <v>14</v>
      </c>
      <c r="F99" s="2" t="s">
        <v>15</v>
      </c>
      <c r="G99" s="2" t="s">
        <v>212</v>
      </c>
      <c r="H99" s="2" t="s">
        <v>134</v>
      </c>
      <c r="I99" s="2" t="str">
        <f>IFERROR(__xludf.DUMMYFUNCTION("GOOGLETRANSLATE(C99,""fr"",""en"")"),"I find the quote incorporating services offered with a good price /service ratio. Clear and non -binding quote offering a lot of services")</f>
        <v>I find the quote incorporating services offered with a good price /service ratio. Clear and non -binding quote offering a lot of services</v>
      </c>
    </row>
    <row r="100" ht="15.75" customHeight="1">
      <c r="B100" s="2" t="s">
        <v>227</v>
      </c>
      <c r="C100" s="2" t="s">
        <v>228</v>
      </c>
      <c r="D100" s="2" t="s">
        <v>13</v>
      </c>
      <c r="E100" s="2" t="s">
        <v>14</v>
      </c>
      <c r="F100" s="2" t="s">
        <v>15</v>
      </c>
      <c r="G100" s="2" t="s">
        <v>212</v>
      </c>
      <c r="H100" s="2" t="s">
        <v>134</v>
      </c>
      <c r="I100" s="2" t="str">
        <f>IFERROR(__xludf.DUMMYFUNCTION("GOOGLETRANSLATE(C100,""fr"",""en"")"),"Very satisfied. Easy to manage. I am already a client with them and I have never had a problem. I highly recommend. Nothing to say if not. They are serious")</f>
        <v>Very satisfied. Easy to manage. I am already a client with them and I have never had a problem. I highly recommend. Nothing to say if not. They are serious</v>
      </c>
    </row>
    <row r="101" ht="15.75" customHeight="1">
      <c r="B101" s="2" t="s">
        <v>229</v>
      </c>
      <c r="C101" s="2" t="s">
        <v>230</v>
      </c>
      <c r="D101" s="2" t="s">
        <v>13</v>
      </c>
      <c r="E101" s="2" t="s">
        <v>14</v>
      </c>
      <c r="F101" s="2" t="s">
        <v>15</v>
      </c>
      <c r="G101" s="2" t="s">
        <v>212</v>
      </c>
      <c r="H101" s="2" t="s">
        <v>134</v>
      </c>
      <c r="I101" s="2" t="str">
        <f>IFERROR(__xludf.DUMMYFUNCTION("GOOGLETRANSLATE(C101,""fr"",""en"")"),"I am satisfied with the service, for the moment. Simplicity seems to me to be the key word, responsiveness is very good and that suits me well.
I would recommend your company")</f>
        <v>I am satisfied with the service, for the moment. Simplicity seems to me to be the key word, responsiveness is very good and that suits me well.
I would recommend your company</v>
      </c>
    </row>
    <row r="102" ht="15.75" customHeight="1">
      <c r="B102" s="2" t="s">
        <v>231</v>
      </c>
      <c r="C102" s="2" t="s">
        <v>232</v>
      </c>
      <c r="D102" s="2" t="s">
        <v>13</v>
      </c>
      <c r="E102" s="2" t="s">
        <v>14</v>
      </c>
      <c r="F102" s="2" t="s">
        <v>15</v>
      </c>
      <c r="G102" s="2" t="s">
        <v>212</v>
      </c>
      <c r="H102" s="2" t="s">
        <v>134</v>
      </c>
      <c r="I102" s="2" t="str">
        <f>IFERROR(__xludf.DUMMYFUNCTION("GOOGLETRANSLATE(C102,""fr"",""en"")"),"I am very satisfied with reasonable services and prices.
Easily reachable, skills and relevance of the answers provided.
simple and practical")</f>
        <v>I am very satisfied with reasonable services and prices.
Easily reachable, skills and relevance of the answers provided.
simple and practical</v>
      </c>
    </row>
    <row r="103" ht="15.75" customHeight="1">
      <c r="B103" s="2" t="s">
        <v>233</v>
      </c>
      <c r="C103" s="2" t="s">
        <v>234</v>
      </c>
      <c r="D103" s="2" t="s">
        <v>13</v>
      </c>
      <c r="E103" s="2" t="s">
        <v>14</v>
      </c>
      <c r="F103" s="2" t="s">
        <v>15</v>
      </c>
      <c r="G103" s="2" t="s">
        <v>212</v>
      </c>
      <c r="H103" s="2" t="s">
        <v>134</v>
      </c>
      <c r="I103" s="2" t="str">
        <f>IFERROR(__xludf.DUMMYFUNCTION("GOOGLETRANSLATE(C103,""fr"",""en"")"),"I find that the site is moderately functional.
I could not integrate the attractive amicable observation into the folder because it exceeded the authorized memory!
So I'll send it to you by email.")</f>
        <v>I find that the site is moderately functional.
I could not integrate the attractive amicable observation into the folder because it exceeded the authorized memory!
So I'll send it to you by email.</v>
      </c>
    </row>
    <row r="104" ht="15.75" customHeight="1">
      <c r="B104" s="2" t="s">
        <v>235</v>
      </c>
      <c r="C104" s="2" t="s">
        <v>236</v>
      </c>
      <c r="D104" s="2" t="s">
        <v>13</v>
      </c>
      <c r="E104" s="2" t="s">
        <v>14</v>
      </c>
      <c r="F104" s="2" t="s">
        <v>15</v>
      </c>
      <c r="G104" s="2" t="s">
        <v>212</v>
      </c>
      <c r="H104" s="2" t="s">
        <v>134</v>
      </c>
      <c r="I104" s="2" t="str">
        <f>IFERROR(__xludf.DUMMYFUNCTION("GOOGLETRANSLATE(C104,""fr"",""en"")"),"Personal very competent and very pleasant and very attentive, the wait is not a long price very competitive, at any level, very happy to have been able to have a contract with you, hoping not to be disappointed.")</f>
        <v>Personal very competent and very pleasant and very attentive, the wait is not a long price very competitive, at any level, very happy to have been able to have a contract with you, hoping not to be disappointed.</v>
      </c>
    </row>
    <row r="105" ht="15.75" customHeight="1">
      <c r="B105" s="2" t="s">
        <v>237</v>
      </c>
      <c r="C105" s="2" t="s">
        <v>238</v>
      </c>
      <c r="D105" s="2" t="s">
        <v>13</v>
      </c>
      <c r="E105" s="2" t="s">
        <v>14</v>
      </c>
      <c r="F105" s="2" t="s">
        <v>15</v>
      </c>
      <c r="G105" s="2" t="s">
        <v>239</v>
      </c>
      <c r="H105" s="2" t="s">
        <v>134</v>
      </c>
      <c r="I105" s="2" t="str">
        <f>IFERROR(__xludf.DUMMYFUNCTION("GOOGLETRANSLATE(C105,""fr"",""en"")"),"not on top! Level of customers' fidelization ;;; to review
pay 3 months in advance to the souyscription is also average ...
We will see if there is a guaranteed lkes")</f>
        <v>not on top! Level of customers' fidelization ;;; to review
pay 3 months in advance to the souyscription is also average ...
We will see if there is a guaranteed lkes</v>
      </c>
    </row>
    <row r="106" ht="15.75" customHeight="1">
      <c r="B106" s="2" t="s">
        <v>240</v>
      </c>
      <c r="C106" s="2" t="s">
        <v>241</v>
      </c>
      <c r="D106" s="2" t="s">
        <v>13</v>
      </c>
      <c r="E106" s="2" t="s">
        <v>14</v>
      </c>
      <c r="F106" s="2" t="s">
        <v>15</v>
      </c>
      <c r="G106" s="2" t="s">
        <v>242</v>
      </c>
      <c r="H106" s="2" t="s">
        <v>134</v>
      </c>
      <c r="I106" s="2" t="str">
        <f>IFERROR(__xludf.DUMMYFUNCTION("GOOGLETRANSLATE(C106,""fr"",""en"")"),"Satisfied with your services and contact especially since I have four vehicles insured at home. I do not understand why it takes a hundred and fifty characters at least.")</f>
        <v>Satisfied with your services and contact especially since I have four vehicles insured at home. I do not understand why it takes a hundred and fifty characters at least.</v>
      </c>
    </row>
    <row r="107" ht="15.75" customHeight="1">
      <c r="B107" s="2" t="s">
        <v>243</v>
      </c>
      <c r="C107" s="2" t="s">
        <v>244</v>
      </c>
      <c r="D107" s="2" t="s">
        <v>13</v>
      </c>
      <c r="E107" s="2" t="s">
        <v>14</v>
      </c>
      <c r="F107" s="2" t="s">
        <v>15</v>
      </c>
      <c r="G107" s="2" t="s">
        <v>245</v>
      </c>
      <c r="H107" s="2" t="s">
        <v>134</v>
      </c>
      <c r="I107" s="2" t="str">
        <f>IFERROR(__xludf.DUMMYFUNCTION("GOOGLETRANSLATE(C107,""fr"",""en"")"),"Hello
Insurance premium which has increased disproportionately in 3 years, an increase of more than 250 euros, plans to change insurance
Best regards")</f>
        <v>Hello
Insurance premium which has increased disproportionately in 3 years, an increase of more than 250 euros, plans to change insurance
Best regards</v>
      </c>
    </row>
    <row r="108" ht="15.75" customHeight="1">
      <c r="B108" s="2" t="s">
        <v>246</v>
      </c>
      <c r="C108" s="2" t="s">
        <v>247</v>
      </c>
      <c r="D108" s="2" t="s">
        <v>13</v>
      </c>
      <c r="E108" s="2" t="s">
        <v>14</v>
      </c>
      <c r="F108" s="2" t="s">
        <v>15</v>
      </c>
      <c r="G108" s="2" t="s">
        <v>245</v>
      </c>
      <c r="H108" s="2" t="s">
        <v>134</v>
      </c>
      <c r="I108" s="2" t="str">
        <f>IFERROR(__xludf.DUMMYFUNCTION("GOOGLETRANSLATE(C108,""fr"",""en"")"),"Very good value for money ! Quick contract to subscribe and the operators are nice, attentive and helps us to pay the cheapest as possible by having a discount!")</f>
        <v>Very good value for money ! Quick contract to subscribe and the operators are nice, attentive and helps us to pay the cheapest as possible by having a discount!</v>
      </c>
    </row>
    <row r="109" ht="15.75" customHeight="1">
      <c r="B109" s="2" t="s">
        <v>248</v>
      </c>
      <c r="C109" s="2" t="s">
        <v>249</v>
      </c>
      <c r="D109" s="2" t="s">
        <v>13</v>
      </c>
      <c r="E109" s="2" t="s">
        <v>14</v>
      </c>
      <c r="F109" s="2" t="s">
        <v>15</v>
      </c>
      <c r="G109" s="2" t="s">
        <v>245</v>
      </c>
      <c r="H109" s="2" t="s">
        <v>134</v>
      </c>
      <c r="I109" s="2" t="str">
        <f>IFERROR(__xludf.DUMMYFUNCTION("GOOGLETRANSLATE(C109,""fr"",""en"")"),"Reactive insurance company in the event of a disaster, low price, attentive, customer for several years on several vehicles.
I recommend direct insurance")</f>
        <v>Reactive insurance company in the event of a disaster, low price, attentive, customer for several years on several vehicles.
I recommend direct insurance</v>
      </c>
    </row>
    <row r="110" ht="15.75" customHeight="1">
      <c r="B110" s="2" t="s">
        <v>250</v>
      </c>
      <c r="C110" s="2" t="s">
        <v>251</v>
      </c>
      <c r="D110" s="2" t="s">
        <v>13</v>
      </c>
      <c r="E110" s="2" t="s">
        <v>14</v>
      </c>
      <c r="F110" s="2" t="s">
        <v>15</v>
      </c>
      <c r="G110" s="2" t="s">
        <v>245</v>
      </c>
      <c r="H110" s="2" t="s">
        <v>134</v>
      </c>
      <c r="I110" s="2" t="str">
        <f>IFERROR(__xludf.DUMMYFUNCTION("GOOGLETRANSLATE(C110,""fr"",""en"")"),"I am satisfied with the services obtained for 1 year and the availability of customer advisers. I will renew my contracts but I note an increase of 3%")</f>
        <v>I am satisfied with the services obtained for 1 year and the availability of customer advisers. I will renew my contracts but I note an increase of 3%</v>
      </c>
    </row>
    <row r="111" ht="15.75" customHeight="1">
      <c r="B111" s="2" t="s">
        <v>252</v>
      </c>
      <c r="C111" s="2" t="s">
        <v>253</v>
      </c>
      <c r="D111" s="2" t="s">
        <v>13</v>
      </c>
      <c r="E111" s="2" t="s">
        <v>14</v>
      </c>
      <c r="F111" s="2" t="s">
        <v>15</v>
      </c>
      <c r="G111" s="2" t="s">
        <v>245</v>
      </c>
      <c r="H111" s="2" t="s">
        <v>134</v>
      </c>
      <c r="I111" s="2" t="str">
        <f>IFERROR(__xludf.DUMMYFUNCTION("GOOGLETRANSLATE(C111,""fr"",""en"")"),"very satisfied with the services
very interesting price, while the guarantees are very good
You can adjust your insurance to your needs
Top Service Top Prix")</f>
        <v>very satisfied with the services
very interesting price, while the guarantees are very good
You can adjust your insurance to your needs
Top Service Top Prix</v>
      </c>
    </row>
    <row r="112" ht="15.75" customHeight="1">
      <c r="B112" s="2" t="s">
        <v>254</v>
      </c>
      <c r="C112" s="2" t="s">
        <v>255</v>
      </c>
      <c r="D112" s="2" t="s">
        <v>13</v>
      </c>
      <c r="E112" s="2" t="s">
        <v>14</v>
      </c>
      <c r="F112" s="2" t="s">
        <v>15</v>
      </c>
      <c r="G112" s="2" t="s">
        <v>245</v>
      </c>
      <c r="H112" s="2" t="s">
        <v>134</v>
      </c>
      <c r="I112" s="2" t="str">
        <f>IFERROR(__xludf.DUMMYFUNCTION("GOOGLETRANSLATE(C112,""fr"",""en"")"),"very satisfied with direct insurance especially at the rate level and guarantees
Very easy to use your site with a live price and several solutions offered.
")</f>
        <v>very satisfied with direct insurance especially at the rate level and guarantees
Very easy to use your site with a live price and several solutions offered.
</v>
      </c>
    </row>
    <row r="113" ht="15.75" customHeight="1">
      <c r="B113" s="2" t="s">
        <v>256</v>
      </c>
      <c r="C113" s="2" t="s">
        <v>257</v>
      </c>
      <c r="D113" s="2" t="s">
        <v>13</v>
      </c>
      <c r="E113" s="2" t="s">
        <v>14</v>
      </c>
      <c r="F113" s="2" t="s">
        <v>15</v>
      </c>
      <c r="G113" s="2" t="s">
        <v>258</v>
      </c>
      <c r="H113" s="2" t="s">
        <v>134</v>
      </c>
      <c r="I113" s="2" t="str">
        <f>IFERROR(__xludf.DUMMYFUNCTION("GOOGLETRANSLATE(C113,""fr"",""en"")"),"The insurance conditions are clearly expressed and easily accessible in the quote process.
The site is clear, the price levels are competitive with a priori equivalent coverage.")</f>
        <v>The insurance conditions are clearly expressed and easily accessible in the quote process.
The site is clear, the price levels are competitive with a priori equivalent coverage.</v>
      </c>
    </row>
    <row r="114" ht="15.75" customHeight="1">
      <c r="B114" s="2" t="s">
        <v>259</v>
      </c>
      <c r="C114" s="2" t="s">
        <v>260</v>
      </c>
      <c r="D114" s="2" t="s">
        <v>13</v>
      </c>
      <c r="E114" s="2" t="s">
        <v>14</v>
      </c>
      <c r="F114" s="2" t="s">
        <v>15</v>
      </c>
      <c r="G114" s="2" t="s">
        <v>258</v>
      </c>
      <c r="H114" s="2" t="s">
        <v>134</v>
      </c>
      <c r="I114" s="2" t="str">
        <f>IFERROR(__xludf.DUMMYFUNCTION("GOOGLETRANSLATE(C114,""fr"",""en"")"),"Increase a few days before the unexplained deadline 12 %.
It is easy to be competitive, he refuses customers with only a disaster, and majora with only non -responsible disaster.
Go your way.")</f>
        <v>Increase a few days before the unexplained deadline 12 %.
It is easy to be competitive, he refuses customers with only a disaster, and majora with only non -responsible disaster.
Go your way.</v>
      </c>
    </row>
    <row r="115" ht="15.75" customHeight="1">
      <c r="B115" s="2" t="s">
        <v>261</v>
      </c>
      <c r="C115" s="2" t="s">
        <v>262</v>
      </c>
      <c r="D115" s="2" t="s">
        <v>13</v>
      </c>
      <c r="E115" s="2" t="s">
        <v>14</v>
      </c>
      <c r="F115" s="2" t="s">
        <v>15</v>
      </c>
      <c r="G115" s="2" t="s">
        <v>258</v>
      </c>
      <c r="H115" s="2" t="s">
        <v>134</v>
      </c>
      <c r="I115" s="2" t="str">
        <f>IFERROR(__xludf.DUMMYFUNCTION("GOOGLETRANSLATE(C115,""fr"",""en"")"),"I am very satisfied with the prices, the service, the practical side of the subscription.
I hope the services during the duration of the contract will live up to what I have just seen")</f>
        <v>I am very satisfied with the prices, the service, the practical side of the subscription.
I hope the services during the duration of the contract will live up to what I have just seen</v>
      </c>
    </row>
    <row r="116" ht="15.75" customHeight="1">
      <c r="B116" s="2" t="s">
        <v>263</v>
      </c>
      <c r="C116" s="2" t="s">
        <v>264</v>
      </c>
      <c r="D116" s="2" t="s">
        <v>13</v>
      </c>
      <c r="E116" s="2" t="s">
        <v>14</v>
      </c>
      <c r="F116" s="2" t="s">
        <v>15</v>
      </c>
      <c r="G116" s="2" t="s">
        <v>258</v>
      </c>
      <c r="H116" s="2" t="s">
        <v>134</v>
      </c>
      <c r="I116" s="2" t="str">
        <f>IFERROR(__xludf.DUMMYFUNCTION("GOOGLETRANSLATE(C116,""fr"",""en"")"),"I am not satisfied with the website on which one can neither modify his identifier or his password, in 2021 ...
In addition, it is difficult to be reimbursed properly, so certainly the prices are lower, but the service behind is not up to par.")</f>
        <v>I am not satisfied with the website on which one can neither modify his identifier or his password, in 2021 ...
In addition, it is difficult to be reimbursed properly, so certainly the prices are lower, but the service behind is not up to par.</v>
      </c>
    </row>
    <row r="117" ht="15.75" customHeight="1">
      <c r="B117" s="2" t="s">
        <v>265</v>
      </c>
      <c r="C117" s="2" t="s">
        <v>266</v>
      </c>
      <c r="D117" s="2" t="s">
        <v>13</v>
      </c>
      <c r="E117" s="2" t="s">
        <v>14</v>
      </c>
      <c r="F117" s="2" t="s">
        <v>15</v>
      </c>
      <c r="G117" s="2" t="s">
        <v>258</v>
      </c>
      <c r="H117" s="2" t="s">
        <v>134</v>
      </c>
      <c r="I117" s="2" t="str">
        <f>IFERROR(__xludf.DUMMYFUNCTION("GOOGLETRANSLATE(C117,""fr"",""en"")"),"I am satisfied with the entire server offered by Direct Insurance
However, my bonus is maximum, and my continuous insurance has increased every year while my car is increasingly old over time.")</f>
        <v>I am satisfied with the entire server offered by Direct Insurance
However, my bonus is maximum, and my continuous insurance has increased every year while my car is increasingly old over time.</v>
      </c>
    </row>
    <row r="118" ht="15.75" customHeight="1">
      <c r="B118" s="2" t="s">
        <v>267</v>
      </c>
      <c r="C118" s="2" t="s">
        <v>268</v>
      </c>
      <c r="D118" s="2" t="s">
        <v>13</v>
      </c>
      <c r="E118" s="2" t="s">
        <v>14</v>
      </c>
      <c r="F118" s="2" t="s">
        <v>15</v>
      </c>
      <c r="G118" s="2" t="s">
        <v>258</v>
      </c>
      <c r="H118" s="2" t="s">
        <v>134</v>
      </c>
      <c r="I118" s="2" t="str">
        <f>IFERROR(__xludf.DUMMYFUNCTION("GOOGLETRANSLATE(C118,""fr"",""en"")"),"I was provided for several years, then I went to another insurance because of the increases.
I wanted to try again now, in April 2021. I give all the details to be insured, I transmit all the necessary documents.
And there, 20 days later I receive a let"&amp;"ter of termination leaving me a few days to re-assure me. No explanations, no call from advisers. No claim in the meantime, and a 48%bonus coefficient, or 0.52.
I do not understand the economic model or the operating principle (attract customers by low p"&amp;"rices and then increase the continuation).
In conclusion, society does not inspire me. So yes, prices are 30% more expensive in other companies, but at least the service is there.")</f>
        <v>I was provided for several years, then I went to another insurance because of the increases.
I wanted to try again now, in April 2021. I give all the details to be insured, I transmit all the necessary documents.
And there, 20 days later I receive a letter of termination leaving me a few days to re-assure me. No explanations, no call from advisers. No claim in the meantime, and a 48%bonus coefficient, or 0.52.
I do not understand the economic model or the operating principle (attract customers by low prices and then increase the continuation).
In conclusion, society does not inspire me. So yes, prices are 30% more expensive in other companies, but at least the service is there.</v>
      </c>
    </row>
    <row r="119" ht="15.75" customHeight="1">
      <c r="B119" s="2" t="s">
        <v>269</v>
      </c>
      <c r="C119" s="2" t="s">
        <v>270</v>
      </c>
      <c r="D119" s="2" t="s">
        <v>13</v>
      </c>
      <c r="E119" s="2" t="s">
        <v>14</v>
      </c>
      <c r="F119" s="2" t="s">
        <v>15</v>
      </c>
      <c r="G119" s="2" t="s">
        <v>258</v>
      </c>
      <c r="H119" s="2" t="s">
        <v>134</v>
      </c>
      <c r="I119" s="2" t="str">
        <f>IFERROR(__xludf.DUMMYFUNCTION("GOOGLETRANSLATE(C119,""fr"",""en"")"),"I have subscribed to this insurance because on the very attractive price quote
I subscribe to almost 180 euro of the file opening
I sign my contract sends the documents is a few days after 400 euros on the quote I am changing the contract for 954 euros "&amp;"or 80 euros per month
My husband is reducing a quote is the same 400 euro for the same vehicle same profile
I contacted customer service and I was stipulated that if I was not happy I could leave lol
In addition to 80 euros there is no warranty in addi"&amp;"tion
To flee
")</f>
        <v>I have subscribed to this insurance because on the very attractive price quote
I subscribe to almost 180 euro of the file opening
I sign my contract sends the documents is a few days after 400 euros on the quote I am changing the contract for 954 euros or 80 euros per month
My husband is reducing a quote is the same 400 euro for the same vehicle same profile
I contacted customer service and I was stipulated that if I was not happy I could leave lol
In addition to 80 euros there is no warranty in addition
To flee
</v>
      </c>
    </row>
    <row r="120" ht="15.75" customHeight="1">
      <c r="B120" s="2" t="s">
        <v>271</v>
      </c>
      <c r="C120" s="2" t="s">
        <v>272</v>
      </c>
      <c r="D120" s="2" t="s">
        <v>13</v>
      </c>
      <c r="E120" s="2" t="s">
        <v>14</v>
      </c>
      <c r="F120" s="2" t="s">
        <v>15</v>
      </c>
      <c r="G120" s="2" t="s">
        <v>273</v>
      </c>
      <c r="H120" s="2" t="s">
        <v>134</v>
      </c>
      <c r="I120" s="2" t="str">
        <f>IFERROR(__xludf.DUMMYFUNCTION("GOOGLETRANSLATE(C120,""fr"",""en"")"),"No loyalty- as a customer I pay more for a car change than a new customer! Big problem with the You Drive case, completely incoherent after change of vehicle. Customer service declares me ""incompatible"" without any verification or kindness. I will chang"&amp;"e insurance !!")</f>
        <v>No loyalty- as a customer I pay more for a car change than a new customer! Big problem with the You Drive case, completely incoherent after change of vehicle. Customer service declares me "incompatible" without any verification or kindness. I will change insurance !!</v>
      </c>
    </row>
    <row r="121" ht="15.75" customHeight="1">
      <c r="B121" s="2" t="s">
        <v>274</v>
      </c>
      <c r="C121" s="2" t="s">
        <v>275</v>
      </c>
      <c r="D121" s="2" t="s">
        <v>13</v>
      </c>
      <c r="E121" s="2" t="s">
        <v>14</v>
      </c>
      <c r="F121" s="2" t="s">
        <v>15</v>
      </c>
      <c r="G121" s="2" t="s">
        <v>273</v>
      </c>
      <c r="H121" s="2" t="s">
        <v>134</v>
      </c>
      <c r="I121" s="2" t="str">
        <f>IFERROR(__xludf.DUMMYFUNCTION("GOOGLETRANSLATE(C121,""fr"",""en"")"),"I am not satisfied with the service, I wanted to make a change of contract by calling customer service but if there is a delay in payment of the subscription the file is blocked until the unpaid is regularized. Impossible to go directly to a new contract "&amp;"or to receive a quote to get an idea of ​​what we are committed to.")</f>
        <v>I am not satisfied with the service, I wanted to make a change of contract by calling customer service but if there is a delay in payment of the subscription the file is blocked until the unpaid is regularized. Impossible to go directly to a new contract or to receive a quote to get an idea of ​​what we are committed to.</v>
      </c>
    </row>
    <row r="122" ht="15.75" customHeight="1">
      <c r="B122" s="2" t="s">
        <v>276</v>
      </c>
      <c r="C122" s="2" t="s">
        <v>277</v>
      </c>
      <c r="D122" s="2" t="s">
        <v>13</v>
      </c>
      <c r="E122" s="2" t="s">
        <v>14</v>
      </c>
      <c r="F122" s="2" t="s">
        <v>15</v>
      </c>
      <c r="G122" s="2" t="s">
        <v>273</v>
      </c>
      <c r="H122" s="2" t="s">
        <v>134</v>
      </c>
      <c r="I122" s="2" t="str">
        <f>IFERROR(__xludf.DUMMYFUNCTION("GOOGLETRANSLATE(C122,""fr"",""en"")"),"You are attentive and the prices are affordable. Also facilitated to reach you, which is appreciable. Too bad you didn't get the houses with swimming pool.")</f>
        <v>You are attentive and the prices are affordable. Also facilitated to reach you, which is appreciable. Too bad you didn't get the houses with swimming pool.</v>
      </c>
    </row>
    <row r="123" ht="15.75" customHeight="1">
      <c r="B123" s="2" t="s">
        <v>278</v>
      </c>
      <c r="C123" s="2" t="s">
        <v>279</v>
      </c>
      <c r="D123" s="2" t="s">
        <v>13</v>
      </c>
      <c r="E123" s="2" t="s">
        <v>14</v>
      </c>
      <c r="F123" s="2" t="s">
        <v>15</v>
      </c>
      <c r="G123" s="2" t="s">
        <v>273</v>
      </c>
      <c r="H123" s="2" t="s">
        <v>134</v>
      </c>
      <c r="I123" s="2" t="str">
        <f>IFERROR(__xludf.DUMMYFUNCTION("GOOGLETRANSLATE(C123,""fr"",""en"")"),"Yes, possibility to make sure very easily online. Good general conditions, prices are acceptable given the services rendered; I would call on this insurance for any comparison for a new contract.")</f>
        <v>Yes, possibility to make sure very easily online. Good general conditions, prices are acceptable given the services rendered; I would call on this insurance for any comparison for a new contract.</v>
      </c>
    </row>
    <row r="124" ht="15.75" customHeight="1">
      <c r="B124" s="2" t="s">
        <v>280</v>
      </c>
      <c r="C124" s="2" t="s">
        <v>281</v>
      </c>
      <c r="D124" s="2" t="s">
        <v>13</v>
      </c>
      <c r="E124" s="2" t="s">
        <v>14</v>
      </c>
      <c r="F124" s="2" t="s">
        <v>15</v>
      </c>
      <c r="G124" s="2" t="s">
        <v>282</v>
      </c>
      <c r="H124" s="2" t="s">
        <v>134</v>
      </c>
      <c r="I124" s="2" t="str">
        <f>IFERROR(__xludf.DUMMYFUNCTION("GOOGLETRANSLATE(C124,""fr"",""en"")"),"Very pleasant easy handling site, much cheaper than any other insurance, that is nice, I reassure cars on the site with great pleasure")</f>
        <v>Very pleasant easy handling site, much cheaper than any other insurance, that is nice, I reassure cars on the site with great pleasure</v>
      </c>
    </row>
    <row r="125" ht="15.75" customHeight="1">
      <c r="B125" s="2" t="s">
        <v>283</v>
      </c>
      <c r="C125" s="2" t="s">
        <v>284</v>
      </c>
      <c r="D125" s="2" t="s">
        <v>13</v>
      </c>
      <c r="E125" s="2" t="s">
        <v>14</v>
      </c>
      <c r="F125" s="2" t="s">
        <v>15</v>
      </c>
      <c r="G125" s="2" t="s">
        <v>282</v>
      </c>
      <c r="H125" s="2" t="s">
        <v>134</v>
      </c>
      <c r="I125" s="2" t="str">
        <f>IFERROR(__xludf.DUMMYFUNCTION("GOOGLETRANSLATE(C125,""fr"",""en"")"),"M *** insurance from. You have more problem with them than on the road ... accident with my car 1 month after the vehicle is still at the scene of the accident The thieves did not genes ... wheels certain parts of the vehicle and their famous stolen drive"&amp;"box. Then they ask you to return the Drivebox otherwise you will pay 150 euros, you explain to them in broad and wide the situation today you find an online agent who will tell you it's good you will not be taken and then a beautiful You look at your acco"&amp;"unt eh well you are taking when and you are explained that you should have filed a complaint for the flight. Short
To flee. I prefer to pay more and be quiet than take the lead.")</f>
        <v>M *** insurance from. You have more problem with them than on the road ... accident with my car 1 month after the vehicle is still at the scene of the accident The thieves did not genes ... wheels certain parts of the vehicle and their famous stolen drivebox. Then they ask you to return the Drivebox otherwise you will pay 150 euros, you explain to them in broad and wide the situation today you find an online agent who will tell you it's good you will not be taken and then a beautiful You look at your account eh well you are taking when and you are explained that you should have filed a complaint for the flight. Short
To flee. I prefer to pay more and be quiet than take the lead.</v>
      </c>
    </row>
    <row r="126" ht="15.75" customHeight="1">
      <c r="B126" s="2" t="s">
        <v>285</v>
      </c>
      <c r="C126" s="2" t="s">
        <v>286</v>
      </c>
      <c r="D126" s="2" t="s">
        <v>13</v>
      </c>
      <c r="E126" s="2" t="s">
        <v>14</v>
      </c>
      <c r="F126" s="2" t="s">
        <v>15</v>
      </c>
      <c r="G126" s="2" t="s">
        <v>282</v>
      </c>
      <c r="H126" s="2" t="s">
        <v>134</v>
      </c>
      <c r="I126" s="2" t="str">
        <f>IFERROR(__xludf.DUMMYFUNCTION("GOOGLETRANSLATE(C126,""fr"",""en"")"),"My relatives recommended me direct insurance, because quality/price level they are very good. In addition, the subscription of insurance at home is very fast.")</f>
        <v>My relatives recommended me direct insurance, because quality/price level they are very good. In addition, the subscription of insurance at home is very fast.</v>
      </c>
    </row>
    <row r="127" ht="15.75" customHeight="1">
      <c r="B127" s="2" t="s">
        <v>287</v>
      </c>
      <c r="C127" s="2" t="s">
        <v>288</v>
      </c>
      <c r="D127" s="2" t="s">
        <v>13</v>
      </c>
      <c r="E127" s="2" t="s">
        <v>14</v>
      </c>
      <c r="F127" s="2" t="s">
        <v>15</v>
      </c>
      <c r="G127" s="2" t="s">
        <v>282</v>
      </c>
      <c r="H127" s="2" t="s">
        <v>134</v>
      </c>
      <c r="I127" s="2" t="str">
        <f>IFERROR(__xludf.DUMMYFUNCTION("GOOGLETRANSLATE(C127,""fr"",""en"")"),"So dissatisfied with my insurance experience at Direct Assurance that there are no words.
Both in terms of inadequate amounts and non -existent customer service and without any follow -up.")</f>
        <v>So dissatisfied with my insurance experience at Direct Assurance that there are no words.
Both in terms of inadequate amounts and non -existent customer service and without any follow -up.</v>
      </c>
    </row>
    <row r="128" ht="15.75" customHeight="1">
      <c r="B128" s="2" t="s">
        <v>289</v>
      </c>
      <c r="C128" s="2" t="s">
        <v>290</v>
      </c>
      <c r="D128" s="2" t="s">
        <v>13</v>
      </c>
      <c r="E128" s="2" t="s">
        <v>14</v>
      </c>
      <c r="F128" s="2" t="s">
        <v>15</v>
      </c>
      <c r="G128" s="2" t="s">
        <v>282</v>
      </c>
      <c r="H128" s="2" t="s">
        <v>134</v>
      </c>
      <c r="I128" s="2" t="str">
        <f>IFERROR(__xludf.DUMMYFUNCTION("GOOGLETRANSLATE(C128,""fr"",""en"")"),"I have not had a return to my questions. I would like to know the reduction offer on the Blablacar journeys is always valid and why my contributions increased")</f>
        <v>I have not had a return to my questions. I would like to know the reduction offer on the Blablacar journeys is always valid and why my contributions increased</v>
      </c>
    </row>
    <row r="129" ht="15.75" customHeight="1">
      <c r="B129" s="2" t="s">
        <v>291</v>
      </c>
      <c r="C129" s="2" t="s">
        <v>292</v>
      </c>
      <c r="D129" s="2" t="s">
        <v>13</v>
      </c>
      <c r="E129" s="2" t="s">
        <v>14</v>
      </c>
      <c r="F129" s="2" t="s">
        <v>15</v>
      </c>
      <c r="G129" s="2" t="s">
        <v>282</v>
      </c>
      <c r="H129" s="2" t="s">
        <v>134</v>
      </c>
      <c r="I129" s="2" t="str">
        <f>IFERROR(__xludf.DUMMYFUNCTION("GOOGLETRANSLATE(C129,""fr"",""en"")"),"The prices are very competitive and customer service, the teleoperators are very kind and attentive. I recommend because even in worries, they do their maximum to help us")</f>
        <v>The prices are very competitive and customer service, the teleoperators are very kind and attentive. I recommend because even in worries, they do their maximum to help us</v>
      </c>
    </row>
    <row r="130" ht="15.75" customHeight="1">
      <c r="B130" s="2" t="s">
        <v>293</v>
      </c>
      <c r="C130" s="2" t="s">
        <v>294</v>
      </c>
      <c r="D130" s="2" t="s">
        <v>13</v>
      </c>
      <c r="E130" s="2" t="s">
        <v>14</v>
      </c>
      <c r="F130" s="2" t="s">
        <v>15</v>
      </c>
      <c r="G130" s="2" t="s">
        <v>282</v>
      </c>
      <c r="H130" s="2" t="s">
        <v>134</v>
      </c>
      <c r="I130" s="2" t="str">
        <f>IFERROR(__xludf.DUMMYFUNCTION("GOOGLETRANSLATE(C130,""fr"",""en"")"),"Satisfied with the online service. The site is well constructed and easy to use and understanding.
Not yet back to give you about the telephone service because not used for the moment.")</f>
        <v>Satisfied with the online service. The site is well constructed and easy to use and understanding.
Not yet back to give you about the telephone service because not used for the moment.</v>
      </c>
    </row>
    <row r="131" ht="15.75" customHeight="1">
      <c r="B131" s="2" t="s">
        <v>295</v>
      </c>
      <c r="C131" s="2" t="s">
        <v>296</v>
      </c>
      <c r="D131" s="2" t="s">
        <v>13</v>
      </c>
      <c r="E131" s="2" t="s">
        <v>14</v>
      </c>
      <c r="F131" s="2" t="s">
        <v>15</v>
      </c>
      <c r="G131" s="2" t="s">
        <v>297</v>
      </c>
      <c r="H131" s="2" t="s">
        <v>134</v>
      </c>
      <c r="I131" s="2" t="str">
        <f>IFERROR(__xludf.DUMMYFUNCTION("GOOGLETRANSLATE(C131,""fr"",""en"")"),"I am satisfied with the speed to ensure my new accommodation, and I also have my vehicle, everything with Direct Insurance. Much more practical. Thanks")</f>
        <v>I am satisfied with the speed to ensure my new accommodation, and I also have my vehicle, everything with Direct Insurance. Much more practical. Thanks</v>
      </c>
    </row>
    <row r="132" ht="15.75" customHeight="1">
      <c r="B132" s="2" t="s">
        <v>298</v>
      </c>
      <c r="C132" s="2" t="s">
        <v>299</v>
      </c>
      <c r="D132" s="2" t="s">
        <v>13</v>
      </c>
      <c r="E132" s="2" t="s">
        <v>14</v>
      </c>
      <c r="F132" s="2" t="s">
        <v>15</v>
      </c>
      <c r="G132" s="2" t="s">
        <v>297</v>
      </c>
      <c r="H132" s="2" t="s">
        <v>134</v>
      </c>
      <c r="I132" s="2" t="str">
        <f>IFERROR(__xludf.DUMMYFUNCTION("GOOGLETRANSLATE(C132,""fr"",""en"")"),"I am satisfied, the site and perfect overall and understandable
The only problem encountered, the phone number should only be in the euro zone?")</f>
        <v>I am satisfied, the site and perfect overall and understandable
The only problem encountered, the phone number should only be in the euro zone?</v>
      </c>
    </row>
    <row r="133" ht="15.75" customHeight="1">
      <c r="B133" s="2" t="s">
        <v>300</v>
      </c>
      <c r="C133" s="2" t="s">
        <v>301</v>
      </c>
      <c r="D133" s="2" t="s">
        <v>13</v>
      </c>
      <c r="E133" s="2" t="s">
        <v>14</v>
      </c>
      <c r="F133" s="2" t="s">
        <v>15</v>
      </c>
      <c r="G133" s="2" t="s">
        <v>297</v>
      </c>
      <c r="H133" s="2" t="s">
        <v>134</v>
      </c>
      <c r="I133" s="2" t="str">
        <f>IFERROR(__xludf.DUMMYFUNCTION("GOOGLETRANSLATE(C133,""fr"",""en"")"),"The quote is more attractive than those of competitors for identical services so I subscribe to Direct Insurance. The interlocutors are pleasant and effective.
To see in driving now.")</f>
        <v>The quote is more attractive than those of competitors for identical services so I subscribe to Direct Insurance. The interlocutors are pleasant and effective.
To see in driving now.</v>
      </c>
    </row>
    <row r="134" ht="15.75" customHeight="1">
      <c r="B134" s="2" t="s">
        <v>302</v>
      </c>
      <c r="C134" s="2" t="s">
        <v>303</v>
      </c>
      <c r="D134" s="2" t="s">
        <v>13</v>
      </c>
      <c r="E134" s="2" t="s">
        <v>14</v>
      </c>
      <c r="F134" s="2" t="s">
        <v>15</v>
      </c>
      <c r="G134" s="2" t="s">
        <v>304</v>
      </c>
      <c r="H134" s="2" t="s">
        <v>134</v>
      </c>
      <c r="I134" s="2" t="str">
        <f>IFERROR(__xludf.DUMMYFUNCTION("GOOGLETRANSLATE(C134,""fr"",""en"")"),"Satisfied, good listening. ITERRERS PRICES, TOP TOPE in the event of a breakdown has more than 50 km, as happened to me. 6 Personally in a zafira broke down: I had the same to repatriate the family at home")</f>
        <v>Satisfied, good listening. ITERRERS PRICES, TOP TOPE in the event of a breakdown has more than 50 km, as happened to me. 6 Personally in a zafira broke down: I had the same to repatriate the family at home</v>
      </c>
    </row>
    <row r="135" ht="15.75" customHeight="1">
      <c r="B135" s="2" t="s">
        <v>305</v>
      </c>
      <c r="C135" s="2" t="s">
        <v>306</v>
      </c>
      <c r="D135" s="2" t="s">
        <v>13</v>
      </c>
      <c r="E135" s="2" t="s">
        <v>14</v>
      </c>
      <c r="F135" s="2" t="s">
        <v>15</v>
      </c>
      <c r="G135" s="2" t="s">
        <v>304</v>
      </c>
      <c r="H135" s="2" t="s">
        <v>134</v>
      </c>
      <c r="I135" s="2" t="str">
        <f>IFERROR(__xludf.DUMMYFUNCTION("GOOGLETRANSLATE(C135,""fr"",""en"")"),"I am satisfied with the service. The correct price. to be seen over time. This is the first time that I have taken out internet insurance so I still have a little doubt about monitoring files.")</f>
        <v>I am satisfied with the service. The correct price. to be seen over time. This is the first time that I have taken out internet insurance so I still have a little doubt about monitoring files.</v>
      </c>
    </row>
    <row r="136" ht="15.75" customHeight="1">
      <c r="B136" s="2" t="s">
        <v>307</v>
      </c>
      <c r="C136" s="2" t="s">
        <v>308</v>
      </c>
      <c r="D136" s="2" t="s">
        <v>13</v>
      </c>
      <c r="E136" s="2" t="s">
        <v>14</v>
      </c>
      <c r="F136" s="2" t="s">
        <v>15</v>
      </c>
      <c r="G136" s="2" t="s">
        <v>304</v>
      </c>
      <c r="H136" s="2" t="s">
        <v>134</v>
      </c>
      <c r="I136" s="2" t="str">
        <f>IFERROR(__xludf.DUMMYFUNCTION("GOOGLETRANSLATE(C136,""fr"",""en"")"),"Very satisfied .
Too bad there are no more choices for the freezing franchise, we go from one extreme to another. On the other hand, the deductible in the event of an accident that we can modify, it is very good .")</f>
        <v>Very satisfied .
Too bad there are no more choices for the freezing franchise, we go from one extreme to another. On the other hand, the deductible in the event of an accident that we can modify, it is very good .</v>
      </c>
    </row>
    <row r="137" ht="15.75" customHeight="1">
      <c r="B137" s="2" t="s">
        <v>309</v>
      </c>
      <c r="C137" s="2" t="s">
        <v>310</v>
      </c>
      <c r="D137" s="2" t="s">
        <v>13</v>
      </c>
      <c r="E137" s="2" t="s">
        <v>14</v>
      </c>
      <c r="F137" s="2" t="s">
        <v>15</v>
      </c>
      <c r="G137" s="2" t="s">
        <v>304</v>
      </c>
      <c r="H137" s="2" t="s">
        <v>134</v>
      </c>
      <c r="I137" s="2" t="str">
        <f>IFERROR(__xludf.DUMMYFUNCTION("GOOGLETRANSLATE(C137,""fr"",""en"")"),"Being not responsible for a disaster, taking charge of the quick vehicle.
Being a young driver he guided me easily.
Satisfied with my insurance. I recommend.")</f>
        <v>Being not responsible for a disaster, taking charge of the quick vehicle.
Being a young driver he guided me easily.
Satisfied with my insurance. I recommend.</v>
      </c>
    </row>
    <row r="138" ht="15.75" customHeight="1">
      <c r="B138" s="2" t="s">
        <v>311</v>
      </c>
      <c r="C138" s="2" t="s">
        <v>312</v>
      </c>
      <c r="D138" s="2" t="s">
        <v>13</v>
      </c>
      <c r="E138" s="2" t="s">
        <v>14</v>
      </c>
      <c r="F138" s="2" t="s">
        <v>15</v>
      </c>
      <c r="G138" s="2" t="s">
        <v>304</v>
      </c>
      <c r="H138" s="2" t="s">
        <v>134</v>
      </c>
      <c r="I138" s="2" t="str">
        <f>IFERROR(__xludf.DUMMYFUNCTION("GOOGLETRANSLATE(C138,""fr"",""en"")"),"Simple and practical, I have nothing to blame your service. I have not yet needed to do so, it is difficult to assess to date.")</f>
        <v>Simple and practical, I have nothing to blame your service. I have not yet needed to do so, it is difficult to assess to date.</v>
      </c>
    </row>
    <row r="139" ht="15.75" customHeight="1">
      <c r="B139" s="2" t="s">
        <v>313</v>
      </c>
      <c r="C139" s="2" t="s">
        <v>314</v>
      </c>
      <c r="D139" s="2" t="s">
        <v>13</v>
      </c>
      <c r="E139" s="2" t="s">
        <v>14</v>
      </c>
      <c r="F139" s="2" t="s">
        <v>15</v>
      </c>
      <c r="G139" s="2" t="s">
        <v>304</v>
      </c>
      <c r="H139" s="2" t="s">
        <v>134</v>
      </c>
      <c r="I139" s="2" t="str">
        <f>IFERROR(__xludf.DUMMYFUNCTION("GOOGLETRANSLATE(C139,""fr"",""en"")"),"I am not satisfied with the service because I have no one on the phone very often, otherwise, the price level is correct, I recommend insurance on this side")</f>
        <v>I am not satisfied with the service because I have no one on the phone very often, otherwise, the price level is correct, I recommend insurance on this side</v>
      </c>
    </row>
    <row r="140" ht="15.75" customHeight="1">
      <c r="B140" s="2" t="s">
        <v>315</v>
      </c>
      <c r="C140" s="2" t="s">
        <v>316</v>
      </c>
      <c r="D140" s="2" t="s">
        <v>13</v>
      </c>
      <c r="E140" s="2" t="s">
        <v>14</v>
      </c>
      <c r="F140" s="2" t="s">
        <v>15</v>
      </c>
      <c r="G140" s="2" t="s">
        <v>304</v>
      </c>
      <c r="H140" s="2" t="s">
        <v>134</v>
      </c>
      <c r="I140" s="2" t="str">
        <f>IFERROR(__xludf.DUMMYFUNCTION("GOOGLETRANSLATE(C140,""fr"",""en"")"),"I am satisfied with the service as well as the qualities!
Simple effective and attentive!
Always to offer a new solution as well as an improvement")</f>
        <v>I am satisfied with the service as well as the qualities!
Simple effective and attentive!
Always to offer a new solution as well as an improvement</v>
      </c>
    </row>
    <row r="141" ht="15.75" customHeight="1">
      <c r="B141" s="2" t="s">
        <v>317</v>
      </c>
      <c r="C141" s="2" t="s">
        <v>318</v>
      </c>
      <c r="D141" s="2" t="s">
        <v>13</v>
      </c>
      <c r="E141" s="2" t="s">
        <v>14</v>
      </c>
      <c r="F141" s="2" t="s">
        <v>15</v>
      </c>
      <c r="G141" s="2" t="s">
        <v>304</v>
      </c>
      <c r="H141" s="2" t="s">
        <v>134</v>
      </c>
      <c r="I141" s="2" t="str">
        <f>IFERROR(__xludf.DUMMYFUNCTION("GOOGLETRANSLATE(C141,""fr"",""en"")"),"I am very satisfied with the processing of my requests and the options offered I just regret that the prices are a little high especially since there is no telephone customer service ...")</f>
        <v>I am very satisfied with the processing of my requests and the options offered I just regret that the prices are a little high especially since there is no telephone customer service ...</v>
      </c>
    </row>
    <row r="142" ht="15.75" customHeight="1">
      <c r="B142" s="2" t="s">
        <v>319</v>
      </c>
      <c r="C142" s="2" t="s">
        <v>320</v>
      </c>
      <c r="D142" s="2" t="s">
        <v>13</v>
      </c>
      <c r="E142" s="2" t="s">
        <v>14</v>
      </c>
      <c r="F142" s="2" t="s">
        <v>15</v>
      </c>
      <c r="G142" s="2" t="s">
        <v>304</v>
      </c>
      <c r="H142" s="2" t="s">
        <v>134</v>
      </c>
      <c r="I142" s="2" t="str">
        <f>IFERROR(__xludf.DUMMYFUNCTION("GOOGLETRANSLATE(C142,""fr"",""en"")"),"I am satisfied with prices and the ease of subscription! As well as the termination service with my former insurer.
I recommend, to see in use.")</f>
        <v>I am satisfied with prices and the ease of subscription! As well as the termination service with my former insurer.
I recommend, to see in use.</v>
      </c>
    </row>
    <row r="143" ht="15.75" customHeight="1">
      <c r="B143" s="2" t="s">
        <v>321</v>
      </c>
      <c r="C143" s="2" t="s">
        <v>322</v>
      </c>
      <c r="D143" s="2" t="s">
        <v>13</v>
      </c>
      <c r="E143" s="2" t="s">
        <v>14</v>
      </c>
      <c r="F143" s="2" t="s">
        <v>15</v>
      </c>
      <c r="G143" s="2" t="s">
        <v>323</v>
      </c>
      <c r="H143" s="2" t="s">
        <v>134</v>
      </c>
      <c r="I143" s="2" t="str">
        <f>IFERROR(__xludf.DUMMYFUNCTION("GOOGLETRANSLATE(C143,""fr"",""en"")"),"The prices are suitable, too bad, I will leave you, because you do not want to ensure my new cars, I do not understand why. I'm sorry because I have no other problems. Cheers.")</f>
        <v>The prices are suitable, too bad, I will leave you, because you do not want to ensure my new cars, I do not understand why. I'm sorry because I have no other problems. Cheers.</v>
      </c>
    </row>
    <row r="144" ht="15.75" customHeight="1">
      <c r="B144" s="2" t="s">
        <v>324</v>
      </c>
      <c r="C144" s="2" t="s">
        <v>325</v>
      </c>
      <c r="D144" s="2" t="s">
        <v>13</v>
      </c>
      <c r="E144" s="2" t="s">
        <v>14</v>
      </c>
      <c r="F144" s="2" t="s">
        <v>15</v>
      </c>
      <c r="G144" s="2" t="s">
        <v>323</v>
      </c>
      <c r="H144" s="2" t="s">
        <v>134</v>
      </c>
      <c r="I144" s="2" t="str">
        <f>IFERROR(__xludf.DUMMYFUNCTION("GOOGLETRANSLATE(C144,""fr"",""en"")"),"The site is easy to use.
I am satisfied with the proposed conditions and the prices seem reasonable to me in view of the covers offered.
")</f>
        <v>The site is easy to use.
I am satisfied with the proposed conditions and the prices seem reasonable to me in view of the covers offered.
</v>
      </c>
    </row>
    <row r="145" ht="15.75" customHeight="1">
      <c r="B145" s="2" t="s">
        <v>326</v>
      </c>
      <c r="C145" s="2" t="s">
        <v>327</v>
      </c>
      <c r="D145" s="2" t="s">
        <v>13</v>
      </c>
      <c r="E145" s="2" t="s">
        <v>14</v>
      </c>
      <c r="F145" s="2" t="s">
        <v>15</v>
      </c>
      <c r="G145" s="2" t="s">
        <v>328</v>
      </c>
      <c r="H145" s="2" t="s">
        <v>134</v>
      </c>
      <c r="I145" s="2" t="str">
        <f>IFERROR(__xludf.DUMMYFUNCTION("GOOGLETRANSLATE(C145,""fr"",""en"")"),"I am satisfied with the service.
I am satisfied with the price.
I am satisfied with the options
I am satisfied with the efficiency and responsiveness of the relationship with direct insurance agents")</f>
        <v>I am satisfied with the service.
I am satisfied with the price.
I am satisfied with the options
I am satisfied with the efficiency and responsiveness of the relationship with direct insurance agents</v>
      </c>
    </row>
    <row r="146" ht="15.75" customHeight="1">
      <c r="B146" s="2" t="s">
        <v>329</v>
      </c>
      <c r="C146" s="2" t="s">
        <v>330</v>
      </c>
      <c r="D146" s="2" t="s">
        <v>13</v>
      </c>
      <c r="E146" s="2" t="s">
        <v>14</v>
      </c>
      <c r="F146" s="2" t="s">
        <v>15</v>
      </c>
      <c r="G146" s="2" t="s">
        <v>328</v>
      </c>
      <c r="H146" s="2" t="s">
        <v>134</v>
      </c>
      <c r="I146" s="2" t="str">
        <f>IFERROR(__xludf.DUMMYFUNCTION("GOOGLETRANSLATE(C146,""fr"",""en"")"),"Very good price. A small technical problem, I was taken twice and I had a lot of difficulty in accessing my personal space because I already had an account on the site.")</f>
        <v>Very good price. A small technical problem, I was taken twice and I had a lot of difficulty in accessing my personal space because I already had an account on the site.</v>
      </c>
    </row>
    <row r="147" ht="15.75" customHeight="1">
      <c r="B147" s="2" t="s">
        <v>331</v>
      </c>
      <c r="C147" s="2" t="s">
        <v>332</v>
      </c>
      <c r="D147" s="2" t="s">
        <v>13</v>
      </c>
      <c r="E147" s="2" t="s">
        <v>14</v>
      </c>
      <c r="F147" s="2" t="s">
        <v>15</v>
      </c>
      <c r="G147" s="2" t="s">
        <v>328</v>
      </c>
      <c r="H147" s="2" t="s">
        <v>134</v>
      </c>
      <c r="I147" s="2" t="str">
        <f>IFERROR(__xludf.DUMMYFUNCTION("GOOGLETRANSLATE(C147,""fr"",""en"")"),"Very satisfied with the service.
Efficient and fast. I am satisfied to have returned after trying your partner Blablasure. The advantage for you is that you can be reached on the phone")</f>
        <v>Very satisfied with the service.
Efficient and fast. I am satisfied to have returned after trying your partner Blablasure. The advantage for you is that you can be reached on the phone</v>
      </c>
    </row>
    <row r="148" ht="15.75" customHeight="1">
      <c r="B148" s="2" t="s">
        <v>333</v>
      </c>
      <c r="C148" s="2" t="s">
        <v>334</v>
      </c>
      <c r="D148" s="2" t="s">
        <v>13</v>
      </c>
      <c r="E148" s="2" t="s">
        <v>14</v>
      </c>
      <c r="F148" s="2" t="s">
        <v>15</v>
      </c>
      <c r="G148" s="2" t="s">
        <v>328</v>
      </c>
      <c r="H148" s="2" t="s">
        <v>134</v>
      </c>
      <c r="I148" s="2" t="str">
        <f>IFERROR(__xludf.DUMMYFUNCTION("GOOGLETRANSLATE(C148,""fr"",""en"")"),"Perfect, an attentive advisor, an immediate service, my car was provided in 20 minutes with all the explanations of my contract.
I recommend to my direct insurance relatives!")</f>
        <v>Perfect, an attentive advisor, an immediate service, my car was provided in 20 minutes with all the explanations of my contract.
I recommend to my direct insurance relatives!</v>
      </c>
    </row>
    <row r="149" ht="15.75" customHeight="1">
      <c r="B149" s="2" t="s">
        <v>335</v>
      </c>
      <c r="C149" s="2" t="s">
        <v>336</v>
      </c>
      <c r="D149" s="2" t="s">
        <v>13</v>
      </c>
      <c r="E149" s="2" t="s">
        <v>14</v>
      </c>
      <c r="F149" s="2" t="s">
        <v>15</v>
      </c>
      <c r="G149" s="2" t="s">
        <v>328</v>
      </c>
      <c r="H149" s="2" t="s">
        <v>134</v>
      </c>
      <c r="I149" s="2" t="str">
        <f>IFERROR(__xludf.DUMMYFUNCTION("GOOGLETRANSLATE(C149,""fr"",""en"")"),"I am satisfied with the service offered online by direct insurance,
The prices offered suit me, the guarantees offered correspond to my need.")</f>
        <v>I am satisfied with the service offered online by direct insurance,
The prices offered suit me, the guarantees offered correspond to my need.</v>
      </c>
    </row>
    <row r="150" ht="15.75" customHeight="1">
      <c r="B150" s="2" t="s">
        <v>337</v>
      </c>
      <c r="C150" s="2" t="s">
        <v>338</v>
      </c>
      <c r="D150" s="2" t="s">
        <v>13</v>
      </c>
      <c r="E150" s="2" t="s">
        <v>14</v>
      </c>
      <c r="F150" s="2" t="s">
        <v>15</v>
      </c>
      <c r="G150" s="2" t="s">
        <v>328</v>
      </c>
      <c r="H150" s="2" t="s">
        <v>134</v>
      </c>
      <c r="I150" s="2" t="str">
        <f>IFERROR(__xludf.DUMMYFUNCTION("GOOGLETRANSLATE(C150,""fr"",""en"")"),"Very good effective fast services !!
Telephone availability is very efficient with real online pro, recommend to my friends and family because for all these years I have been more than happy with my choice
thanks again")</f>
        <v>Very good effective fast services !!
Telephone availability is very efficient with real online pro, recommend to my friends and family because for all these years I have been more than happy with my choice
thanks again</v>
      </c>
    </row>
    <row r="151" ht="15.75" customHeight="1">
      <c r="B151" s="2" t="s">
        <v>339</v>
      </c>
      <c r="C151" s="2" t="s">
        <v>340</v>
      </c>
      <c r="D151" s="2" t="s">
        <v>13</v>
      </c>
      <c r="E151" s="2" t="s">
        <v>14</v>
      </c>
      <c r="F151" s="2" t="s">
        <v>15</v>
      </c>
      <c r="G151" s="2" t="s">
        <v>341</v>
      </c>
      <c r="H151" s="2" t="s">
        <v>134</v>
      </c>
      <c r="I151" s="2" t="str">
        <f>IFERROR(__xludf.DUMMYFUNCTION("GOOGLETRANSLATE(C151,""fr"",""en"")"),"Excellent, always reachable, hyper reactive in the event of a breakdown or accident, customers for years, we have found no insurance at the level (price, service, etc.) that Direct Insurance and I recommend them strongly.
  ")</f>
        <v>Excellent, always reachable, hyper reactive in the event of a breakdown or accident, customers for years, we have found no insurance at the level (price, service, etc.) that Direct Insurance and I recommend them strongly.
  </v>
      </c>
    </row>
    <row r="152" ht="15.75" customHeight="1">
      <c r="B152" s="2" t="s">
        <v>342</v>
      </c>
      <c r="C152" s="2" t="s">
        <v>343</v>
      </c>
      <c r="D152" s="2" t="s">
        <v>13</v>
      </c>
      <c r="E152" s="2" t="s">
        <v>14</v>
      </c>
      <c r="F152" s="2" t="s">
        <v>15</v>
      </c>
      <c r="G152" s="2" t="s">
        <v>341</v>
      </c>
      <c r="H152" s="2" t="s">
        <v>134</v>
      </c>
      <c r="I152" s="2" t="str">
        <f>IFERROR(__xludf.DUMMYFUNCTION("GOOGLETRANSLATE(C152,""fr"",""en"")"),"Very interesting rates when you are a young driver and you do not drive properly and not more than 500km by me.
I haven't had a claim yet ... so to see ... or not!")</f>
        <v>Very interesting rates when you are a young driver and you do not drive properly and not more than 500km by me.
I haven't had a claim yet ... so to see ... or not!</v>
      </c>
    </row>
    <row r="153" ht="15.75" customHeight="1">
      <c r="B153" s="2" t="s">
        <v>344</v>
      </c>
      <c r="C153" s="2" t="s">
        <v>345</v>
      </c>
      <c r="D153" s="2" t="s">
        <v>13</v>
      </c>
      <c r="E153" s="2" t="s">
        <v>14</v>
      </c>
      <c r="F153" s="2" t="s">
        <v>15</v>
      </c>
      <c r="G153" s="2" t="s">
        <v>341</v>
      </c>
      <c r="H153" s="2" t="s">
        <v>134</v>
      </c>
      <c r="I153" s="2" t="str">
        <f>IFERROR(__xludf.DUMMYFUNCTION("GOOGLETRANSLATE(C153,""fr"",""en"")"),"I am satisfied with the service and the advisers are at the top.
I recommend direct insurance as well as for prices as for support.")</f>
        <v>I am satisfied with the service and the advisers are at the top.
I recommend direct insurance as well as for prices as for support.</v>
      </c>
    </row>
    <row r="154" ht="15.75" customHeight="1">
      <c r="B154" s="2" t="s">
        <v>346</v>
      </c>
      <c r="C154" s="2" t="s">
        <v>347</v>
      </c>
      <c r="D154" s="2" t="s">
        <v>13</v>
      </c>
      <c r="E154" s="2" t="s">
        <v>14</v>
      </c>
      <c r="F154" s="2" t="s">
        <v>15</v>
      </c>
      <c r="G154" s="2" t="s">
        <v>341</v>
      </c>
      <c r="H154" s="2" t="s">
        <v>134</v>
      </c>
      <c r="I154" s="2" t="str">
        <f>IFERROR(__xludf.DUMMYFUNCTION("GOOGLETRANSLATE(C154,""fr"",""en"")"),"The price are expensive and your administrative assistance is not the fastest. I have a lot of the difulted to make you understand my questions/requests")</f>
        <v>The price are expensive and your administrative assistance is not the fastest. I have a lot of the difulted to make you understand my questions/requests</v>
      </c>
    </row>
    <row r="155" ht="15.75" customHeight="1">
      <c r="B155" s="2" t="s">
        <v>348</v>
      </c>
      <c r="C155" s="2" t="s">
        <v>349</v>
      </c>
      <c r="D155" s="2" t="s">
        <v>13</v>
      </c>
      <c r="E155" s="2" t="s">
        <v>14</v>
      </c>
      <c r="F155" s="2" t="s">
        <v>15</v>
      </c>
      <c r="G155" s="2" t="s">
        <v>341</v>
      </c>
      <c r="H155" s="2" t="s">
        <v>134</v>
      </c>
      <c r="I155" s="2" t="str">
        <f>IFERROR(__xludf.DUMMYFUNCTION("GOOGLETRANSLATE(C155,""fr"",""en"")"),"My opinion ,
I am satisfied with your services, sympathetic advisor, listening with clear explanations in this concerns the approaches and the specified insurance
Goodbye
Adel Jbilou")</f>
        <v>My opinion ,
I am satisfied with your services, sympathetic advisor, listening with clear explanations in this concerns the approaches and the specified insurance
Goodbye
Adel Jbilou</v>
      </c>
    </row>
    <row r="156" ht="15.75" customHeight="1">
      <c r="B156" s="2" t="s">
        <v>350</v>
      </c>
      <c r="C156" s="2" t="s">
        <v>351</v>
      </c>
      <c r="D156" s="2" t="s">
        <v>13</v>
      </c>
      <c r="E156" s="2" t="s">
        <v>14</v>
      </c>
      <c r="F156" s="2" t="s">
        <v>15</v>
      </c>
      <c r="G156" s="2" t="s">
        <v>341</v>
      </c>
      <c r="H156" s="2" t="s">
        <v>134</v>
      </c>
      <c r="I156" s="2" t="str">
        <f>IFERROR(__xludf.DUMMYFUNCTION("GOOGLETRANSLATE(C156,""fr"",""en"")"),"Ok it works well in the event of a claim I would call on your services hoping that this is not the case. Good evening and see you soon. I just want to set my subscription to be in order")</f>
        <v>Ok it works well in the event of a claim I would call on your services hoping that this is not the case. Good evening and see you soon. I just want to set my subscription to be in order</v>
      </c>
    </row>
    <row r="157" ht="15.75" customHeight="1">
      <c r="B157" s="2" t="s">
        <v>352</v>
      </c>
      <c r="C157" s="2" t="s">
        <v>353</v>
      </c>
      <c r="D157" s="2" t="s">
        <v>13</v>
      </c>
      <c r="E157" s="2" t="s">
        <v>14</v>
      </c>
      <c r="F157" s="2" t="s">
        <v>15</v>
      </c>
      <c r="G157" s="2" t="s">
        <v>341</v>
      </c>
      <c r="H157" s="2" t="s">
        <v>134</v>
      </c>
      <c r="I157" s="2" t="str">
        <f>IFERROR(__xludf.DUMMYFUNCTION("GOOGLETRANSLATE(C157,""fr"",""en"")"),"Hi there
I am generally satisfied with the Direct Insurance service
Obtaining insurance is very easy via the website, both to register a new vehicle and to change vehicles
")</f>
        <v>Hi there
I am generally satisfied with the Direct Insurance service
Obtaining insurance is very easy via the website, both to register a new vehicle and to change vehicles
</v>
      </c>
    </row>
    <row r="158" ht="15.75" customHeight="1">
      <c r="B158" s="2" t="s">
        <v>354</v>
      </c>
      <c r="C158" s="2" t="s">
        <v>355</v>
      </c>
      <c r="D158" s="2" t="s">
        <v>13</v>
      </c>
      <c r="E158" s="2" t="s">
        <v>14</v>
      </c>
      <c r="F158" s="2" t="s">
        <v>15</v>
      </c>
      <c r="G158" s="2" t="s">
        <v>341</v>
      </c>
      <c r="H158" s="2" t="s">
        <v>134</v>
      </c>
      <c r="I158" s="2" t="str">
        <f>IFERROR(__xludf.DUMMYFUNCTION("GOOGLETRANSLATE(C158,""fr"",""en"")"),"The young drivers tremble a little by seeing the prices but elsewhere it's even worse so it's okay. Your site is easy to use, it's easy to subscribe to your insurance! No more loss of time on the phone or send letters, great! (PS, I complimented you from "&amp;"the bottom of my heart, don't hesitate to give me a special little promo (you never know ;-)")</f>
        <v>The young drivers tremble a little by seeing the prices but elsewhere it's even worse so it's okay. Your site is easy to use, it's easy to subscribe to your insurance! No more loss of time on the phone or send letters, great! (PS, I complimented you from the bottom of my heart, don't hesitate to give me a special little promo (you never know ;-)</v>
      </c>
    </row>
    <row r="159" ht="15.75" customHeight="1">
      <c r="B159" s="2" t="s">
        <v>356</v>
      </c>
      <c r="C159" s="2" t="s">
        <v>357</v>
      </c>
      <c r="D159" s="2" t="s">
        <v>13</v>
      </c>
      <c r="E159" s="2" t="s">
        <v>14</v>
      </c>
      <c r="F159" s="2" t="s">
        <v>15</v>
      </c>
      <c r="G159" s="2" t="s">
        <v>341</v>
      </c>
      <c r="H159" s="2" t="s">
        <v>134</v>
      </c>
      <c r="I159" s="2" t="str">
        <f>IFERROR(__xludf.DUMMYFUNCTION("GOOGLETRANSLATE(C159,""fr"",""en"")"),"I am satisfied with the service The price simply suits me above all the speed of registration on your site and the guarantee offered direct insurance a big thank you cordially Malik Zahid Rafiq")</f>
        <v>I am satisfied with the service The price simply suits me above all the speed of registration on your site and the guarantee offered direct insurance a big thank you cordially Malik Zahid Rafiq</v>
      </c>
    </row>
    <row r="160" ht="15.75" customHeight="1">
      <c r="B160" s="2" t="s">
        <v>358</v>
      </c>
      <c r="C160" s="2" t="s">
        <v>359</v>
      </c>
      <c r="D160" s="2" t="s">
        <v>13</v>
      </c>
      <c r="E160" s="2" t="s">
        <v>14</v>
      </c>
      <c r="F160" s="2" t="s">
        <v>15</v>
      </c>
      <c r="G160" s="2" t="s">
        <v>341</v>
      </c>
      <c r="H160" s="2" t="s">
        <v>134</v>
      </c>
      <c r="I160" s="2" t="str">
        <f>IFERROR(__xludf.DUMMYFUNCTION("GOOGLETRANSLATE(C160,""fr"",""en"")"),"I suffer an increase in the annual subscription because the loss rate has increased in the region ... Surprising when we see the world on the roads in Covid time ... But according to customer service, this is the risk Mutualist. Without resentment, goodby"&amp;"e.")</f>
        <v>I suffer an increase in the annual subscription because the loss rate has increased in the region ... Surprising when we see the world on the roads in Covid time ... But according to customer service, this is the risk Mutualist. Without resentment, goodbye.</v>
      </c>
    </row>
    <row r="161" ht="15.75" customHeight="1">
      <c r="B161" s="2" t="s">
        <v>360</v>
      </c>
      <c r="C161" s="2" t="s">
        <v>361</v>
      </c>
      <c r="D161" s="2" t="s">
        <v>13</v>
      </c>
      <c r="E161" s="2" t="s">
        <v>14</v>
      </c>
      <c r="F161" s="2" t="s">
        <v>15</v>
      </c>
      <c r="G161" s="2" t="s">
        <v>341</v>
      </c>
      <c r="H161" s="2" t="s">
        <v>134</v>
      </c>
      <c r="I161" s="2" t="str">
        <f>IFERROR(__xludf.DUMMYFUNCTION("GOOGLETRANSLATE(C161,""fr"",""en"")"),"Too expensive unfortunately, it's a shame because the service and simple and quick for registration, I will see in the future if I change if I do not receive good offers.
Thanks")</f>
        <v>Too expensive unfortunately, it's a shame because the service and simple and quick for registration, I will see in the future if I change if I do not receive good offers.
Thanks</v>
      </c>
    </row>
    <row r="162" ht="15.75" customHeight="1">
      <c r="B162" s="2" t="s">
        <v>362</v>
      </c>
      <c r="C162" s="2" t="s">
        <v>363</v>
      </c>
      <c r="D162" s="2" t="s">
        <v>13</v>
      </c>
      <c r="E162" s="2" t="s">
        <v>14</v>
      </c>
      <c r="F162" s="2" t="s">
        <v>15</v>
      </c>
      <c r="G162" s="2" t="s">
        <v>364</v>
      </c>
      <c r="H162" s="2" t="s">
        <v>134</v>
      </c>
      <c r="I162" s="2" t="str">
        <f>IFERROR(__xludf.DUMMYFUNCTION("GOOGLETRANSLATE(C162,""fr"",""en"")"),"Auto insurance prices should be revised downhill given the actual value of the vehicle concerned.
The police should be readjusted accordingly")</f>
        <v>Auto insurance prices should be revised downhill given the actual value of the vehicle concerned.
The police should be readjusted accordingly</v>
      </c>
    </row>
    <row r="163" ht="15.75" customHeight="1">
      <c r="B163" s="2" t="s">
        <v>365</v>
      </c>
      <c r="C163" s="2" t="s">
        <v>366</v>
      </c>
      <c r="D163" s="2" t="s">
        <v>13</v>
      </c>
      <c r="E163" s="2" t="s">
        <v>14</v>
      </c>
      <c r="F163" s="2" t="s">
        <v>15</v>
      </c>
      <c r="G163" s="2" t="s">
        <v>364</v>
      </c>
      <c r="H163" s="2" t="s">
        <v>134</v>
      </c>
      <c r="I163" s="2" t="str">
        <f>IFERROR(__xludf.DUMMYFUNCTION("GOOGLETRANSLATE(C163,""fr"",""en"")"),"Satisfied on the other hand the site is not always accessible via the internet, I wanted to send documents and have marked me that the site has broken down, and that, from some. How to send you the gray card and photo of the car.")</f>
        <v>Satisfied on the other hand the site is not always accessible via the internet, I wanted to send documents and have marked me that the site has broken down, and that, from some. How to send you the gray card and photo of the car.</v>
      </c>
    </row>
    <row r="164" ht="15.75" customHeight="1">
      <c r="B164" s="2" t="s">
        <v>367</v>
      </c>
      <c r="C164" s="2" t="s">
        <v>368</v>
      </c>
      <c r="D164" s="2" t="s">
        <v>13</v>
      </c>
      <c r="E164" s="2" t="s">
        <v>14</v>
      </c>
      <c r="F164" s="2" t="s">
        <v>15</v>
      </c>
      <c r="G164" s="2" t="s">
        <v>364</v>
      </c>
      <c r="H164" s="2" t="s">
        <v>134</v>
      </c>
      <c r="I164" s="2" t="str">
        <f>IFERROR(__xludf.DUMMYFUNCTION("GOOGLETRANSLATE(C164,""fr"",""en"")"),"The price is a little high, but I am satisfied with your services, in fact the site it is simple and practical.
Thank you and cordially.")</f>
        <v>The price is a little high, but I am satisfied with your services, in fact the site it is simple and practical.
Thank you and cordially.</v>
      </c>
    </row>
    <row r="165" ht="15.75" customHeight="1">
      <c r="B165" s="2" t="s">
        <v>369</v>
      </c>
      <c r="C165" s="2" t="s">
        <v>370</v>
      </c>
      <c r="D165" s="2" t="s">
        <v>13</v>
      </c>
      <c r="E165" s="2" t="s">
        <v>14</v>
      </c>
      <c r="F165" s="2" t="s">
        <v>15</v>
      </c>
      <c r="G165" s="2" t="s">
        <v>364</v>
      </c>
      <c r="H165" s="2" t="s">
        <v>134</v>
      </c>
      <c r="I165" s="2" t="str">
        <f>IFERROR(__xludf.DUMMYFUNCTION("GOOGLETRANSLATE(C165,""fr"",""en"")"),"I am satisfied with prices and conditions.
Simple and understandable online subscription.
Clear explanations at each warranty line, it is a plus to answer multiple questions.")</f>
        <v>I am satisfied with prices and conditions.
Simple and understandable online subscription.
Clear explanations at each warranty line, it is a plus to answer multiple questions.</v>
      </c>
    </row>
    <row r="166" ht="15.75" customHeight="1">
      <c r="B166" s="2" t="s">
        <v>371</v>
      </c>
      <c r="C166" s="2" t="s">
        <v>372</v>
      </c>
      <c r="D166" s="2" t="s">
        <v>13</v>
      </c>
      <c r="E166" s="2" t="s">
        <v>14</v>
      </c>
      <c r="F166" s="2" t="s">
        <v>15</v>
      </c>
      <c r="G166" s="2" t="s">
        <v>373</v>
      </c>
      <c r="H166" s="2" t="s">
        <v>134</v>
      </c>
      <c r="I166" s="2" t="str">
        <f>IFERROR(__xludf.DUMMYFUNCTION("GOOGLETRANSLATE(C166,""fr"",""en"")"),"Satisfied except annual price increases and pay more than if I was a new insured.
Too bad not to be rewarded for fidelity and the fact of not having claims")</f>
        <v>Satisfied except annual price increases and pay more than if I was a new insured.
Too bad not to be rewarded for fidelity and the fact of not having claims</v>
      </c>
    </row>
    <row r="167" ht="15.75" customHeight="1">
      <c r="B167" s="2" t="s">
        <v>374</v>
      </c>
      <c r="C167" s="2" t="s">
        <v>375</v>
      </c>
      <c r="D167" s="2" t="s">
        <v>13</v>
      </c>
      <c r="E167" s="2" t="s">
        <v>14</v>
      </c>
      <c r="F167" s="2" t="s">
        <v>15</v>
      </c>
      <c r="G167" s="2" t="s">
        <v>373</v>
      </c>
      <c r="H167" s="2" t="s">
        <v>134</v>
      </c>
      <c r="I167" s="2" t="str">
        <f>IFERROR(__xludf.DUMMYFUNCTION("GOOGLETRANSLATE(C167,""fr"",""en"")"),"The prices are very attractive, it remains to be seen whether the reimbursements in the event of a claim will be up to par (as everyone knows, we can judge the quality of the service when we are faced with a problem and for the moment, this n 'is not the "&amp;"case and especially as late as possible ...........)")</f>
        <v>The prices are very attractive, it remains to be seen whether the reimbursements in the event of a claim will be up to par (as everyone knows, we can judge the quality of the service when we are faced with a problem and for the moment, this n 'is not the case and especially as late as possible ...........)</v>
      </c>
    </row>
    <row r="168" ht="15.75" customHeight="1">
      <c r="B168" s="2" t="s">
        <v>376</v>
      </c>
      <c r="C168" s="2" t="s">
        <v>377</v>
      </c>
      <c r="D168" s="2" t="s">
        <v>13</v>
      </c>
      <c r="E168" s="2" t="s">
        <v>14</v>
      </c>
      <c r="F168" s="2" t="s">
        <v>15</v>
      </c>
      <c r="G168" s="2" t="s">
        <v>373</v>
      </c>
      <c r="H168" s="2" t="s">
        <v>134</v>
      </c>
      <c r="I168" s="2" t="str">
        <f>IFERROR(__xludf.DUMMYFUNCTION("GOOGLETRANSLATE(C168,""fr"",""en"")"),"Perfect and thank you I am happy to be at home I wish you have a good day
I sign all and it's good for me you can put the contract all risk
")</f>
        <v>Perfect and thank you I am happy to be at home I wish you have a good day
I sign all and it's good for me you can put the contract all risk
</v>
      </c>
    </row>
    <row r="169" ht="15.75" customHeight="1">
      <c r="B169" s="2" t="s">
        <v>378</v>
      </c>
      <c r="C169" s="2" t="s">
        <v>379</v>
      </c>
      <c r="D169" s="2" t="s">
        <v>13</v>
      </c>
      <c r="E169" s="2" t="s">
        <v>14</v>
      </c>
      <c r="F169" s="2" t="s">
        <v>15</v>
      </c>
      <c r="G169" s="2" t="s">
        <v>373</v>
      </c>
      <c r="H169" s="2" t="s">
        <v>134</v>
      </c>
      <c r="I169" s="2" t="str">
        <f>IFERROR(__xludf.DUMMYFUNCTION("GOOGLETRANSLATE(C169,""fr"",""en"")"),"I am satisfied with the service and the telephone reception. I recommend your company around me.
Wishing you good reception.
Cordially")</f>
        <v>I am satisfied with the service and the telephone reception. I recommend your company around me.
Wishing you good reception.
Cordially</v>
      </c>
    </row>
    <row r="170" ht="15.75" customHeight="1">
      <c r="B170" s="2" t="s">
        <v>380</v>
      </c>
      <c r="C170" s="2" t="s">
        <v>381</v>
      </c>
      <c r="D170" s="2" t="s">
        <v>13</v>
      </c>
      <c r="E170" s="2" t="s">
        <v>14</v>
      </c>
      <c r="F170" s="2" t="s">
        <v>15</v>
      </c>
      <c r="G170" s="2" t="s">
        <v>373</v>
      </c>
      <c r="H170" s="2" t="s">
        <v>134</v>
      </c>
      <c r="I170" s="2" t="str">
        <f>IFERROR(__xludf.DUMMYFUNCTION("GOOGLETRANSLATE(C170,""fr"",""en"")"),"I am satisfied with my, contract nothing to say at the level of advisers always listening always at the best prices I recommend this insurance.")</f>
        <v>I am satisfied with my, contract nothing to say at the level of advisers always listening always at the best prices I recommend this insurance.</v>
      </c>
    </row>
    <row r="171" ht="15.75" customHeight="1">
      <c r="B171" s="2" t="s">
        <v>382</v>
      </c>
      <c r="C171" s="2" t="s">
        <v>383</v>
      </c>
      <c r="D171" s="2" t="s">
        <v>13</v>
      </c>
      <c r="E171" s="2" t="s">
        <v>14</v>
      </c>
      <c r="F171" s="2" t="s">
        <v>15</v>
      </c>
      <c r="G171" s="2" t="s">
        <v>384</v>
      </c>
      <c r="H171" s="2" t="s">
        <v>134</v>
      </c>
      <c r="I171" s="2" t="str">
        <f>IFERROR(__xludf.DUMMYFUNCTION("GOOGLETRANSLATE(C171,""fr"",""en"")"),"Impossible to contact by email it does not work !!! You don't pay your webmaster or what? How to terminate, why does the option not even appear?")</f>
        <v>Impossible to contact by email it does not work !!! You don't pay your webmaster or what? How to terminate, why does the option not even appear?</v>
      </c>
    </row>
    <row r="172" ht="15.75" customHeight="1">
      <c r="B172" s="2" t="s">
        <v>385</v>
      </c>
      <c r="C172" s="2" t="s">
        <v>386</v>
      </c>
      <c r="D172" s="2" t="s">
        <v>13</v>
      </c>
      <c r="E172" s="2" t="s">
        <v>14</v>
      </c>
      <c r="F172" s="2" t="s">
        <v>15</v>
      </c>
      <c r="G172" s="2" t="s">
        <v>384</v>
      </c>
      <c r="H172" s="2" t="s">
        <v>134</v>
      </c>
      <c r="I172" s="2" t="str">
        <f>IFERROR(__xludf.DUMMYFUNCTION("GOOGLETRANSLATE(C172,""fr"",""en"")"),"The prices of quotes are enticing then when you are insured the amount of insurance increases.
Online quote around € 600 and I pay more than € 900.")</f>
        <v>The prices of quotes are enticing then when you are insured the amount of insurance increases.
Online quote around € 600 and I pay more than € 900.</v>
      </c>
    </row>
    <row r="173" ht="15.75" customHeight="1">
      <c r="B173" s="2" t="s">
        <v>387</v>
      </c>
      <c r="C173" s="2" t="s">
        <v>388</v>
      </c>
      <c r="D173" s="2" t="s">
        <v>13</v>
      </c>
      <c r="E173" s="2" t="s">
        <v>14</v>
      </c>
      <c r="F173" s="2" t="s">
        <v>15</v>
      </c>
      <c r="G173" s="2" t="s">
        <v>384</v>
      </c>
      <c r="H173" s="2" t="s">
        <v>134</v>
      </c>
      <c r="I173" s="2" t="str">
        <f>IFERROR(__xludf.DUMMYFUNCTION("GOOGLETRANSLATE(C173,""fr"",""en"")"),"You should have lowered the cost of auto insurance for the containment period. Which is not the case.
")</f>
        <v>You should have lowered the cost of auto insurance for the containment period. Which is not the case.
</v>
      </c>
    </row>
    <row r="174" ht="15.75" customHeight="1">
      <c r="B174" s="2" t="s">
        <v>389</v>
      </c>
      <c r="C174" s="2" t="s">
        <v>390</v>
      </c>
      <c r="D174" s="2" t="s">
        <v>13</v>
      </c>
      <c r="E174" s="2" t="s">
        <v>14</v>
      </c>
      <c r="F174" s="2" t="s">
        <v>15</v>
      </c>
      <c r="G174" s="2" t="s">
        <v>384</v>
      </c>
      <c r="H174" s="2" t="s">
        <v>134</v>
      </c>
      <c r="I174" s="2" t="str">
        <f>IFERROR(__xludf.DUMMYFUNCTION("GOOGLETRANSLATE(C174,""fr"",""en"")"),"For the moment satisfied with the service, because no claims to report to date, to see if this happens, but I hope not to need so early.")</f>
        <v>For the moment satisfied with the service, because no claims to report to date, to see if this happens, but I hope not to need so early.</v>
      </c>
    </row>
    <row r="175" ht="15.75" customHeight="1">
      <c r="B175" s="2" t="s">
        <v>391</v>
      </c>
      <c r="C175" s="2" t="s">
        <v>392</v>
      </c>
      <c r="D175" s="2" t="s">
        <v>13</v>
      </c>
      <c r="E175" s="2" t="s">
        <v>14</v>
      </c>
      <c r="F175" s="2" t="s">
        <v>15</v>
      </c>
      <c r="G175" s="2" t="s">
        <v>384</v>
      </c>
      <c r="H175" s="2" t="s">
        <v>134</v>
      </c>
      <c r="I175" s="2" t="str">
        <f>IFERROR(__xludf.DUMMYFUNCTION("GOOGLETRANSLATE(C175,""fr"",""en"")"),"Impossible to contact Blablasure via their site for several weeks!
Really disappointed because increased price of my insurance without explanation, and especially after a year of covid or I hardly used my car ...")</f>
        <v>Impossible to contact Blablasure via their site for several weeks!
Really disappointed because increased price of my insurance without explanation, and especially after a year of covid or I hardly used my car ...</v>
      </c>
    </row>
    <row r="176" ht="15.75" customHeight="1">
      <c r="B176" s="2" t="s">
        <v>393</v>
      </c>
      <c r="C176" s="2" t="s">
        <v>394</v>
      </c>
      <c r="D176" s="2" t="s">
        <v>13</v>
      </c>
      <c r="E176" s="2" t="s">
        <v>14</v>
      </c>
      <c r="F176" s="2" t="s">
        <v>15</v>
      </c>
      <c r="G176" s="2" t="s">
        <v>384</v>
      </c>
      <c r="H176" s="2" t="s">
        <v>134</v>
      </c>
      <c r="I176" s="2" t="str">
        <f>IFERROR(__xludf.DUMMYFUNCTION("GOOGLETRANSLATE(C176,""fr"",""en"")"),"I am satisfied with this contract, which I subscribed because I am very positive on the Blablacar adventure. That said, I don't have yet (and I hope that I will not have) played insurance. Because, I always focus insurers ....")</f>
        <v>I am satisfied with this contract, which I subscribed because I am very positive on the Blablacar adventure. That said, I don't have yet (and I hope that I will not have) played insurance. Because, I always focus insurers ....</v>
      </c>
    </row>
    <row r="177" ht="15.75" customHeight="1">
      <c r="B177" s="2" t="s">
        <v>395</v>
      </c>
      <c r="C177" s="2" t="s">
        <v>396</v>
      </c>
      <c r="D177" s="2" t="s">
        <v>13</v>
      </c>
      <c r="E177" s="2" t="s">
        <v>14</v>
      </c>
      <c r="F177" s="2" t="s">
        <v>15</v>
      </c>
      <c r="G177" s="2" t="s">
        <v>384</v>
      </c>
      <c r="H177" s="2" t="s">
        <v>134</v>
      </c>
      <c r="I177" s="2" t="str">
        <f>IFERROR(__xludf.DUMMYFUNCTION("GOOGLETRANSLATE(C177,""fr"",""en"")"),"I am very satisfied
e
There is nothing to say they are very available when they need help
I highly recommend.
It's been 1 year I have never had an money
")</f>
        <v>I am very satisfied
e
There is nothing to say they are very available when they need help
I highly recommend.
It's been 1 year I have never had an money
</v>
      </c>
    </row>
    <row r="178" ht="15.75" customHeight="1">
      <c r="B178" s="2" t="s">
        <v>397</v>
      </c>
      <c r="C178" s="2" t="s">
        <v>398</v>
      </c>
      <c r="D178" s="2" t="s">
        <v>13</v>
      </c>
      <c r="E178" s="2" t="s">
        <v>14</v>
      </c>
      <c r="F178" s="2" t="s">
        <v>15</v>
      </c>
      <c r="G178" s="2" t="s">
        <v>384</v>
      </c>
      <c r="H178" s="2" t="s">
        <v>134</v>
      </c>
      <c r="I178" s="2" t="str">
        <f>IFERROR(__xludf.DUMMYFUNCTION("GOOGLETRANSLATE(C178,""fr"",""en"")"),"The price only increases, while in 2020 almost no one was traveling and everything was closed !!! I pay more now than when I was a young driver, and in addition I never had a road accident; it's big anything !!!")</f>
        <v>The price only increases, while in 2020 almost no one was traveling and everything was closed !!! I pay more now than when I was a young driver, and in addition I never had a road accident; it's big anything !!!</v>
      </c>
    </row>
    <row r="179" ht="15.75" customHeight="1">
      <c r="B179" s="2" t="s">
        <v>399</v>
      </c>
      <c r="C179" s="2" t="s">
        <v>400</v>
      </c>
      <c r="D179" s="2" t="s">
        <v>13</v>
      </c>
      <c r="E179" s="2" t="s">
        <v>14</v>
      </c>
      <c r="F179" s="2" t="s">
        <v>15</v>
      </c>
      <c r="G179" s="2" t="s">
        <v>384</v>
      </c>
      <c r="H179" s="2" t="s">
        <v>134</v>
      </c>
      <c r="I179" s="2" t="str">
        <f>IFERROR(__xludf.DUMMYFUNCTION("GOOGLETRANSLATE(C179,""fr"",""en"")"),"So far I have been satisfied with Direct Insurance, good telephone contact, taking the need very correctly clear response to the request. Correct prices")</f>
        <v>So far I have been satisfied with Direct Insurance, good telephone contact, taking the need very correctly clear response to the request. Correct prices</v>
      </c>
    </row>
    <row r="180" ht="15.75" customHeight="1">
      <c r="B180" s="2" t="s">
        <v>401</v>
      </c>
      <c r="C180" s="2" t="s">
        <v>402</v>
      </c>
      <c r="D180" s="2" t="s">
        <v>13</v>
      </c>
      <c r="E180" s="2" t="s">
        <v>14</v>
      </c>
      <c r="F180" s="2" t="s">
        <v>15</v>
      </c>
      <c r="G180" s="2" t="s">
        <v>403</v>
      </c>
      <c r="H180" s="2" t="s">
        <v>134</v>
      </c>
      <c r="I180" s="2" t="str">
        <f>IFERROR(__xludf.DUMMYFUNCTION("GOOGLETRANSLATE(C180,""fr"",""en"")"),"I found cheaper on another platform, I would like to have the same price.
I count on your professionalism to send me another as seen elsewhere")</f>
        <v>I found cheaper on another platform, I would like to have the same price.
I count on your professionalism to send me another as seen elsewhere</v>
      </c>
    </row>
    <row r="181" ht="15.75" customHeight="1">
      <c r="B181" s="2" t="s">
        <v>404</v>
      </c>
      <c r="C181" s="2" t="s">
        <v>405</v>
      </c>
      <c r="D181" s="2" t="s">
        <v>13</v>
      </c>
      <c r="E181" s="2" t="s">
        <v>14</v>
      </c>
      <c r="F181" s="2" t="s">
        <v>15</v>
      </c>
      <c r="G181" s="2" t="s">
        <v>403</v>
      </c>
      <c r="H181" s="2" t="s">
        <v>134</v>
      </c>
      <c r="I181" s="2" t="str">
        <f>IFERROR(__xludf.DUMMYFUNCTION("GOOGLETRANSLATE(C181,""fr"",""en"")"),"very good experience so far, correct price, efficient customer service
very good experience so far, correct price, efficient customer service")</f>
        <v>very good experience so far, correct price, efficient customer service
very good experience so far, correct price, efficient customer service</v>
      </c>
    </row>
    <row r="182" ht="15.75" customHeight="1">
      <c r="B182" s="2" t="s">
        <v>406</v>
      </c>
      <c r="C182" s="2" t="s">
        <v>407</v>
      </c>
      <c r="D182" s="2" t="s">
        <v>13</v>
      </c>
      <c r="E182" s="2" t="s">
        <v>14</v>
      </c>
      <c r="F182" s="2" t="s">
        <v>15</v>
      </c>
      <c r="G182" s="2" t="s">
        <v>403</v>
      </c>
      <c r="H182" s="2" t="s">
        <v>134</v>
      </c>
      <c r="I182" s="2" t="str">
        <f>IFERROR(__xludf.DUMMYFUNCTION("GOOGLETRANSLATE(C182,""fr"",""en"")"),"I am satisfied with the service, very warm welcome I recommend this assurance with closed eyes, and I would talk to my entourage who are themselves in real estate")</f>
        <v>I am satisfied with the service, very warm welcome I recommend this assurance with closed eyes, and I would talk to my entourage who are themselves in real estate</v>
      </c>
    </row>
    <row r="183" ht="15.75" customHeight="1">
      <c r="B183" s="2" t="s">
        <v>408</v>
      </c>
      <c r="C183" s="2" t="s">
        <v>409</v>
      </c>
      <c r="D183" s="2" t="s">
        <v>13</v>
      </c>
      <c r="E183" s="2" t="s">
        <v>14</v>
      </c>
      <c r="F183" s="2" t="s">
        <v>15</v>
      </c>
      <c r="G183" s="2" t="s">
        <v>403</v>
      </c>
      <c r="H183" s="2" t="s">
        <v>134</v>
      </c>
      <c r="I183" s="2" t="str">
        <f>IFERROR(__xludf.DUMMYFUNCTION("GOOGLETRANSLATE(C183,""fr"",""en"")"),"I am unsatisfied
Your price increase is scandalous
Increase by 40 € for the same guarantees !!!!!!
On the other hand I have not access in my opinion always that of 2019 to download")</f>
        <v>I am unsatisfied
Your price increase is scandalous
Increase by 40 € for the same guarantees !!!!!!
On the other hand I have not access in my opinion always that of 2019 to download</v>
      </c>
    </row>
    <row r="184" ht="15.75" customHeight="1">
      <c r="B184" s="2" t="s">
        <v>410</v>
      </c>
      <c r="C184" s="2" t="s">
        <v>411</v>
      </c>
      <c r="D184" s="2" t="s">
        <v>13</v>
      </c>
      <c r="E184" s="2" t="s">
        <v>14</v>
      </c>
      <c r="F184" s="2" t="s">
        <v>15</v>
      </c>
      <c r="G184" s="2" t="s">
        <v>403</v>
      </c>
      <c r="H184" s="2" t="s">
        <v>134</v>
      </c>
      <c r="I184" s="2" t="str">
        <f>IFERROR(__xludf.DUMMYFUNCTION("GOOGLETRANSLATE(C184,""fr"",""en"")"),"Super value for money, always advised pleasant and understandable, new to this insurance companies so cannot judge on the efficiency of taking disaster charge or other but at first glance this companies inspires me confidence, I recommend.
")</f>
        <v>Super value for money, always advised pleasant and understandable, new to this insurance companies so cannot judge on the efficiency of taking disaster charge or other but at first glance this companies inspires me confidence, I recommend.
</v>
      </c>
    </row>
    <row r="185" ht="15.75" customHeight="1">
      <c r="B185" s="2" t="s">
        <v>412</v>
      </c>
      <c r="C185" s="2" t="s">
        <v>413</v>
      </c>
      <c r="D185" s="2" t="s">
        <v>13</v>
      </c>
      <c r="E185" s="2" t="s">
        <v>14</v>
      </c>
      <c r="F185" s="2" t="s">
        <v>15</v>
      </c>
      <c r="G185" s="2" t="s">
        <v>403</v>
      </c>
      <c r="H185" s="2" t="s">
        <v>134</v>
      </c>
      <c r="I185" s="2" t="str">
        <f>IFERROR(__xludf.DUMMYFUNCTION("GOOGLETRANSLATE(C185,""fr"",""en"")"),"Simple and practical, accessible for everyone, with great offers and good service.
support members and find logical solutions")</f>
        <v>Simple and practical, accessible for everyone, with great offers and good service.
support members and find logical solutions</v>
      </c>
    </row>
    <row r="186" ht="15.75" customHeight="1">
      <c r="B186" s="2" t="s">
        <v>414</v>
      </c>
      <c r="C186" s="2" t="s">
        <v>415</v>
      </c>
      <c r="D186" s="2" t="s">
        <v>13</v>
      </c>
      <c r="E186" s="2" t="s">
        <v>14</v>
      </c>
      <c r="F186" s="2" t="s">
        <v>15</v>
      </c>
      <c r="G186" s="2" t="s">
        <v>403</v>
      </c>
      <c r="H186" s="2" t="s">
        <v>134</v>
      </c>
      <c r="I186" s="2" t="str">
        <f>IFERROR(__xludf.DUMMYFUNCTION("GOOGLETRANSLATE(C186,""fr"",""en"")"),"I am more or less satisfied with your services, the prices also suit me more or less.
It's not always easy to have someone online ...")</f>
        <v>I am more or less satisfied with your services, the prices also suit me more or less.
It's not always easy to have someone online ...</v>
      </c>
    </row>
    <row r="187" ht="15.75" customHeight="1">
      <c r="B187" s="2" t="s">
        <v>416</v>
      </c>
      <c r="C187" s="2" t="s">
        <v>417</v>
      </c>
      <c r="D187" s="2" t="s">
        <v>13</v>
      </c>
      <c r="E187" s="2" t="s">
        <v>14</v>
      </c>
      <c r="F187" s="2" t="s">
        <v>15</v>
      </c>
      <c r="G187" s="2" t="s">
        <v>418</v>
      </c>
      <c r="H187" s="2" t="s">
        <v>134</v>
      </c>
      <c r="I187" s="2" t="str">
        <f>IFERROR(__xludf.DUMMYFUNCTION("GOOGLETRANSLATE(C187,""fr"",""en"")"),"I never have any requests so I cannot judge so much, but for the moment I am satisfied with the service that you offer, the price seems to be correct")</f>
        <v>I never have any requests so I cannot judge so much, but for the moment I am satisfied with the service that you offer, the price seems to be correct</v>
      </c>
    </row>
    <row r="188" ht="15.75" customHeight="1">
      <c r="B188" s="2" t="s">
        <v>419</v>
      </c>
      <c r="C188" s="2" t="s">
        <v>420</v>
      </c>
      <c r="D188" s="2" t="s">
        <v>13</v>
      </c>
      <c r="E188" s="2" t="s">
        <v>14</v>
      </c>
      <c r="F188" s="2" t="s">
        <v>15</v>
      </c>
      <c r="G188" s="2" t="s">
        <v>418</v>
      </c>
      <c r="H188" s="2" t="s">
        <v>134</v>
      </c>
      <c r="I188" s="2" t="str">
        <f>IFERROR(__xludf.DUMMYFUNCTION("GOOGLETRANSLATE(C188,""fr"",""en"")"),"Hello,
I do not see the details of the guarantees when I click on my contract. The information should be available. My mini third formula is not detailed and I would like to have clear and available information.")</f>
        <v>Hello,
I do not see the details of the guarantees when I click on my contract. The information should be available. My mini third formula is not detailed and I would like to have clear and available information.</v>
      </c>
    </row>
    <row r="189" ht="15.75" customHeight="1">
      <c r="B189" s="2" t="s">
        <v>421</v>
      </c>
      <c r="C189" s="2" t="s">
        <v>422</v>
      </c>
      <c r="D189" s="2" t="s">
        <v>13</v>
      </c>
      <c r="E189" s="2" t="s">
        <v>14</v>
      </c>
      <c r="F189" s="2" t="s">
        <v>15</v>
      </c>
      <c r="G189" s="2" t="s">
        <v>418</v>
      </c>
      <c r="H189" s="2" t="s">
        <v>134</v>
      </c>
      <c r="I189" s="2" t="str">
        <f>IFERROR(__xludf.DUMMYFUNCTION("GOOGLETRANSLATE(C189,""fr"",""en"")"),"You have savagely increased prices since I subscribed. Especially on my vehicle. . I will not recommend your company to anyone, I find this process unfair.")</f>
        <v>You have savagely increased prices since I subscribed. Especially on my vehicle. . I will not recommend your company to anyone, I find this process unfair.</v>
      </c>
    </row>
    <row r="190" ht="15.75" customHeight="1">
      <c r="B190" s="2" t="s">
        <v>423</v>
      </c>
      <c r="C190" s="2" t="s">
        <v>424</v>
      </c>
      <c r="D190" s="2" t="s">
        <v>13</v>
      </c>
      <c r="E190" s="2" t="s">
        <v>14</v>
      </c>
      <c r="F190" s="2" t="s">
        <v>15</v>
      </c>
      <c r="G190" s="2" t="s">
        <v>425</v>
      </c>
      <c r="H190" s="2" t="s">
        <v>134</v>
      </c>
      <c r="I190" s="2" t="str">
        <f>IFERROR(__xludf.DUMMYFUNCTION("GOOGLETRANSLATE(C190,""fr"",""en"")"),"I made the note before I even be fully assured I hope that it will go well to the end I have to put a note before it is their procedure so I trust them we will see")</f>
        <v>I made the note before I even be fully assured I hope that it will go well to the end I have to put a note before it is their procedure so I trust them we will see</v>
      </c>
    </row>
    <row r="191" ht="15.75" customHeight="1">
      <c r="B191" s="2" t="s">
        <v>426</v>
      </c>
      <c r="C191" s="2" t="s">
        <v>427</v>
      </c>
      <c r="D191" s="2" t="s">
        <v>13</v>
      </c>
      <c r="E191" s="2" t="s">
        <v>14</v>
      </c>
      <c r="F191" s="2" t="s">
        <v>15</v>
      </c>
      <c r="G191" s="2" t="s">
        <v>425</v>
      </c>
      <c r="H191" s="2" t="s">
        <v>134</v>
      </c>
      <c r="I191" s="2" t="str">
        <f>IFERROR(__xludf.DUMMYFUNCTION("GOOGLETRANSLATE(C191,""fr"",""en"")"),"very disappointed with the monitoring of the contract which is not so in the event of the lack of follow -up for the provision of the green card I await an immediate reaction of the service in order to review my opinion")</f>
        <v>very disappointed with the monitoring of the contract which is not so in the event of the lack of follow -up for the provision of the green card I await an immediate reaction of the service in order to review my opinion</v>
      </c>
    </row>
    <row r="192" ht="15.75" customHeight="1">
      <c r="B192" s="2" t="s">
        <v>428</v>
      </c>
      <c r="C192" s="2" t="s">
        <v>429</v>
      </c>
      <c r="D192" s="2" t="s">
        <v>13</v>
      </c>
      <c r="E192" s="2" t="s">
        <v>14</v>
      </c>
      <c r="F192" s="2" t="s">
        <v>15</v>
      </c>
      <c r="G192" s="2" t="s">
        <v>425</v>
      </c>
      <c r="H192" s="2" t="s">
        <v>134</v>
      </c>
      <c r="I192" s="2" t="str">
        <f>IFERROR(__xludf.DUMMYFUNCTION("GOOGLETRANSLATE(C192,""fr"",""en"")"),"No complaints. Fast, efficient, cheap. No forced sales or untimely solicitations. Everything can be made of a personal computer. I recommend.")</f>
        <v>No complaints. Fast, efficient, cheap. No forced sales or untimely solicitations. Everything can be made of a personal computer. I recommend.</v>
      </c>
    </row>
    <row r="193" ht="15.75" customHeight="1">
      <c r="B193" s="2" t="s">
        <v>430</v>
      </c>
      <c r="C193" s="2" t="s">
        <v>431</v>
      </c>
      <c r="D193" s="2" t="s">
        <v>13</v>
      </c>
      <c r="E193" s="2" t="s">
        <v>14</v>
      </c>
      <c r="F193" s="2" t="s">
        <v>15</v>
      </c>
      <c r="G193" s="2" t="s">
        <v>425</v>
      </c>
      <c r="H193" s="2" t="s">
        <v>134</v>
      </c>
      <c r="I193" s="2" t="str">
        <f>IFERROR(__xludf.DUMMYFUNCTION("GOOGLETRANSLATE(C193,""fr"",""en"")"),"I just subscribed to the Direct Insurance offer with connected driving option (YouDrive). For the moment I am satify by the prices, I have not found better elsewhere. Being a young driver I really hope to save even more saving with the Drivebox. My experi"&amp;"ence on the website was great.")</f>
        <v>I just subscribed to the Direct Insurance offer with connected driving option (YouDrive). For the moment I am satify by the prices, I have not found better elsewhere. Being a young driver I really hope to save even more saving with the Drivebox. My experience on the website was great.</v>
      </c>
    </row>
    <row r="194" ht="15.75" customHeight="1">
      <c r="B194" s="2" t="s">
        <v>432</v>
      </c>
      <c r="C194" s="2" t="s">
        <v>433</v>
      </c>
      <c r="D194" s="2" t="s">
        <v>13</v>
      </c>
      <c r="E194" s="2" t="s">
        <v>14</v>
      </c>
      <c r="F194" s="2" t="s">
        <v>15</v>
      </c>
      <c r="G194" s="2" t="s">
        <v>425</v>
      </c>
      <c r="H194" s="2" t="s">
        <v>134</v>
      </c>
      <c r="I194" s="2" t="str">
        <f>IFERROR(__xludf.DUMMYFUNCTION("GOOGLETRANSLATE(C194,""fr"",""en"")"),"I am not satisfied with the service no recovery from you for my 2020-2021 housing contract
I am satisfied with the price it is simple and practical")</f>
        <v>I am not satisfied with the service no recovery from you for my 2020-2021 housing contract
I am satisfied with the price it is simple and practical</v>
      </c>
    </row>
    <row r="195" ht="15.75" customHeight="1">
      <c r="B195" s="2" t="s">
        <v>434</v>
      </c>
      <c r="C195" s="2" t="s">
        <v>435</v>
      </c>
      <c r="D195" s="2" t="s">
        <v>13</v>
      </c>
      <c r="E195" s="2" t="s">
        <v>14</v>
      </c>
      <c r="F195" s="2" t="s">
        <v>15</v>
      </c>
      <c r="G195" s="2" t="s">
        <v>436</v>
      </c>
      <c r="H195" s="2" t="s">
        <v>134</v>
      </c>
      <c r="I195" s="2" t="str">
        <f>IFERROR(__xludf.DUMMYFUNCTION("GOOGLETRANSLATE(C195,""fr"",""en"")"),"Not satisfied, impossible to have someone by tel and bad times from your pars when you want to terminate the contract, you continue to take on my account while my contract is terminated")</f>
        <v>Not satisfied, impossible to have someone by tel and bad times from your pars when you want to terminate the contract, you continue to take on my account while my contract is terminated</v>
      </c>
    </row>
    <row r="196" ht="15.75" customHeight="1">
      <c r="B196" s="2" t="s">
        <v>437</v>
      </c>
      <c r="C196" s="2" t="s">
        <v>438</v>
      </c>
      <c r="D196" s="2" t="s">
        <v>13</v>
      </c>
      <c r="E196" s="2" t="s">
        <v>14</v>
      </c>
      <c r="F196" s="2" t="s">
        <v>15</v>
      </c>
      <c r="G196" s="2" t="s">
        <v>436</v>
      </c>
      <c r="H196" s="2" t="s">
        <v>134</v>
      </c>
      <c r="I196" s="2" t="str">
        <f>IFERROR(__xludf.DUMMYFUNCTION("GOOGLETRANSLATE(C196,""fr"",""en"")"),"I am not satisfied because I do not wish to ensure my companion and I have no choice either I assure it either we terminate my contract. So I'm stuck")</f>
        <v>I am not satisfied because I do not wish to ensure my companion and I have no choice either I assure it either we terminate my contract. So I'm stuck</v>
      </c>
    </row>
    <row r="197" ht="15.75" customHeight="1">
      <c r="B197" s="2" t="s">
        <v>439</v>
      </c>
      <c r="C197" s="2" t="s">
        <v>440</v>
      </c>
      <c r="D197" s="2" t="s">
        <v>13</v>
      </c>
      <c r="E197" s="2" t="s">
        <v>14</v>
      </c>
      <c r="F197" s="2" t="s">
        <v>15</v>
      </c>
      <c r="G197" s="2" t="s">
        <v>436</v>
      </c>
      <c r="H197" s="2" t="s">
        <v>134</v>
      </c>
      <c r="I197" s="2" t="str">
        <f>IFERROR(__xludf.DUMMYFUNCTION("GOOGLETRANSLATE(C197,""fr"",""en"")"),"I am satisfied with pricing, the advisers give their max to guarantee customer satisfaction. I recommend direct insurance for a car subscription")</f>
        <v>I am satisfied with pricing, the advisers give their max to guarantee customer satisfaction. I recommend direct insurance for a car subscription</v>
      </c>
    </row>
    <row r="198" ht="15.75" customHeight="1">
      <c r="B198" s="2" t="s">
        <v>441</v>
      </c>
      <c r="C198" s="2" t="s">
        <v>442</v>
      </c>
      <c r="D198" s="2" t="s">
        <v>13</v>
      </c>
      <c r="E198" s="2" t="s">
        <v>14</v>
      </c>
      <c r="F198" s="2" t="s">
        <v>15</v>
      </c>
      <c r="G198" s="2" t="s">
        <v>443</v>
      </c>
      <c r="H198" s="2" t="s">
        <v>134</v>
      </c>
      <c r="I198" s="2" t="str">
        <f>IFERROR(__xludf.DUMMYFUNCTION("GOOGLETRANSLATE(C198,""fr"",""en"")"),"The price is not too badly placed on the market, the conditions are correct, the relationship easy. On the other hand, it seems that the follow -up of the file is not fully done.")</f>
        <v>The price is not too badly placed on the market, the conditions are correct, the relationship easy. On the other hand, it seems that the follow -up of the file is not fully done.</v>
      </c>
    </row>
    <row r="199" ht="15.75" customHeight="1">
      <c r="B199" s="2" t="s">
        <v>444</v>
      </c>
      <c r="C199" s="2" t="s">
        <v>445</v>
      </c>
      <c r="D199" s="2" t="s">
        <v>13</v>
      </c>
      <c r="E199" s="2" t="s">
        <v>14</v>
      </c>
      <c r="F199" s="2" t="s">
        <v>15</v>
      </c>
      <c r="G199" s="2" t="s">
        <v>443</v>
      </c>
      <c r="H199" s="2" t="s">
        <v>134</v>
      </c>
      <c r="I199" s="2" t="str">
        <f>IFERROR(__xludf.DUMMYFUNCTION("GOOGLETRANSLATE(C199,""fr"",""en"")"),"The prices no longer suit me today and I intend to change insurer in order to benefit from lower prices at the competitor.")</f>
        <v>The prices no longer suit me today and I intend to change insurer in order to benefit from lower prices at the competitor.</v>
      </c>
    </row>
    <row r="200" ht="15.75" customHeight="1">
      <c r="B200" s="2" t="s">
        <v>446</v>
      </c>
      <c r="C200" s="2" t="s">
        <v>447</v>
      </c>
      <c r="D200" s="2" t="s">
        <v>13</v>
      </c>
      <c r="E200" s="2" t="s">
        <v>14</v>
      </c>
      <c r="F200" s="2" t="s">
        <v>15</v>
      </c>
      <c r="G200" s="2" t="s">
        <v>443</v>
      </c>
      <c r="H200" s="2" t="s">
        <v>134</v>
      </c>
      <c r="I200" s="2" t="str">
        <f>IFERROR(__xludf.DUMMYFUNCTION("GOOGLETRANSLATE(C200,""fr"",""en"")"),"I am shocked to see that despite the drop in auto claims due to the various confinements, insurance prices have further increased. I think I will take more time to put direct insurance in competition with other insurers - over 25 years without responsible"&amp;" accident and it always costs more")</f>
        <v>I am shocked to see that despite the drop in auto claims due to the various confinements, insurance prices have further increased. I think I will take more time to put direct insurance in competition with other insurers - over 25 years without responsible accident and it always costs more</v>
      </c>
    </row>
    <row r="201" ht="15.75" customHeight="1">
      <c r="B201" s="2" t="s">
        <v>448</v>
      </c>
      <c r="C201" s="2" t="s">
        <v>449</v>
      </c>
      <c r="D201" s="2" t="s">
        <v>13</v>
      </c>
      <c r="E201" s="2" t="s">
        <v>14</v>
      </c>
      <c r="F201" s="2" t="s">
        <v>15</v>
      </c>
      <c r="G201" s="2" t="s">
        <v>443</v>
      </c>
      <c r="H201" s="2" t="s">
        <v>134</v>
      </c>
      <c r="I201" s="2" t="str">
        <f>IFERROR(__xludf.DUMMYFUNCTION("GOOGLETRANSLATE(C201,""fr"",""en"")"),"Very satisfied thank you direct insurance
We are very happy to be part of your community.
I would not fail to send you all my friends is my families and knowledge.")</f>
        <v>Very satisfied thank you direct insurance
We are very happy to be part of your community.
I would not fail to send you all my friends is my families and knowledge.</v>
      </c>
    </row>
    <row r="202" ht="15.75" customHeight="1">
      <c r="B202" s="2" t="s">
        <v>450</v>
      </c>
      <c r="C202" s="2" t="s">
        <v>451</v>
      </c>
      <c r="D202" s="2" t="s">
        <v>13</v>
      </c>
      <c r="E202" s="2" t="s">
        <v>14</v>
      </c>
      <c r="F202" s="2" t="s">
        <v>15</v>
      </c>
      <c r="G202" s="2" t="s">
        <v>443</v>
      </c>
      <c r="H202" s="2" t="s">
        <v>134</v>
      </c>
      <c r="I202" s="2" t="str">
        <f>IFERROR(__xludf.DUMMYFUNCTION("GOOGLETRANSLATE(C202,""fr"",""en"")"),"Prices have increased a lot in a few years for my car insurance while I am in bonus 50.
Far too much telephone canvassing following a simulation for motorcycle insurance.")</f>
        <v>Prices have increased a lot in a few years for my car insurance while I am in bonus 50.
Far too much telephone canvassing following a simulation for motorcycle insurance.</v>
      </c>
    </row>
    <row r="203" ht="15.75" customHeight="1">
      <c r="B203" s="2" t="s">
        <v>452</v>
      </c>
      <c r="C203" s="2" t="s">
        <v>453</v>
      </c>
      <c r="D203" s="2" t="s">
        <v>13</v>
      </c>
      <c r="E203" s="2" t="s">
        <v>14</v>
      </c>
      <c r="F203" s="2" t="s">
        <v>15</v>
      </c>
      <c r="G203" s="2" t="s">
        <v>443</v>
      </c>
      <c r="H203" s="2" t="s">
        <v>134</v>
      </c>
      <c r="I203" s="2" t="str">
        <f>IFERROR(__xludf.DUMMYFUNCTION("GOOGLETRANSLATE(C203,""fr"",""en"")"),"I am absolutely not satisfied with your ghost reactivity. 4 unanswered messages suggests difficulties to remain your customer.")</f>
        <v>I am absolutely not satisfied with your ghost reactivity. 4 unanswered messages suggests difficulties to remain your customer.</v>
      </c>
    </row>
    <row r="204" ht="15.75" customHeight="1">
      <c r="B204" s="2" t="s">
        <v>454</v>
      </c>
      <c r="C204" s="2" t="s">
        <v>455</v>
      </c>
      <c r="D204" s="2" t="s">
        <v>13</v>
      </c>
      <c r="E204" s="2" t="s">
        <v>14</v>
      </c>
      <c r="F204" s="2" t="s">
        <v>15</v>
      </c>
      <c r="G204" s="2" t="s">
        <v>443</v>
      </c>
      <c r="H204" s="2" t="s">
        <v>134</v>
      </c>
      <c r="I204" s="2" t="str">
        <f>IFERROR(__xludf.DUMMYFUNCTION("GOOGLETRANSLATE(C204,""fr"",""en"")"),"Yes I am satisfied with your services. A little soft would be so good .. I am alusions to the Garentis. I am not on 22 03 1934 and the years do not forget I do not boil but it starts to see.")</f>
        <v>Yes I am satisfied with your services. A little soft would be so good .. I am alusions to the Garentis. I am not on 22 03 1934 and the years do not forget I do not boil but it starts to see.</v>
      </c>
    </row>
    <row r="205" ht="15.75" customHeight="1">
      <c r="B205" s="2" t="s">
        <v>456</v>
      </c>
      <c r="C205" s="2" t="s">
        <v>457</v>
      </c>
      <c r="D205" s="2" t="s">
        <v>13</v>
      </c>
      <c r="E205" s="2" t="s">
        <v>14</v>
      </c>
      <c r="F205" s="2" t="s">
        <v>15</v>
      </c>
      <c r="G205" s="2" t="s">
        <v>458</v>
      </c>
      <c r="H205" s="2" t="s">
        <v>134</v>
      </c>
      <c r="I205" s="2" t="str">
        <f>IFERROR(__xludf.DUMMYFUNCTION("GOOGLETRANSLATE(C205,""fr"",""en"")"),"I hardly seek insurance and I had during my last acquisition in 2020 a refusal to ensure my new vehicle by direct insurance so I am a little hesitant")</f>
        <v>I hardly seek insurance and I had during my last acquisition in 2020 a refusal to ensure my new vehicle by direct insurance so I am a little hesitant</v>
      </c>
    </row>
    <row r="206" ht="15.75" customHeight="1">
      <c r="B206" s="2" t="s">
        <v>459</v>
      </c>
      <c r="C206" s="2" t="s">
        <v>460</v>
      </c>
      <c r="D206" s="2" t="s">
        <v>13</v>
      </c>
      <c r="E206" s="2" t="s">
        <v>14</v>
      </c>
      <c r="F206" s="2" t="s">
        <v>15</v>
      </c>
      <c r="G206" s="2" t="s">
        <v>458</v>
      </c>
      <c r="H206" s="2" t="s">
        <v>134</v>
      </c>
      <c r="I206" s="2" t="str">
        <f>IFERROR(__xludf.DUMMYFUNCTION("GOOGLETRANSLATE(C206,""fr"",""en"")"),"Hello
The opening of the file took 1 1/2 week and the information is provided to the drop account. For urgent repair it is not top.
I'm waiting to see what happens next.
Cordially")</f>
        <v>Hello
The opening of the file took 1 1/2 week and the information is provided to the drop account. For urgent repair it is not top.
I'm waiting to see what happens next.
Cordially</v>
      </c>
    </row>
    <row r="207" ht="15.75" customHeight="1">
      <c r="B207" s="2" t="s">
        <v>461</v>
      </c>
      <c r="C207" s="2" t="s">
        <v>462</v>
      </c>
      <c r="D207" s="2" t="s">
        <v>13</v>
      </c>
      <c r="E207" s="2" t="s">
        <v>14</v>
      </c>
      <c r="F207" s="2" t="s">
        <v>15</v>
      </c>
      <c r="G207" s="2" t="s">
        <v>458</v>
      </c>
      <c r="H207" s="2" t="s">
        <v>134</v>
      </c>
      <c r="I207" s="2" t="str">
        <f>IFERROR(__xludf.DUMMYFUNCTION("GOOGLETRANSLATE(C207,""fr"",""en"")"),"Satisfied with the service, prices suit me for simple and easy personal space.
need information they are listening to us.
I sponsored my children")</f>
        <v>Satisfied with the service, prices suit me for simple and easy personal space.
need information they are listening to us.
I sponsored my children</v>
      </c>
    </row>
    <row r="208" ht="15.75" customHeight="1">
      <c r="B208" s="2" t="s">
        <v>463</v>
      </c>
      <c r="C208" s="2" t="s">
        <v>464</v>
      </c>
      <c r="D208" s="2" t="s">
        <v>13</v>
      </c>
      <c r="E208" s="2" t="s">
        <v>14</v>
      </c>
      <c r="F208" s="2" t="s">
        <v>15</v>
      </c>
      <c r="G208" s="2" t="s">
        <v>458</v>
      </c>
      <c r="H208" s="2" t="s">
        <v>134</v>
      </c>
      <c r="I208" s="2" t="str">
        <f>IFERROR(__xludf.DUMMYFUNCTION("GOOGLETRANSLATE(C208,""fr"",""en"")"),"Satisfactory, did not have a problem with Direct Insurance, we did not have a disaster, so it is difficult for us if we had a disaster to know how it would have happened. With our thanks and cordial messages.
G. and Ch. Delaye")</f>
        <v>Satisfactory, did not have a problem with Direct Insurance, we did not have a disaster, so it is difficult for us if we had a disaster to know how it would have happened. With our thanks and cordial messages.
G. and Ch. Delaye</v>
      </c>
    </row>
    <row r="209" ht="15.75" customHeight="1">
      <c r="B209" s="2" t="s">
        <v>465</v>
      </c>
      <c r="C209" s="2" t="s">
        <v>466</v>
      </c>
      <c r="D209" s="2" t="s">
        <v>13</v>
      </c>
      <c r="E209" s="2" t="s">
        <v>14</v>
      </c>
      <c r="F209" s="2" t="s">
        <v>15</v>
      </c>
      <c r="G209" s="2" t="s">
        <v>458</v>
      </c>
      <c r="H209" s="2" t="s">
        <v>134</v>
      </c>
      <c r="I209" s="2" t="str">
        <f>IFERROR(__xludf.DUMMYFUNCTION("GOOGLETRANSLATE(C209,""fr"",""en"")"),"So already I am not satisfied because when I opened my insurance I had paid for 2 months it is the Chartres in this case I will be taken again the following month so in the end I would have paid 3 times and that they don't tell us I find it scandalous I e"&amp;"nd my year and I move")</f>
        <v>So already I am not satisfied because when I opened my insurance I had paid for 2 months it is the Chartres in this case I will be taken again the following month so in the end I would have paid 3 times and that they don't tell us I find it scandalous I end my year and I move</v>
      </c>
    </row>
    <row r="210" ht="15.75" customHeight="1">
      <c r="B210" s="2" t="s">
        <v>467</v>
      </c>
      <c r="C210" s="2" t="s">
        <v>468</v>
      </c>
      <c r="D210" s="2" t="s">
        <v>13</v>
      </c>
      <c r="E210" s="2" t="s">
        <v>14</v>
      </c>
      <c r="F210" s="2" t="s">
        <v>15</v>
      </c>
      <c r="G210" s="2" t="s">
        <v>458</v>
      </c>
      <c r="H210" s="2" t="s">
        <v>134</v>
      </c>
      <c r="I210" s="2" t="str">
        <f>IFERROR(__xludf.DUMMYFUNCTION("GOOGLETRANSLATE(C210,""fr"",""en"")"),"Always well received and well informed by phone, I also appreciate that at the end of the conversation an email is sent immediately with the requested documents")</f>
        <v>Always well received and well informed by phone, I also appreciate that at the end of the conversation an email is sent immediately with the requested documents</v>
      </c>
    </row>
    <row r="211" ht="15.75" customHeight="1">
      <c r="B211" s="2" t="s">
        <v>469</v>
      </c>
      <c r="C211" s="2" t="s">
        <v>470</v>
      </c>
      <c r="D211" s="2" t="s">
        <v>13</v>
      </c>
      <c r="E211" s="2" t="s">
        <v>14</v>
      </c>
      <c r="F211" s="2" t="s">
        <v>15</v>
      </c>
      <c r="G211" s="2" t="s">
        <v>458</v>
      </c>
      <c r="H211" s="2" t="s">
        <v>134</v>
      </c>
      <c r="I211" s="2" t="str">
        <f>IFERROR(__xludf.DUMMYFUNCTION("GOOGLETRANSLATE(C211,""fr"",""en"")"),"Satisfied with prices and guarantees to recommend and please might take into account people with several vehicles and do or offer car park insurance because I only use a car at a time thank you")</f>
        <v>Satisfied with prices and guarantees to recommend and please might take into account people with several vehicles and do or offer car park insurance because I only use a car at a time thank you</v>
      </c>
    </row>
    <row r="212" ht="15.75" customHeight="1">
      <c r="B212" s="2" t="s">
        <v>471</v>
      </c>
      <c r="C212" s="2" t="s">
        <v>472</v>
      </c>
      <c r="D212" s="2" t="s">
        <v>13</v>
      </c>
      <c r="E212" s="2" t="s">
        <v>14</v>
      </c>
      <c r="F212" s="2" t="s">
        <v>15</v>
      </c>
      <c r="G212" s="2" t="s">
        <v>473</v>
      </c>
      <c r="H212" s="2" t="s">
        <v>134</v>
      </c>
      <c r="I212" s="2" t="str">
        <f>IFERROR(__xludf.DUMMYFUNCTION("GOOGLETRANSLATE(C212,""fr"",""en"")"),"The 2017 contract seems to me superior to my request for quotes today. I did not note but of memory it was around € 800. Thank you for checking.")</f>
        <v>The 2017 contract seems to me superior to my request for quotes today. I did not note but of memory it was around € 800. Thank you for checking.</v>
      </c>
    </row>
    <row r="213" ht="15.75" customHeight="1">
      <c r="B213" s="2" t="s">
        <v>474</v>
      </c>
      <c r="C213" s="2" t="s">
        <v>475</v>
      </c>
      <c r="D213" s="2" t="s">
        <v>13</v>
      </c>
      <c r="E213" s="2" t="s">
        <v>14</v>
      </c>
      <c r="F213" s="2" t="s">
        <v>15</v>
      </c>
      <c r="G213" s="2" t="s">
        <v>473</v>
      </c>
      <c r="H213" s="2" t="s">
        <v>134</v>
      </c>
      <c r="I213" s="2" t="str">
        <f>IFERROR(__xludf.DUMMYFUNCTION("GOOGLETRANSLATE(C213,""fr"",""en"")"),"I declared a responsible accident in July 2020 (my first claim, so to speak), following a loss of control of my vehicle in the access ramp of my underground car park damaging the left, right and rear left side and the left back and right.
Being assured o"&amp;"f any risk for several years, I was thinking of getting away with the care of my insurer for the franchise and a penalty.
An amicable expertise was organized by the company Direct Assurances. It emerges from this report that all the damage is plausible a"&amp;"nd compatible with the declaration. However, the claim service opposed a refusal for the care under the pretext of a false declaration. It cooled me well ...
So I challenged my legal protection.
A contradictory expertise has been diligent and obviously "&amp;"neither direct insurance, nor his expert took the trouble to present himself, nor even deigned to follow up on the summons.
The expert, who moved to the scene of the accident, concluded that the damage resulted in a maneuver in the underground PKG ramp.
"&amp;"
Upon receipt of the counter-expertise, the claims service of Direct Assurances has finally changed its mind and accepted the management of damage but provided that you open a second sinister file. Which will lead to a second franchise, a second penalty.
"&amp;"
I find their practice abusive.
So here I am forced to grasp the insurance mediator hoping that he can see how bad faith is in bad faith and only takes advantage of the situation to get more profit at the expense of his insured.
")</f>
        <v>I declared a responsible accident in July 2020 (my first claim, so to speak), following a loss of control of my vehicle in the access ramp of my underground car park damaging the left, right and rear left side and the left back and right.
Being assured of any risk for several years, I was thinking of getting away with the care of my insurer for the franchise and a penalty.
An amicable expertise was organized by the company Direct Assurances. It emerges from this report that all the damage is plausible and compatible with the declaration. However, the claim service opposed a refusal for the care under the pretext of a false declaration. It cooled me well ...
So I challenged my legal protection.
A contradictory expertise has been diligent and obviously neither direct insurance, nor his expert took the trouble to present himself, nor even deigned to follow up on the summons.
The expert, who moved to the scene of the accident, concluded that the damage resulted in a maneuver in the underground PKG ramp.
Upon receipt of the counter-expertise, the claims service of Direct Assurances has finally changed its mind and accepted the management of damage but provided that you open a second sinister file. Which will lead to a second franchise, a second penalty.
I find their practice abusive.
So here I am forced to grasp the insurance mediator hoping that he can see how bad faith is in bad faith and only takes advantage of the situation to get more profit at the expense of his insured.
</v>
      </c>
    </row>
    <row r="214" ht="15.75" customHeight="1">
      <c r="B214" s="2" t="s">
        <v>476</v>
      </c>
      <c r="C214" s="2" t="s">
        <v>477</v>
      </c>
      <c r="D214" s="2" t="s">
        <v>13</v>
      </c>
      <c r="E214" s="2" t="s">
        <v>14</v>
      </c>
      <c r="F214" s="2" t="s">
        <v>15</v>
      </c>
      <c r="G214" s="2" t="s">
        <v>473</v>
      </c>
      <c r="H214" s="2" t="s">
        <v>134</v>
      </c>
      <c r="I214" s="2" t="str">
        <f>IFERROR(__xludf.DUMMYFUNCTION("GOOGLETRANSLATE(C214,""fr"",""en"")"),"I am satisfied with the price as well as the insurance conditions.
The site and the customer area is very intuitive and easy to use as well as to transmit documents")</f>
        <v>I am satisfied with the price as well as the insurance conditions.
The site and the customer area is very intuitive and easy to use as well as to transmit documents</v>
      </c>
    </row>
    <row r="215" ht="15.75" customHeight="1">
      <c r="B215" s="2" t="s">
        <v>478</v>
      </c>
      <c r="C215" s="2" t="s">
        <v>479</v>
      </c>
      <c r="D215" s="2" t="s">
        <v>13</v>
      </c>
      <c r="E215" s="2" t="s">
        <v>14</v>
      </c>
      <c r="F215" s="2" t="s">
        <v>15</v>
      </c>
      <c r="G215" s="2" t="s">
        <v>473</v>
      </c>
      <c r="H215" s="2" t="s">
        <v>134</v>
      </c>
      <c r="I215" s="2" t="str">
        <f>IFERROR(__xludf.DUMMYFUNCTION("GOOGLETRANSLATE(C215,""fr"",""en"")"),"I am satisfied by the price but the price remains a little to review!
The Mes Services totally corresponds
All drivers must be assessed see also the mastery
 ")</f>
        <v>I am satisfied by the price but the price remains a little to review!
The Mes Services totally corresponds
All drivers must be assessed see also the mastery
 </v>
      </c>
    </row>
    <row r="216" ht="15.75" customHeight="1">
      <c r="B216" s="2" t="s">
        <v>480</v>
      </c>
      <c r="C216" s="2" t="s">
        <v>481</v>
      </c>
      <c r="D216" s="2" t="s">
        <v>13</v>
      </c>
      <c r="E216" s="2" t="s">
        <v>14</v>
      </c>
      <c r="F216" s="2" t="s">
        <v>15</v>
      </c>
      <c r="G216" s="2" t="s">
        <v>473</v>
      </c>
      <c r="H216" s="2" t="s">
        <v>134</v>
      </c>
      <c r="I216" s="2" t="str">
        <f>IFERROR(__xludf.DUMMYFUNCTION("GOOGLETRANSLATE(C216,""fr"",""en"")"),"Hello,
I was satisfied with the services offered by Direct Asurances for the duration of the contract. Otherwise in terms of price, it is very heterogeneous depending on the type of vehicle and for no obvious reason. So each time you have to play the com"&amp;"petition.")</f>
        <v>Hello,
I was satisfied with the services offered by Direct Asurances for the duration of the contract. Otherwise in terms of price, it is very heterogeneous depending on the type of vehicle and for no obvious reason. So each time you have to play the competition.</v>
      </c>
    </row>
    <row r="217" ht="15.75" customHeight="1">
      <c r="B217" s="2" t="s">
        <v>482</v>
      </c>
      <c r="C217" s="2" t="s">
        <v>483</v>
      </c>
      <c r="D217" s="2" t="s">
        <v>13</v>
      </c>
      <c r="E217" s="2" t="s">
        <v>14</v>
      </c>
      <c r="F217" s="2" t="s">
        <v>15</v>
      </c>
      <c r="G217" s="2" t="s">
        <v>473</v>
      </c>
      <c r="H217" s="2" t="s">
        <v>134</v>
      </c>
      <c r="I217" s="2" t="str">
        <f>IFERROR(__xludf.DUMMYFUNCTION("GOOGLETRANSLATE(C217,""fr"",""en"")"),"Very good customer service, responsive and personalized.
We are waiting to see what it will give when we have a disaster to declare but for the moment very good")</f>
        <v>Very good customer service, responsive and personalized.
We are waiting to see what it will give when we have a disaster to declare but for the moment very good</v>
      </c>
    </row>
    <row r="218" ht="15.75" customHeight="1">
      <c r="B218" s="2" t="s">
        <v>484</v>
      </c>
      <c r="C218" s="2" t="s">
        <v>485</v>
      </c>
      <c r="D218" s="2" t="s">
        <v>13</v>
      </c>
      <c r="E218" s="2" t="s">
        <v>14</v>
      </c>
      <c r="F218" s="2" t="s">
        <v>15</v>
      </c>
      <c r="G218" s="2" t="s">
        <v>473</v>
      </c>
      <c r="H218" s="2" t="s">
        <v>134</v>
      </c>
      <c r="I218" s="2" t="str">
        <f>IFERROR(__xludf.DUMMYFUNCTION("GOOGLETRANSLATE(C218,""fr"",""en"")"),"The prices suited me and the service is excellent.
The agent knows how to advise and guide the customer, while knowing the specifics of each situation.")</f>
        <v>The prices suited me and the service is excellent.
The agent knows how to advise and guide the customer, while knowing the specifics of each situation.</v>
      </c>
    </row>
    <row r="219" ht="15.75" customHeight="1">
      <c r="B219" s="2" t="s">
        <v>486</v>
      </c>
      <c r="C219" s="2" t="s">
        <v>487</v>
      </c>
      <c r="D219" s="2" t="s">
        <v>13</v>
      </c>
      <c r="E219" s="2" t="s">
        <v>14</v>
      </c>
      <c r="F219" s="2" t="s">
        <v>15</v>
      </c>
      <c r="G219" s="2" t="s">
        <v>473</v>
      </c>
      <c r="H219" s="2" t="s">
        <v>134</v>
      </c>
      <c r="I219" s="2" t="str">
        <f>IFERROR(__xludf.DUMMYFUNCTION("GOOGLETRANSLATE(C219,""fr"",""en"")"),"I am satisfied with the fluidity and consistency of information and the website. Well done guys you put the package. Everything is clear coherent, limpid and intuitive almost.")</f>
        <v>I am satisfied with the fluidity and consistency of information and the website. Well done guys you put the package. Everything is clear coherent, limpid and intuitive almost.</v>
      </c>
    </row>
    <row r="220" ht="15.75" customHeight="1">
      <c r="B220" s="2" t="s">
        <v>488</v>
      </c>
      <c r="C220" s="2" t="s">
        <v>489</v>
      </c>
      <c r="D220" s="2" t="s">
        <v>13</v>
      </c>
      <c r="E220" s="2" t="s">
        <v>14</v>
      </c>
      <c r="F220" s="2" t="s">
        <v>15</v>
      </c>
      <c r="G220" s="2" t="s">
        <v>473</v>
      </c>
      <c r="H220" s="2" t="s">
        <v>134</v>
      </c>
      <c r="I220" s="2" t="str">
        <f>IFERROR(__xludf.DUMMYFUNCTION("GOOGLETRANSLATE(C220,""fr"",""en"")"),"Satisfied with the service but I find dearly paying for my car insurance from an accident that dates back to several years ... and difficult to have an advisor on the phone service.")</f>
        <v>Satisfied with the service but I find dearly paying for my car insurance from an accident that dates back to several years ... and difficult to have an advisor on the phone service.</v>
      </c>
    </row>
    <row r="221" ht="15.75" customHeight="1">
      <c r="B221" s="2" t="s">
        <v>490</v>
      </c>
      <c r="C221" s="2" t="s">
        <v>491</v>
      </c>
      <c r="D221" s="2" t="s">
        <v>13</v>
      </c>
      <c r="E221" s="2" t="s">
        <v>14</v>
      </c>
      <c r="F221" s="2" t="s">
        <v>15</v>
      </c>
      <c r="G221" s="2" t="s">
        <v>473</v>
      </c>
      <c r="H221" s="2" t="s">
        <v>134</v>
      </c>
      <c r="I221" s="2" t="str">
        <f>IFERROR(__xludf.DUMMYFUNCTION("GOOGLETRANSLATE(C221,""fr"",""en"")"),"I find the price a can be too expensive for my case.
I am waiting for my deadline to be able to change insurance and pay cheaper.
Otherwise I remain satisfied with the service.")</f>
        <v>I find the price a can be too expensive for my case.
I am waiting for my deadline to be able to change insurance and pay cheaper.
Otherwise I remain satisfied with the service.</v>
      </c>
    </row>
    <row r="222" ht="15.75" customHeight="1">
      <c r="B222" s="2" t="s">
        <v>492</v>
      </c>
      <c r="C222" s="2" t="s">
        <v>493</v>
      </c>
      <c r="D222" s="2" t="s">
        <v>13</v>
      </c>
      <c r="E222" s="2" t="s">
        <v>14</v>
      </c>
      <c r="F222" s="2" t="s">
        <v>15</v>
      </c>
      <c r="G222" s="2" t="s">
        <v>473</v>
      </c>
      <c r="H222" s="2" t="s">
        <v>134</v>
      </c>
      <c r="I222" s="2" t="str">
        <f>IFERROR(__xludf.DUMMYFUNCTION("GOOGLETRANSLATE(C222,""fr"",""en"")"),"My annual car insurance has increased without notice or new schedule, so I saw it by pointing my accounts. It's anything but professional!")</f>
        <v>My annual car insurance has increased without notice or new schedule, so I saw it by pointing my accounts. It's anything but professional!</v>
      </c>
    </row>
    <row r="223" ht="15.75" customHeight="1">
      <c r="B223" s="2" t="s">
        <v>494</v>
      </c>
      <c r="C223" s="2" t="s">
        <v>495</v>
      </c>
      <c r="D223" s="2" t="s">
        <v>13</v>
      </c>
      <c r="E223" s="2" t="s">
        <v>14</v>
      </c>
      <c r="F223" s="2" t="s">
        <v>15</v>
      </c>
      <c r="G223" s="2" t="s">
        <v>473</v>
      </c>
      <c r="H223" s="2" t="s">
        <v>134</v>
      </c>
      <c r="I223" s="2" t="str">
        <f>IFERROR(__xludf.DUMMYFUNCTION("GOOGLETRANSLATE(C223,""fr"",""en"")"),"I am satisfied with the price with regard to my new vehicle insured at home which is a shame is to pay more expensive for a vehicle older 5 years and insured at home he would be tempted to review my contracts
I would like to be contacted to see the probl"&amp;"em")</f>
        <v>I am satisfied with the price with regard to my new vehicle insured at home which is a shame is to pay more expensive for a vehicle older 5 years and insured at home he would be tempted to review my contracts
I would like to be contacted to see the problem</v>
      </c>
    </row>
    <row r="224" ht="15.75" customHeight="1">
      <c r="B224" s="2" t="s">
        <v>496</v>
      </c>
      <c r="C224" s="2" t="s">
        <v>497</v>
      </c>
      <c r="D224" s="2" t="s">
        <v>13</v>
      </c>
      <c r="E224" s="2" t="s">
        <v>14</v>
      </c>
      <c r="F224" s="2" t="s">
        <v>15</v>
      </c>
      <c r="G224" s="2" t="s">
        <v>473</v>
      </c>
      <c r="H224" s="2" t="s">
        <v>134</v>
      </c>
      <c r="I224" s="2" t="str">
        <f>IFERROR(__xludf.DUMMYFUNCTION("GOOGLETRANSLATE(C224,""fr"",""en"")"),"169 € increase in 4 years without a claim .... ...
I would like to know the reasons for such an increase!
So I will quickly change insurance
Cordially")</f>
        <v>169 € increase in 4 years without a claim .... ...
I would like to know the reasons for such an increase!
So I will quickly change insurance
Cordially</v>
      </c>
    </row>
    <row r="225" ht="15.75" customHeight="1">
      <c r="B225" s="2" t="s">
        <v>498</v>
      </c>
      <c r="C225" s="2" t="s">
        <v>499</v>
      </c>
      <c r="D225" s="2" t="s">
        <v>13</v>
      </c>
      <c r="E225" s="2" t="s">
        <v>14</v>
      </c>
      <c r="F225" s="2" t="s">
        <v>15</v>
      </c>
      <c r="G225" s="2" t="s">
        <v>473</v>
      </c>
      <c r="H225" s="2" t="s">
        <v>134</v>
      </c>
      <c r="I225" s="2" t="str">
        <f>IFERROR(__xludf.DUMMYFUNCTION("GOOGLETRANSLATE(C225,""fr"",""en"")"),"Fast but if you ensure a better vau house by phone it would be better to avoid all impregnated because otherwise surprise last minute but otherwise")</f>
        <v>Fast but if you ensure a better vau house by phone it would be better to avoid all impregnated because otherwise surprise last minute but otherwise</v>
      </c>
    </row>
    <row r="226" ht="15.75" customHeight="1">
      <c r="B226" s="2" t="s">
        <v>500</v>
      </c>
      <c r="C226" s="2" t="s">
        <v>501</v>
      </c>
      <c r="D226" s="2" t="s">
        <v>13</v>
      </c>
      <c r="E226" s="2" t="s">
        <v>14</v>
      </c>
      <c r="F226" s="2" t="s">
        <v>15</v>
      </c>
      <c r="G226" s="2" t="s">
        <v>502</v>
      </c>
      <c r="H226" s="2" t="s">
        <v>134</v>
      </c>
      <c r="I226" s="2" t="str">
        <f>IFERROR(__xludf.DUMMYFUNCTION("GOOGLETRANSLATE(C226,""fr"",""en"")"),"A little high but correct franchise compared to monthly payments; lower than other insurance.
Loving tele-consultant. I'm satisfied")</f>
        <v>A little high but correct franchise compared to monthly payments; lower than other insurance.
Loving tele-consultant. I'm satisfied</v>
      </c>
    </row>
    <row r="227" ht="15.75" customHeight="1">
      <c r="B227" s="2" t="s">
        <v>503</v>
      </c>
      <c r="C227" s="2" t="s">
        <v>504</v>
      </c>
      <c r="D227" s="2" t="s">
        <v>13</v>
      </c>
      <c r="E227" s="2" t="s">
        <v>14</v>
      </c>
      <c r="F227" s="2" t="s">
        <v>15</v>
      </c>
      <c r="G227" s="2" t="s">
        <v>502</v>
      </c>
      <c r="H227" s="2" t="s">
        <v>134</v>
      </c>
      <c r="I227" s="2" t="str">
        <f>IFERROR(__xludf.DUMMYFUNCTION("GOOGLETRANSLATE(C227,""fr"",""en"")"),"I am generally satisfied, but the Drivebox algorithm is not very stable and I have to regularly send emails to the technical service so that errors in my driving score are rectified.")</f>
        <v>I am generally satisfied, but the Drivebox algorithm is not very stable and I have to regularly send emails to the technical service so that errors in my driving score are rectified.</v>
      </c>
    </row>
    <row r="228" ht="15.75" customHeight="1">
      <c r="B228" s="2" t="s">
        <v>505</v>
      </c>
      <c r="C228" s="2" t="s">
        <v>506</v>
      </c>
      <c r="D228" s="2" t="s">
        <v>13</v>
      </c>
      <c r="E228" s="2" t="s">
        <v>14</v>
      </c>
      <c r="F228" s="2" t="s">
        <v>15</v>
      </c>
      <c r="G228" s="2" t="s">
        <v>502</v>
      </c>
      <c r="H228" s="2" t="s">
        <v>134</v>
      </c>
      <c r="I228" s="2" t="str">
        <f>IFERROR(__xludf.DUMMYFUNCTION("GOOGLETRANSLATE(C228,""fr"",""en"")"),"Impossible photos requested via their application
After 5 tests I sent the photos by email and I was answered
that they were not exploitable
Who are we laughing at ?")</f>
        <v>Impossible photos requested via their application
After 5 tests I sent the photos by email and I was answered
that they were not exploitable
Who are we laughing at ?</v>
      </c>
    </row>
    <row r="229" ht="15.75" customHeight="1">
      <c r="B229" s="2" t="s">
        <v>507</v>
      </c>
      <c r="C229" s="2" t="s">
        <v>508</v>
      </c>
      <c r="D229" s="2" t="s">
        <v>13</v>
      </c>
      <c r="E229" s="2" t="s">
        <v>14</v>
      </c>
      <c r="F229" s="2" t="s">
        <v>15</v>
      </c>
      <c r="G229" s="2" t="s">
        <v>509</v>
      </c>
      <c r="H229" s="2" t="s">
        <v>134</v>
      </c>
      <c r="I229" s="2" t="str">
        <f>IFERROR(__xludf.DUMMYFUNCTION("GOOGLETRANSLATE(C229,""fr"",""en"")"),"I am not at all satisfied. The advisers do not inform you of all the terms of the contract. You will discover a lot of surprises if one day call you to declare a disaster. They are not transparent. I am not at all satisfied. Ask all possible questions if "&amp;"one day you decide to take out a contract with them.")</f>
        <v>I am not at all satisfied. The advisers do not inform you of all the terms of the contract. You will discover a lot of surprises if one day call you to declare a disaster. They are not transparent. I am not at all satisfied. Ask all possible questions if one day you decide to take out a contract with them.</v>
      </c>
    </row>
    <row r="230" ht="15.75" customHeight="1">
      <c r="B230" s="2" t="s">
        <v>510</v>
      </c>
      <c r="C230" s="2" t="s">
        <v>511</v>
      </c>
      <c r="D230" s="2" t="s">
        <v>13</v>
      </c>
      <c r="E230" s="2" t="s">
        <v>14</v>
      </c>
      <c r="F230" s="2" t="s">
        <v>15</v>
      </c>
      <c r="G230" s="2" t="s">
        <v>509</v>
      </c>
      <c r="H230" s="2" t="s">
        <v>134</v>
      </c>
      <c r="I230" s="2" t="str">
        <f>IFERROR(__xludf.DUMMYFUNCTION("GOOGLETRANSLATE(C230,""fr"",""en"")"),"6.30% increase between 2020 and 2021: disproportionate and unjustified, in view of the vehicle + profile + accidentology stats/overall loss in France")</f>
        <v>6.30% increase between 2020 and 2021: disproportionate and unjustified, in view of the vehicle + profile + accidentology stats/overall loss in France</v>
      </c>
    </row>
    <row r="231" ht="15.75" customHeight="1">
      <c r="B231" s="2" t="s">
        <v>512</v>
      </c>
      <c r="C231" s="2" t="s">
        <v>513</v>
      </c>
      <c r="D231" s="2" t="s">
        <v>13</v>
      </c>
      <c r="E231" s="2" t="s">
        <v>14</v>
      </c>
      <c r="F231" s="2" t="s">
        <v>15</v>
      </c>
      <c r="G231" s="2" t="s">
        <v>509</v>
      </c>
      <c r="H231" s="2" t="s">
        <v>134</v>
      </c>
      <c r="I231" s="2" t="str">
        <f>IFERROR(__xludf.DUMMYFUNCTION("GOOGLETRANSLATE(C231,""fr"",""en"")"),"Happy to be with you.
I am satisfied with your services. For the moment no claims on my part I am satisfied with the contracts that I have taken out with you.
Cordially.")</f>
        <v>Happy to be with you.
I am satisfied with your services. For the moment no claims on my part I am satisfied with the contracts that I have taken out with you.
Cordially.</v>
      </c>
    </row>
    <row r="232" ht="15.75" customHeight="1">
      <c r="B232" s="2" t="s">
        <v>514</v>
      </c>
      <c r="C232" s="2" t="s">
        <v>515</v>
      </c>
      <c r="D232" s="2" t="s">
        <v>13</v>
      </c>
      <c r="E232" s="2" t="s">
        <v>14</v>
      </c>
      <c r="F232" s="2" t="s">
        <v>15</v>
      </c>
      <c r="G232" s="2" t="s">
        <v>509</v>
      </c>
      <c r="H232" s="2" t="s">
        <v>134</v>
      </c>
      <c r="I232" s="2" t="str">
        <f>IFERROR(__xludf.DUMMYFUNCTION("GOOGLETRANSLATE(C232,""fr"",""en"")"),"My bonus increases each year, without declared claims, but prices do not lower, on the contrary, each year I pay more, knowing that in this period of pandemic, cars are often stopped.")</f>
        <v>My bonus increases each year, without declared claims, but prices do not lower, on the contrary, each year I pay more, knowing that in this period of pandemic, cars are often stopped.</v>
      </c>
    </row>
    <row r="233" ht="15.75" customHeight="1">
      <c r="B233" s="2" t="s">
        <v>516</v>
      </c>
      <c r="C233" s="2" t="s">
        <v>517</v>
      </c>
      <c r="D233" s="2" t="s">
        <v>13</v>
      </c>
      <c r="E233" s="2" t="s">
        <v>14</v>
      </c>
      <c r="F233" s="2" t="s">
        <v>15</v>
      </c>
      <c r="G233" s="2" t="s">
        <v>509</v>
      </c>
      <c r="H233" s="2" t="s">
        <v>134</v>
      </c>
      <c r="I233" s="2" t="str">
        <f>IFERROR(__xludf.DUMMYFUNCTION("GOOGLETRANSLATE(C233,""fr"",""en"")"),"Simple and practical to take out insurance, but you quickly realize that the attractive and reasonable prices at the start go up very very quickly when you want a ""reasonable minimum guarantee"".")</f>
        <v>Simple and practical to take out insurance, but you quickly realize that the attractive and reasonable prices at the start go up very very quickly when you want a "reasonable minimum guarantee".</v>
      </c>
    </row>
    <row r="234" ht="15.75" customHeight="1">
      <c r="B234" s="2" t="s">
        <v>518</v>
      </c>
      <c r="C234" s="2" t="s">
        <v>519</v>
      </c>
      <c r="D234" s="2" t="s">
        <v>13</v>
      </c>
      <c r="E234" s="2" t="s">
        <v>14</v>
      </c>
      <c r="F234" s="2" t="s">
        <v>15</v>
      </c>
      <c r="G234" s="2" t="s">
        <v>509</v>
      </c>
      <c r="H234" s="2" t="s">
        <v>134</v>
      </c>
      <c r="I234" s="2" t="str">
        <f>IFERROR(__xludf.DUMMYFUNCTION("GOOGLETRANSLATE(C234,""fr"",""en"")"),"I am not satisfied because you send me the letters that I did not pay Alor I made a mande termination on my car contract, alor if you do not do your work I am for nothing")</f>
        <v>I am not satisfied because you send me the letters that I did not pay Alor I made a mande termination on my car contract, alor if you do not do your work I am for nothing</v>
      </c>
    </row>
    <row r="235" ht="15.75" customHeight="1">
      <c r="B235" s="2" t="s">
        <v>520</v>
      </c>
      <c r="C235" s="2" t="s">
        <v>521</v>
      </c>
      <c r="D235" s="2" t="s">
        <v>13</v>
      </c>
      <c r="E235" s="2" t="s">
        <v>14</v>
      </c>
      <c r="F235" s="2" t="s">
        <v>15</v>
      </c>
      <c r="G235" s="2" t="s">
        <v>509</v>
      </c>
      <c r="H235" s="2" t="s">
        <v>134</v>
      </c>
      <c r="I235" s="2" t="str">
        <f>IFERROR(__xludf.DUMMYFUNCTION("GOOGLETRANSLATE(C235,""fr"",""en"")"),"Hello
Compared to different insurances, I am satisfied with the price offered. My research has directed me to Direct Assurance.
Cordially")</f>
        <v>Hello
Compared to different insurances, I am satisfied with the price offered. My research has directed me to Direct Assurance.
Cordially</v>
      </c>
    </row>
    <row r="236" ht="15.75" customHeight="1">
      <c r="B236" s="2" t="s">
        <v>522</v>
      </c>
      <c r="C236" s="2" t="s">
        <v>523</v>
      </c>
      <c r="D236" s="2" t="s">
        <v>13</v>
      </c>
      <c r="E236" s="2" t="s">
        <v>14</v>
      </c>
      <c r="F236" s="2" t="s">
        <v>15</v>
      </c>
      <c r="G236" s="2" t="s">
        <v>134</v>
      </c>
      <c r="H236" s="2" t="s">
        <v>134</v>
      </c>
      <c r="I236" s="2" t="str">
        <f>IFERROR(__xludf.DUMMYFUNCTION("GOOGLETRANSLATE(C236,""fr"",""en"")"),"In general I am satisfied with direct insurance but today I wanted to declare a claim and ask questions for this I call the number 0970808001 on which a vocal box tells me to call exactly the same number: 0970808001. was able to communicate with no interl"&amp;"ocutor")</f>
        <v>In general I am satisfied with direct insurance but today I wanted to declare a claim and ask questions for this I call the number 0970808001 on which a vocal box tells me to call exactly the same number: 0970808001. was able to communicate with no interlocutor</v>
      </c>
    </row>
    <row r="237" ht="15.75" customHeight="1">
      <c r="B237" s="2" t="s">
        <v>524</v>
      </c>
      <c r="C237" s="2" t="s">
        <v>525</v>
      </c>
      <c r="D237" s="2" t="s">
        <v>13</v>
      </c>
      <c r="E237" s="2" t="s">
        <v>14</v>
      </c>
      <c r="F237" s="2" t="s">
        <v>15</v>
      </c>
      <c r="G237" s="2" t="s">
        <v>134</v>
      </c>
      <c r="H237" s="2" t="s">
        <v>134</v>
      </c>
      <c r="I237" s="2" t="str">
        <f>IFERROR(__xludf.DUMMYFUNCTION("GOOGLETRANSLATE(C237,""fr"",""en"")"),"Very good insurance always listening to customers very reasonable prices The online service is super easy to manage we are quickly supported")</f>
        <v>Very good insurance always listening to customers very reasonable prices The online service is super easy to manage we are quickly supported</v>
      </c>
    </row>
    <row r="238" ht="15.75" customHeight="1">
      <c r="B238" s="2" t="s">
        <v>526</v>
      </c>
      <c r="C238" s="2" t="s">
        <v>527</v>
      </c>
      <c r="D238" s="2" t="s">
        <v>13</v>
      </c>
      <c r="E238" s="2" t="s">
        <v>14</v>
      </c>
      <c r="F238" s="2" t="s">
        <v>15</v>
      </c>
      <c r="G238" s="2" t="s">
        <v>134</v>
      </c>
      <c r="H238" s="2" t="s">
        <v>134</v>
      </c>
      <c r="I238" s="2" t="str">
        <f>IFERROR(__xludf.DUMMYFUNCTION("GOOGLETRANSLATE(C238,""fr"",""en"")"),"Not reactive at all. Sending documents to review
Several times I send the same documents, each time incomplete file, two vehicles to them. Surely change quickly")</f>
        <v>Not reactive at all. Sending documents to review
Several times I send the same documents, each time incomplete file, two vehicles to them. Surely change quickly</v>
      </c>
    </row>
    <row r="239" ht="15.75" customHeight="1">
      <c r="B239" s="2" t="s">
        <v>528</v>
      </c>
      <c r="C239" s="2" t="s">
        <v>529</v>
      </c>
      <c r="D239" s="2" t="s">
        <v>13</v>
      </c>
      <c r="E239" s="2" t="s">
        <v>14</v>
      </c>
      <c r="F239" s="2" t="s">
        <v>15</v>
      </c>
      <c r="G239" s="2" t="s">
        <v>530</v>
      </c>
      <c r="H239" s="2" t="s">
        <v>531</v>
      </c>
      <c r="I239" s="2" t="str">
        <f>IFERROR(__xludf.DUMMYFUNCTION("GOOGLETRANSLATE(C239,""fr"",""en"")"),"The price is expensive I 48 euro and depannage has more than 50km a concussion my offers 28 euros and the depannage has more than 25km, it's been 6 years old that I am assured I satisfied the insurance as soon as possible, I do not see any jesst of your g"&amp;"o")</f>
        <v>The price is expensive I 48 euro and depannage has more than 50km a concussion my offers 28 euros and the depannage has more than 25km, it's been 6 years old that I am assured I satisfied the insurance as soon as possible, I do not see any jesst of your go</v>
      </c>
    </row>
    <row r="240" ht="15.75" customHeight="1">
      <c r="B240" s="2" t="s">
        <v>532</v>
      </c>
      <c r="C240" s="2" t="s">
        <v>533</v>
      </c>
      <c r="D240" s="2" t="s">
        <v>13</v>
      </c>
      <c r="E240" s="2" t="s">
        <v>14</v>
      </c>
      <c r="F240" s="2" t="s">
        <v>15</v>
      </c>
      <c r="G240" s="2" t="s">
        <v>530</v>
      </c>
      <c r="H240" s="2" t="s">
        <v>531</v>
      </c>
      <c r="I240" s="2" t="str">
        <f>IFERROR(__xludf.DUMMYFUNCTION("GOOGLETRANSLATE(C240,""fr"",""en"")"),"Cheap auto &amp; housing quote for new customers than for old people !!! I plan to change soon! Insurance every year more expensive;")</f>
        <v>Cheap auto &amp; housing quote for new customers than for old people !!! I plan to change soon! Insurance every year more expensive;</v>
      </c>
    </row>
    <row r="241" ht="15.75" customHeight="1">
      <c r="B241" s="2" t="s">
        <v>534</v>
      </c>
      <c r="C241" s="2" t="s">
        <v>535</v>
      </c>
      <c r="D241" s="2" t="s">
        <v>13</v>
      </c>
      <c r="E241" s="2" t="s">
        <v>14</v>
      </c>
      <c r="F241" s="2" t="s">
        <v>15</v>
      </c>
      <c r="G241" s="2" t="s">
        <v>530</v>
      </c>
      <c r="H241" s="2" t="s">
        <v>531</v>
      </c>
      <c r="I241" s="2" t="str">
        <f>IFERROR(__xludf.DUMMYFUNCTION("GOOGLETRANSLATE(C241,""fr"",""en"")"),"Insured without incident during the contract, one cannot realize the services rendered if case of a claim. Patience and skills are to be highlighted to the staff of the company.")</f>
        <v>Insured without incident during the contract, one cannot realize the services rendered if case of a claim. Patience and skills are to be highlighted to the staff of the company.</v>
      </c>
    </row>
    <row r="242" ht="15.75" customHeight="1">
      <c r="B242" s="2" t="s">
        <v>536</v>
      </c>
      <c r="C242" s="2" t="s">
        <v>537</v>
      </c>
      <c r="D242" s="2" t="s">
        <v>13</v>
      </c>
      <c r="E242" s="2" t="s">
        <v>14</v>
      </c>
      <c r="F242" s="2" t="s">
        <v>15</v>
      </c>
      <c r="G242" s="2" t="s">
        <v>530</v>
      </c>
      <c r="H242" s="2" t="s">
        <v>531</v>
      </c>
      <c r="I242" s="2" t="str">
        <f>IFERROR(__xludf.DUMMYFUNCTION("GOOGLETRANSLATE(C242,""fr"",""en"")"),"I am satisfied with the service
I have five vehicles including 1 trailer insured at home and a discount on the award would be welcome
Best regards
Mrs Larrue
")</f>
        <v>I am satisfied with the service
I have five vehicles including 1 trailer insured at home and a discount on the award would be welcome
Best regards
Mrs Larrue
</v>
      </c>
    </row>
    <row r="243" ht="15.75" customHeight="1">
      <c r="B243" s="2" t="s">
        <v>538</v>
      </c>
      <c r="C243" s="2" t="s">
        <v>539</v>
      </c>
      <c r="D243" s="2" t="s">
        <v>13</v>
      </c>
      <c r="E243" s="2" t="s">
        <v>14</v>
      </c>
      <c r="F243" s="2" t="s">
        <v>15</v>
      </c>
      <c r="G243" s="2" t="s">
        <v>530</v>
      </c>
      <c r="H243" s="2" t="s">
        <v>531</v>
      </c>
      <c r="I243" s="2" t="str">
        <f>IFERROR(__xludf.DUMMYFUNCTION("GOOGLETRANSLATE(C243,""fr"",""en"")"),"services price favorable conditions by wishing that all these criteria remain as long as possible available to maintain good relationships over time")</f>
        <v>services price favorable conditions by wishing that all these criteria remain as long as possible available to maintain good relationships over time</v>
      </c>
    </row>
    <row r="244" ht="15.75" customHeight="1">
      <c r="B244" s="2" t="s">
        <v>540</v>
      </c>
      <c r="C244" s="2" t="s">
        <v>541</v>
      </c>
      <c r="D244" s="2" t="s">
        <v>13</v>
      </c>
      <c r="E244" s="2" t="s">
        <v>14</v>
      </c>
      <c r="F244" s="2" t="s">
        <v>15</v>
      </c>
      <c r="G244" s="2" t="s">
        <v>542</v>
      </c>
      <c r="H244" s="2" t="s">
        <v>531</v>
      </c>
      <c r="I244" s="2" t="str">
        <f>IFERROR(__xludf.DUMMYFUNCTION("GOOGLETRANSLATE(C244,""fr"",""en"")"),"I am satisfied with the service
Very well done the website
high and too expensive price for car accident
It will be necessary to reduce the domages cars prices to become more interesting the offer. Thanks")</f>
        <v>I am satisfied with the service
Very well done the website
high and too expensive price for car accident
It will be necessary to reduce the domages cars prices to become more interesting the offer. Thanks</v>
      </c>
    </row>
    <row r="245" ht="15.75" customHeight="1">
      <c r="B245" s="2" t="s">
        <v>543</v>
      </c>
      <c r="C245" s="2" t="s">
        <v>544</v>
      </c>
      <c r="D245" s="2" t="s">
        <v>13</v>
      </c>
      <c r="E245" s="2" t="s">
        <v>14</v>
      </c>
      <c r="F245" s="2" t="s">
        <v>15</v>
      </c>
      <c r="G245" s="2" t="s">
        <v>542</v>
      </c>
      <c r="H245" s="2" t="s">
        <v>531</v>
      </c>
      <c r="I245" s="2" t="str">
        <f>IFERROR(__xludf.DUMMYFUNCTION("GOOGLETRANSLATE(C245,""fr"",""en"")"),"Ex-client, the car is affected under driver's door, not easy to see in a parking lot, we have not been careful, neither the place nor the date, disaster not recognized, 100% manager loss control, after 30 years of Driving, after visit and against visit, a"&amp;"nd in addition a counter expertise, always nothing, given the repairs of 1,700 euros, I did not want to continue with the lawyers cost more than that, bad insurance, and expert of m ...
To flee to flee I found - dear that them.")</f>
        <v>Ex-client, the car is affected under driver's door, not easy to see in a parking lot, we have not been careful, neither the place nor the date, disaster not recognized, 100% manager loss control, after 30 years of Driving, after visit and against visit, and in addition a counter expertise, always nothing, given the repairs of 1,700 euros, I did not want to continue with the lawyers cost more than that, bad insurance, and expert of m ...
To flee to flee I found - dear that them.</v>
      </c>
    </row>
    <row r="246" ht="15.75" customHeight="1">
      <c r="B246" s="2" t="s">
        <v>545</v>
      </c>
      <c r="C246" s="2" t="s">
        <v>546</v>
      </c>
      <c r="D246" s="2" t="s">
        <v>13</v>
      </c>
      <c r="E246" s="2" t="s">
        <v>14</v>
      </c>
      <c r="F246" s="2" t="s">
        <v>15</v>
      </c>
      <c r="G246" s="2" t="s">
        <v>542</v>
      </c>
      <c r="H246" s="2" t="s">
        <v>531</v>
      </c>
      <c r="I246" s="2" t="str">
        <f>IFERROR(__xludf.DUMMYFUNCTION("GOOGLETRANSLATE(C246,""fr"",""en"")"),"A discussion page opens when we want to connect to our personal space. Lots of difficulty sending all the necessary documents.")</f>
        <v>A discussion page opens when we want to connect to our personal space. Lots of difficulty sending all the necessary documents.</v>
      </c>
    </row>
    <row r="247" ht="15.75" customHeight="1">
      <c r="B247" s="2" t="s">
        <v>547</v>
      </c>
      <c r="C247" s="2" t="s">
        <v>548</v>
      </c>
      <c r="D247" s="2" t="s">
        <v>13</v>
      </c>
      <c r="E247" s="2" t="s">
        <v>14</v>
      </c>
      <c r="F247" s="2" t="s">
        <v>15</v>
      </c>
      <c r="G247" s="2" t="s">
        <v>542</v>
      </c>
      <c r="H247" s="2" t="s">
        <v>531</v>
      </c>
      <c r="I247" s="2" t="str">
        <f>IFERROR(__xludf.DUMMYFUNCTION("GOOGLETRANSLATE(C247,""fr"",""en"")"),"I made the same quote a month ago and your prices increased by 40th but hey, the prices remain reasonable and the quote is very quickly thank you")</f>
        <v>I made the same quote a month ago and your prices increased by 40th but hey, the prices remain reasonable and the quote is very quickly thank you</v>
      </c>
    </row>
    <row r="248" ht="15.75" customHeight="1">
      <c r="B248" s="2" t="s">
        <v>549</v>
      </c>
      <c r="C248" s="2" t="s">
        <v>550</v>
      </c>
      <c r="D248" s="2" t="s">
        <v>13</v>
      </c>
      <c r="E248" s="2" t="s">
        <v>14</v>
      </c>
      <c r="F248" s="2" t="s">
        <v>15</v>
      </c>
      <c r="G248" s="2" t="s">
        <v>542</v>
      </c>
      <c r="H248" s="2" t="s">
        <v>531</v>
      </c>
      <c r="I248" s="2" t="str">
        <f>IFERROR(__xludf.DUMMYFUNCTION("GOOGLETRANSLATE(C248,""fr"",""en"")"),"I am very satisfied with the telephone subscription service; Very professional, efficient and kind. The corresponding prices and proposals are really well suited.")</f>
        <v>I am very satisfied with the telephone subscription service; Very professional, efficient and kind. The corresponding prices and proposals are really well suited.</v>
      </c>
    </row>
    <row r="249" ht="15.75" customHeight="1">
      <c r="B249" s="2" t="s">
        <v>551</v>
      </c>
      <c r="C249" s="2" t="s">
        <v>552</v>
      </c>
      <c r="D249" s="2" t="s">
        <v>13</v>
      </c>
      <c r="E249" s="2" t="s">
        <v>14</v>
      </c>
      <c r="F249" s="2" t="s">
        <v>15</v>
      </c>
      <c r="G249" s="2" t="s">
        <v>542</v>
      </c>
      <c r="H249" s="2" t="s">
        <v>531</v>
      </c>
      <c r="I249" s="2" t="str">
        <f>IFERROR(__xludf.DUMMYFUNCTION("GOOGLETRANSLATE(C249,""fr"",""en"")"),"I am average satisfied, I find that the amount of the subscription is quite high and surprised for me on the ice break 25% deductible !! its very expensive !!
In addition, the amount of my subscription is never given down, renegotiate.")</f>
        <v>I am average satisfied, I find that the amount of the subscription is quite high and surprised for me on the ice break 25% deductible !! its very expensive !!
In addition, the amount of my subscription is never given down, renegotiate.</v>
      </c>
    </row>
    <row r="250" ht="15.75" customHeight="1">
      <c r="B250" s="2" t="s">
        <v>553</v>
      </c>
      <c r="C250" s="2" t="s">
        <v>554</v>
      </c>
      <c r="D250" s="2" t="s">
        <v>13</v>
      </c>
      <c r="E250" s="2" t="s">
        <v>14</v>
      </c>
      <c r="F250" s="2" t="s">
        <v>15</v>
      </c>
      <c r="G250" s="2" t="s">
        <v>542</v>
      </c>
      <c r="H250" s="2" t="s">
        <v>531</v>
      </c>
      <c r="I250" s="2" t="str">
        <f>IFERROR(__xludf.DUMMYFUNCTION("GOOGLETRANSLATE(C250,""fr"",""en"")"),"I am satisfied with the product and the quick and reactive price for the treatment of the subscription I recommend all the products I am well helping to use the service")</f>
        <v>I am satisfied with the product and the quick and reactive price for the treatment of the subscription I recommend all the products I am well helping to use the service</v>
      </c>
    </row>
    <row r="251" ht="15.75" customHeight="1">
      <c r="B251" s="2" t="s">
        <v>555</v>
      </c>
      <c r="C251" s="2" t="s">
        <v>556</v>
      </c>
      <c r="D251" s="2" t="s">
        <v>13</v>
      </c>
      <c r="E251" s="2" t="s">
        <v>14</v>
      </c>
      <c r="F251" s="2" t="s">
        <v>15</v>
      </c>
      <c r="G251" s="2" t="s">
        <v>542</v>
      </c>
      <c r="H251" s="2" t="s">
        <v>531</v>
      </c>
      <c r="I251" s="2" t="str">
        <f>IFERROR(__xludf.DUMMYFUNCTION("GOOGLETRANSLATE(C251,""fr"",""en"")"),"If the prices offered for a new contract remain attractive,
They then increase too quickly even without a disaster ..... it seems that there is more the desire to have new customers than to keep the old !!!")</f>
        <v>If the prices offered for a new contract remain attractive,
They then increase too quickly even without a disaster ..... it seems that there is more the desire to have new customers than to keep the old !!!</v>
      </c>
    </row>
    <row r="252" ht="15.75" customHeight="1">
      <c r="B252" s="2" t="s">
        <v>557</v>
      </c>
      <c r="C252" s="2" t="s">
        <v>558</v>
      </c>
      <c r="D252" s="2" t="s">
        <v>13</v>
      </c>
      <c r="E252" s="2" t="s">
        <v>14</v>
      </c>
      <c r="F252" s="2" t="s">
        <v>15</v>
      </c>
      <c r="G252" s="2" t="s">
        <v>542</v>
      </c>
      <c r="H252" s="2" t="s">
        <v>531</v>
      </c>
      <c r="I252" s="2" t="str">
        <f>IFERROR(__xludf.DUMMYFUNCTION("GOOGLETRANSLATE(C252,""fr"",""en"")"),"Advisor to the top, very kind! Professional, a very bin element for your company, very competent he explains very well! Thank you very much to him!")</f>
        <v>Advisor to the top, very kind! Professional, a very bin element for your company, very competent he explains very well! Thank you very much to him!</v>
      </c>
    </row>
    <row r="253" ht="15.75" customHeight="1">
      <c r="B253" s="2" t="s">
        <v>559</v>
      </c>
      <c r="C253" s="2" t="s">
        <v>560</v>
      </c>
      <c r="D253" s="2" t="s">
        <v>13</v>
      </c>
      <c r="E253" s="2" t="s">
        <v>14</v>
      </c>
      <c r="F253" s="2" t="s">
        <v>15</v>
      </c>
      <c r="G253" s="2" t="s">
        <v>542</v>
      </c>
      <c r="H253" s="2" t="s">
        <v>531</v>
      </c>
      <c r="I253" s="2" t="str">
        <f>IFERROR(__xludf.DUMMYFUNCTION("GOOGLETRANSLATE(C253,""fr"",""en"")"),"I am satisfied with the service. The prices are unbeatable.
I highly recommend this insurance if you don't want too much service after sale")</f>
        <v>I am satisfied with the service. The prices are unbeatable.
I highly recommend this insurance if you don't want too much service after sale</v>
      </c>
    </row>
    <row r="254" ht="15.75" customHeight="1">
      <c r="B254" s="2" t="s">
        <v>561</v>
      </c>
      <c r="C254" s="2" t="s">
        <v>562</v>
      </c>
      <c r="D254" s="2" t="s">
        <v>13</v>
      </c>
      <c r="E254" s="2" t="s">
        <v>14</v>
      </c>
      <c r="F254" s="2" t="s">
        <v>15</v>
      </c>
      <c r="G254" s="2" t="s">
        <v>542</v>
      </c>
      <c r="H254" s="2" t="s">
        <v>531</v>
      </c>
      <c r="I254" s="2" t="str">
        <f>IFERROR(__xludf.DUMMYFUNCTION("GOOGLETRANSLATE(C254,""fr"",""en"")"),"I am satisfied with my auto insurance I would like to see if your penalty health can interest me I would like to make a quote
I have something else to do than fill your questionnaire is unpleasant")</f>
        <v>I am satisfied with my auto insurance I would like to see if your penalty health can interest me I would like to make a quote
I have something else to do than fill your questionnaire is unpleasant</v>
      </c>
    </row>
    <row r="255" ht="15.75" customHeight="1">
      <c r="B255" s="2" t="s">
        <v>563</v>
      </c>
      <c r="C255" s="2" t="s">
        <v>564</v>
      </c>
      <c r="D255" s="2" t="s">
        <v>13</v>
      </c>
      <c r="E255" s="2" t="s">
        <v>14</v>
      </c>
      <c r="F255" s="2" t="s">
        <v>15</v>
      </c>
      <c r="G255" s="2" t="s">
        <v>542</v>
      </c>
      <c r="H255" s="2" t="s">
        <v>531</v>
      </c>
      <c r="I255" s="2" t="str">
        <f>IFERROR(__xludf.DUMMYFUNCTION("GOOGLETRANSLATE(C255,""fr"",""en"")"),"Above all, satisfied with responsiveness when I decided to change vehicles, the regularization between the 2 vehicles (acaht-sale) was very easy.")</f>
        <v>Above all, satisfied with responsiveness when I decided to change vehicles, the regularization between the 2 vehicles (acaht-sale) was very easy.</v>
      </c>
    </row>
    <row r="256" ht="15.75" customHeight="1">
      <c r="B256" s="2" t="s">
        <v>565</v>
      </c>
      <c r="C256" s="2" t="s">
        <v>566</v>
      </c>
      <c r="D256" s="2" t="s">
        <v>13</v>
      </c>
      <c r="E256" s="2" t="s">
        <v>14</v>
      </c>
      <c r="F256" s="2" t="s">
        <v>15</v>
      </c>
      <c r="G256" s="2" t="s">
        <v>542</v>
      </c>
      <c r="H256" s="2" t="s">
        <v>531</v>
      </c>
      <c r="I256" s="2" t="str">
        <f>IFERROR(__xludf.DUMMYFUNCTION("GOOGLETRANSLATE(C256,""fr"",""en"")"),"Good price to see in the tempty and reactivity in the event of a disaster.
file fees are high in relation to other insurance company")</f>
        <v>Good price to see in the tempty and reactivity in the event of a disaster.
file fees are high in relation to other insurance company</v>
      </c>
    </row>
    <row r="257" ht="15.75" customHeight="1">
      <c r="B257" s="2" t="s">
        <v>567</v>
      </c>
      <c r="C257" s="2" t="s">
        <v>568</v>
      </c>
      <c r="D257" s="2" t="s">
        <v>13</v>
      </c>
      <c r="E257" s="2" t="s">
        <v>14</v>
      </c>
      <c r="F257" s="2" t="s">
        <v>15</v>
      </c>
      <c r="G257" s="2" t="s">
        <v>542</v>
      </c>
      <c r="H257" s="2" t="s">
        <v>531</v>
      </c>
      <c r="I257" s="2" t="str">
        <f>IFERROR(__xludf.DUMMYFUNCTION("GOOGLETRANSLATE(C257,""fr"",""en"")"),"Insured in all risks, victim of a claim with 0% liability for damage of an amount of less than € 1,500. The third party responsible for damages not being insured, I must bear the amount of the deductible while waiting for the hypothetical intervention of "&amp;"the automotive warranty fund .... Direct insurance must not have the cash to do the advance (and perhaps the loss if it does not want to initiate the proceedings for the reimbursement) but the good insured that I am He will not have a choice !!!!!
In wha"&amp;"t society do we live?")</f>
        <v>Insured in all risks, victim of a claim with 0% liability for damage of an amount of less than € 1,500. The third party responsible for damages not being insured, I must bear the amount of the deductible while waiting for the hypothetical intervention of the automotive warranty fund .... Direct insurance must not have the cash to do the advance (and perhaps the loss if it does not want to initiate the proceedings for the reimbursement) but the good insured that I am He will not have a choice !!!!!
In what society do we live?</v>
      </c>
    </row>
    <row r="258" ht="15.75" customHeight="1">
      <c r="B258" s="2" t="s">
        <v>569</v>
      </c>
      <c r="C258" s="2" t="s">
        <v>570</v>
      </c>
      <c r="D258" s="2" t="s">
        <v>13</v>
      </c>
      <c r="E258" s="2" t="s">
        <v>14</v>
      </c>
      <c r="F258" s="2" t="s">
        <v>15</v>
      </c>
      <c r="G258" s="2" t="s">
        <v>571</v>
      </c>
      <c r="H258" s="2" t="s">
        <v>531</v>
      </c>
      <c r="I258" s="2" t="str">
        <f>IFERROR(__xludf.DUMMYFUNCTION("GOOGLETRANSLATE(C258,""fr"",""en"")"),"Just perfect, insurance contract at the more than correct rate, quick creation in less than 30 minutes, modification for moving just as simple and quick. What happiness :)")</f>
        <v>Just perfect, insurance contract at the more than correct rate, quick creation in less than 30 minutes, modification for moving just as simple and quick. What happiness :)</v>
      </c>
    </row>
    <row r="259" ht="15.75" customHeight="1">
      <c r="B259" s="2" t="s">
        <v>572</v>
      </c>
      <c r="C259" s="2" t="s">
        <v>573</v>
      </c>
      <c r="D259" s="2" t="s">
        <v>13</v>
      </c>
      <c r="E259" s="2" t="s">
        <v>14</v>
      </c>
      <c r="F259" s="2" t="s">
        <v>15</v>
      </c>
      <c r="G259" s="2" t="s">
        <v>571</v>
      </c>
      <c r="H259" s="2" t="s">
        <v>531</v>
      </c>
      <c r="I259" s="2" t="str">
        <f>IFERROR(__xludf.DUMMYFUNCTION("GOOGLETRANSLATE(C259,""fr"",""en"")"),"Satisfied at the price and services level.
To see later in case of problems
In principle, I don't worry, a person in my family has already been insured at Direct Insurance")</f>
        <v>Satisfied at the price and services level.
To see later in case of problems
In principle, I don't worry, a person in my family has already been insured at Direct Insurance</v>
      </c>
    </row>
    <row r="260" ht="15.75" customHeight="1">
      <c r="B260" s="2" t="s">
        <v>574</v>
      </c>
      <c r="C260" s="2" t="s">
        <v>575</v>
      </c>
      <c r="D260" s="2" t="s">
        <v>13</v>
      </c>
      <c r="E260" s="2" t="s">
        <v>14</v>
      </c>
      <c r="F260" s="2" t="s">
        <v>15</v>
      </c>
      <c r="G260" s="2" t="s">
        <v>571</v>
      </c>
      <c r="H260" s="2" t="s">
        <v>531</v>
      </c>
      <c r="I260" s="2" t="str">
        <f>IFERROR(__xludf.DUMMYFUNCTION("GOOGLETRANSLATE(C260,""fr"",""en"")"),"Very good advice when subscribing to the various contracts. Competitive prices on all auto and real estate contracts
Simple use of the site to transfer the various documents")</f>
        <v>Very good advice when subscribing to the various contracts. Competitive prices on all auto and real estate contracts
Simple use of the site to transfer the various documents</v>
      </c>
    </row>
    <row r="261" ht="15.75" customHeight="1">
      <c r="B261" s="2" t="s">
        <v>576</v>
      </c>
      <c r="C261" s="2" t="s">
        <v>577</v>
      </c>
      <c r="D261" s="2" t="s">
        <v>13</v>
      </c>
      <c r="E261" s="2" t="s">
        <v>14</v>
      </c>
      <c r="F261" s="2" t="s">
        <v>15</v>
      </c>
      <c r="G261" s="2" t="s">
        <v>571</v>
      </c>
      <c r="H261" s="2" t="s">
        <v>531</v>
      </c>
      <c r="I261" s="2" t="str">
        <f>IFERROR(__xludf.DUMMYFUNCTION("GOOGLETRANSLATE(C261,""fr"",""en"")"),"I am quite satisfied, but the price is not the best and the deductibles are too high. I remain vigilant over the entire market and competition")</f>
        <v>I am quite satisfied, but the price is not the best and the deductibles are too high. I remain vigilant over the entire market and competition</v>
      </c>
    </row>
    <row r="262" ht="15.75" customHeight="1">
      <c r="B262" s="2" t="s">
        <v>578</v>
      </c>
      <c r="C262" s="2" t="s">
        <v>579</v>
      </c>
      <c r="D262" s="2" t="s">
        <v>13</v>
      </c>
      <c r="E262" s="2" t="s">
        <v>14</v>
      </c>
      <c r="F262" s="2" t="s">
        <v>15</v>
      </c>
      <c r="G262" s="2" t="s">
        <v>571</v>
      </c>
      <c r="H262" s="2" t="s">
        <v>531</v>
      </c>
      <c r="I262" s="2" t="str">
        <f>IFERROR(__xludf.DUMMYFUNCTION("GOOGLETRANSLATE(C262,""fr"",""en"")"),"I am satisfied with the service but you could make a gesture for young drivers
A little too expensive for young drivers
Thanks
Mr BURGARD")</f>
        <v>I am satisfied with the service but you could make a gesture for young drivers
A little too expensive for young drivers
Thanks
Mr BURGARD</v>
      </c>
    </row>
    <row r="263" ht="15.75" customHeight="1">
      <c r="B263" s="2" t="s">
        <v>580</v>
      </c>
      <c r="C263" s="2" t="s">
        <v>581</v>
      </c>
      <c r="D263" s="2" t="s">
        <v>13</v>
      </c>
      <c r="E263" s="2" t="s">
        <v>14</v>
      </c>
      <c r="F263" s="2" t="s">
        <v>15</v>
      </c>
      <c r="G263" s="2" t="s">
        <v>582</v>
      </c>
      <c r="H263" s="2" t="s">
        <v>531</v>
      </c>
      <c r="I263" s="2" t="str">
        <f>IFERROR(__xludf.DUMMYFUNCTION("GOOGLETRANSLATE(C263,""fr"",""en"")"),"perfect I am satisfied
Very Complete Price effective price
I recommend and talk about direct insurance to a lot of my knowledge
To advice")</f>
        <v>perfect I am satisfied
Very Complete Price effective price
I recommend and talk about direct insurance to a lot of my knowledge
To advice</v>
      </c>
    </row>
    <row r="264" ht="15.75" customHeight="1">
      <c r="B264" s="2" t="s">
        <v>583</v>
      </c>
      <c r="C264" s="2" t="s">
        <v>584</v>
      </c>
      <c r="D264" s="2" t="s">
        <v>13</v>
      </c>
      <c r="E264" s="2" t="s">
        <v>14</v>
      </c>
      <c r="F264" s="2" t="s">
        <v>15</v>
      </c>
      <c r="G264" s="2" t="s">
        <v>582</v>
      </c>
      <c r="H264" s="2" t="s">
        <v>531</v>
      </c>
      <c r="I264" s="2" t="str">
        <f>IFERROR(__xludf.DUMMYFUNCTION("GOOGLETRANSLATE(C264,""fr"",""en"")"),"The personal space is very simple and quick to use, point that I find important to exchange and share documents. Telephone customer service is courteous and is competent.")</f>
        <v>The personal space is very simple and quick to use, point that I find important to exchange and share documents. Telephone customer service is courteous and is competent.</v>
      </c>
    </row>
    <row r="265" ht="15.75" customHeight="1">
      <c r="B265" s="2" t="s">
        <v>585</v>
      </c>
      <c r="C265" s="2" t="s">
        <v>586</v>
      </c>
      <c r="D265" s="2" t="s">
        <v>13</v>
      </c>
      <c r="E265" s="2" t="s">
        <v>14</v>
      </c>
      <c r="F265" s="2" t="s">
        <v>15</v>
      </c>
      <c r="G265" s="2" t="s">
        <v>582</v>
      </c>
      <c r="H265" s="2" t="s">
        <v>531</v>
      </c>
      <c r="I265" s="2" t="str">
        <f>IFERROR(__xludf.DUMMYFUNCTION("GOOGLETRANSLATE(C265,""fr"",""en"")"),"Always fast and practical nothing to complain about the cheapest on the market without eyeing the quality of the service rendered. Having had a disaster, the application is super practical and everything has been taken care of by Direct Insurance from A t"&amp;"o Z. really satisfied")</f>
        <v>Always fast and practical nothing to complain about the cheapest on the market without eyeing the quality of the service rendered. Having had a disaster, the application is super practical and everything has been taken care of by Direct Insurance from A to Z. really satisfied</v>
      </c>
    </row>
    <row r="266" ht="15.75" customHeight="1">
      <c r="B266" s="2" t="s">
        <v>587</v>
      </c>
      <c r="C266" s="2" t="s">
        <v>588</v>
      </c>
      <c r="D266" s="2" t="s">
        <v>13</v>
      </c>
      <c r="E266" s="2" t="s">
        <v>14</v>
      </c>
      <c r="F266" s="2" t="s">
        <v>15</v>
      </c>
      <c r="G266" s="2" t="s">
        <v>582</v>
      </c>
      <c r="H266" s="2" t="s">
        <v>531</v>
      </c>
      <c r="I266" s="2" t="str">
        <f>IFERROR(__xludf.DUMMYFUNCTION("GOOGLETRANSLATE(C266,""fr"",""en"")"),"I have just taken a 9% increase on the price of my contract ... 9% like that, when I had no responsibility responsible or not with my vehicle. I wonder how it can be justifiable ...")</f>
        <v>I have just taken a 9% increase on the price of my contract ... 9% like that, when I had no responsibility responsible or not with my vehicle. I wonder how it can be justifiable ...</v>
      </c>
    </row>
    <row r="267" ht="15.75" customHeight="1">
      <c r="B267" s="2" t="s">
        <v>589</v>
      </c>
      <c r="C267" s="2" t="s">
        <v>590</v>
      </c>
      <c r="D267" s="2" t="s">
        <v>13</v>
      </c>
      <c r="E267" s="2" t="s">
        <v>14</v>
      </c>
      <c r="F267" s="2" t="s">
        <v>15</v>
      </c>
      <c r="G267" s="2" t="s">
        <v>591</v>
      </c>
      <c r="H267" s="2" t="s">
        <v>531</v>
      </c>
      <c r="I267" s="2" t="str">
        <f>IFERROR(__xludf.DUMMYFUNCTION("GOOGLETRANSLATE(C267,""fr"",""en"")"),"The service is impeccable
Prices increase when there are fewer accidents certain companies we decrease on the contrary
It gives to think for the future")</f>
        <v>The service is impeccable
Prices increase when there are fewer accidents certain companies we decrease on the contrary
It gives to think for the future</v>
      </c>
    </row>
    <row r="268" ht="15.75" customHeight="1">
      <c r="B268" s="2" t="s">
        <v>592</v>
      </c>
      <c r="C268" s="2" t="s">
        <v>593</v>
      </c>
      <c r="D268" s="2" t="s">
        <v>13</v>
      </c>
      <c r="E268" s="2" t="s">
        <v>14</v>
      </c>
      <c r="F268" s="2" t="s">
        <v>15</v>
      </c>
      <c r="G268" s="2" t="s">
        <v>591</v>
      </c>
      <c r="H268" s="2" t="s">
        <v>531</v>
      </c>
      <c r="I268" s="2" t="str">
        <f>IFERROR(__xludf.DUMMYFUNCTION("GOOGLETRANSLATE(C268,""fr"",""en"")"),"I am satisfied with the service; But regrets being forced to pay the invoices by the net; For 2 years no longer receives my home insurance certificate.")</f>
        <v>I am satisfied with the service; But regrets being forced to pay the invoices by the net; For 2 years no longer receives my home insurance certificate.</v>
      </c>
    </row>
    <row r="269" ht="15.75" customHeight="1">
      <c r="B269" s="2" t="s">
        <v>594</v>
      </c>
      <c r="C269" s="2" t="s">
        <v>595</v>
      </c>
      <c r="D269" s="2" t="s">
        <v>13</v>
      </c>
      <c r="E269" s="2" t="s">
        <v>14</v>
      </c>
      <c r="F269" s="2" t="s">
        <v>15</v>
      </c>
      <c r="G269" s="2" t="s">
        <v>591</v>
      </c>
      <c r="H269" s="2" t="s">
        <v>531</v>
      </c>
      <c r="I269" s="2" t="str">
        <f>IFERROR(__xludf.DUMMYFUNCTION("GOOGLETRANSLATE(C269,""fr"",""en"")"),"An excellent welcome and a good monitoring of quotes in particular from Marine du Standard de La Rochelle.
I regret the relatively significant costs for the payments in the form of monthly payment and the fact that the different contracts cannot be group"&amp;"ed.
Cordially")</f>
        <v>An excellent welcome and a good monitoring of quotes in particular from Marine du Standard de La Rochelle.
I regret the relatively significant costs for the payments in the form of monthly payment and the fact that the different contracts cannot be grouped.
Cordially</v>
      </c>
    </row>
    <row r="270" ht="15.75" customHeight="1">
      <c r="B270" s="2" t="s">
        <v>596</v>
      </c>
      <c r="C270" s="2" t="s">
        <v>597</v>
      </c>
      <c r="D270" s="2" t="s">
        <v>13</v>
      </c>
      <c r="E270" s="2" t="s">
        <v>14</v>
      </c>
      <c r="F270" s="2" t="s">
        <v>15</v>
      </c>
      <c r="G270" s="2" t="s">
        <v>591</v>
      </c>
      <c r="H270" s="2" t="s">
        <v>531</v>
      </c>
      <c r="I270" s="2" t="str">
        <f>IFERROR(__xludf.DUMMYFUNCTION("GOOGLETRANSLATE(C270,""fr"",""en"")"),"Very satisfied with ease and speed. Everything is done online (Internet + phone), it's clear and clear.
No complaints. I highly recommend !")</f>
        <v>Very satisfied with ease and speed. Everything is done online (Internet + phone), it's clear and clear.
No complaints. I highly recommend !</v>
      </c>
    </row>
    <row r="271" ht="15.75" customHeight="1">
      <c r="B271" s="2" t="s">
        <v>598</v>
      </c>
      <c r="C271" s="2" t="s">
        <v>599</v>
      </c>
      <c r="D271" s="2" t="s">
        <v>13</v>
      </c>
      <c r="E271" s="2" t="s">
        <v>14</v>
      </c>
      <c r="F271" s="2" t="s">
        <v>15</v>
      </c>
      <c r="G271" s="2" t="s">
        <v>591</v>
      </c>
      <c r="H271" s="2" t="s">
        <v>531</v>
      </c>
      <c r="I271" s="2" t="str">
        <f>IFERROR(__xludf.DUMMYFUNCTION("GOOGLETRANSLATE(C271,""fr"",""en"")"),"For the moment very satisfied with the price offered and services / guarantees. Reassured by the fact that there was a recognized actor behind the Blablasure service, such as AXA.")</f>
        <v>For the moment very satisfied with the price offered and services / guarantees. Reassured by the fact that there was a recognized actor behind the Blablasure service, such as AXA.</v>
      </c>
    </row>
    <row r="272" ht="15.75" customHeight="1">
      <c r="B272" s="2" t="s">
        <v>600</v>
      </c>
      <c r="C272" s="2" t="s">
        <v>601</v>
      </c>
      <c r="D272" s="2" t="s">
        <v>13</v>
      </c>
      <c r="E272" s="2" t="s">
        <v>14</v>
      </c>
      <c r="F272" s="2" t="s">
        <v>15</v>
      </c>
      <c r="G272" s="2" t="s">
        <v>591</v>
      </c>
      <c r="H272" s="2" t="s">
        <v>531</v>
      </c>
      <c r="I272" s="2" t="str">
        <f>IFERROR(__xludf.DUMMYFUNCTION("GOOGLETRANSLATE(C272,""fr"",""en"")")," I am satisfied with the offers The price suits me perfectly and the conditions are valid moreover research on the internet are clear is easy.")</f>
        <v> I am satisfied with the offers The price suits me perfectly and the conditions are valid moreover research on the internet are clear is easy.</v>
      </c>
    </row>
    <row r="273" ht="15.75" customHeight="1">
      <c r="B273" s="2" t="s">
        <v>602</v>
      </c>
      <c r="C273" s="2" t="s">
        <v>603</v>
      </c>
      <c r="D273" s="2" t="s">
        <v>13</v>
      </c>
      <c r="E273" s="2" t="s">
        <v>14</v>
      </c>
      <c r="F273" s="2" t="s">
        <v>15</v>
      </c>
      <c r="G273" s="2" t="s">
        <v>591</v>
      </c>
      <c r="H273" s="2" t="s">
        <v>531</v>
      </c>
      <c r="I273" s="2" t="str">
        <f>IFERROR(__xludf.DUMMYFUNCTION("GOOGLETRANSLATE(C273,""fr"",""en"")"),"I have just seen that two contracts were established for my home of which I am a tenant and that I am taken for the two contracts! I am awaiting regulation of this error")</f>
        <v>I have just seen that two contracts were established for my home of which I am a tenant and that I am taken for the two contracts! I am awaiting regulation of this error</v>
      </c>
    </row>
    <row r="274" ht="15.75" customHeight="1">
      <c r="B274" s="2" t="s">
        <v>604</v>
      </c>
      <c r="C274" s="2" t="s">
        <v>605</v>
      </c>
      <c r="D274" s="2" t="s">
        <v>13</v>
      </c>
      <c r="E274" s="2" t="s">
        <v>14</v>
      </c>
      <c r="F274" s="2" t="s">
        <v>15</v>
      </c>
      <c r="G274" s="2" t="s">
        <v>591</v>
      </c>
      <c r="H274" s="2" t="s">
        <v>531</v>
      </c>
      <c r="I274" s="2" t="str">
        <f>IFERROR(__xludf.DUMMYFUNCTION("GOOGLETRANSLATE(C274,""fr"",""en"")"),"Easy, quick despite a downside, the transmission of documents to be provided. There are still people who do not have the internet to see a PC and are novices!
The prices and options are perfect.
Friendly telephone reception.")</f>
        <v>Easy, quick despite a downside, the transmission of documents to be provided. There are still people who do not have the internet to see a PC and are novices!
The prices and options are perfect.
Friendly telephone reception.</v>
      </c>
    </row>
    <row r="275" ht="15.75" customHeight="1">
      <c r="B275" s="2" t="s">
        <v>606</v>
      </c>
      <c r="C275" s="2" t="s">
        <v>607</v>
      </c>
      <c r="D275" s="2" t="s">
        <v>13</v>
      </c>
      <c r="E275" s="2" t="s">
        <v>14</v>
      </c>
      <c r="F275" s="2" t="s">
        <v>15</v>
      </c>
      <c r="G275" s="2" t="s">
        <v>591</v>
      </c>
      <c r="H275" s="2" t="s">
        <v>531</v>
      </c>
      <c r="I275" s="2" t="str">
        <f>IFERROR(__xludf.DUMMYFUNCTION("GOOGLETRANSLATE(C275,""fr"",""en"")"),"Very fast subscription, with a very Competitive price and with a very neat welcome .... I am therefore very satisfied .... Do not hesitate to subscribe!")</f>
        <v>Very fast subscription, with a very Competitive price and with a very neat welcome .... I am therefore very satisfied .... Do not hesitate to subscribe!</v>
      </c>
    </row>
    <row r="276" ht="15.75" customHeight="1">
      <c r="B276" s="2" t="s">
        <v>608</v>
      </c>
      <c r="C276" s="2" t="s">
        <v>609</v>
      </c>
      <c r="D276" s="2" t="s">
        <v>13</v>
      </c>
      <c r="E276" s="2" t="s">
        <v>14</v>
      </c>
      <c r="F276" s="2" t="s">
        <v>15</v>
      </c>
      <c r="G276" s="2" t="s">
        <v>610</v>
      </c>
      <c r="H276" s="2" t="s">
        <v>531</v>
      </c>
      <c r="I276" s="2" t="str">
        <f>IFERROR(__xludf.DUMMYFUNCTION("GOOGLETRANSLATE(C276,""fr"",""en"")"),"Very satisfied with the service, in the event of problems still present, after two engine breakage on two vehicles, supported in the half hour, repatriation by tow truck to the garage and return home by taxi
BRAVO Direct Insurance
")</f>
        <v>Very satisfied with the service, in the event of problems still present, after two engine breakage on two vehicles, supported in the half hour, repatriation by tow truck to the garage and return home by taxi
BRAVO Direct Insurance
</v>
      </c>
    </row>
    <row r="277" ht="15.75" customHeight="1">
      <c r="B277" s="2" t="s">
        <v>611</v>
      </c>
      <c r="C277" s="2" t="s">
        <v>612</v>
      </c>
      <c r="D277" s="2" t="s">
        <v>13</v>
      </c>
      <c r="E277" s="2" t="s">
        <v>14</v>
      </c>
      <c r="F277" s="2" t="s">
        <v>15</v>
      </c>
      <c r="G277" s="2" t="s">
        <v>613</v>
      </c>
      <c r="H277" s="2" t="s">
        <v>531</v>
      </c>
      <c r="I277" s="2" t="str">
        <f>IFERROR(__xludf.DUMMYFUNCTION("GOOGLETRANSLATE(C277,""fr"",""en"")"),"Very satisfied with the price offer and responsiveness and offers offer I recommend this insurance even if attention for better coverage there is a lot of options")</f>
        <v>Very satisfied with the price offer and responsiveness and offers offer I recommend this insurance even if attention for better coverage there is a lot of options</v>
      </c>
    </row>
    <row r="278" ht="15.75" customHeight="1">
      <c r="B278" s="2" t="s">
        <v>614</v>
      </c>
      <c r="C278" s="2" t="s">
        <v>615</v>
      </c>
      <c r="D278" s="2" t="s">
        <v>13</v>
      </c>
      <c r="E278" s="2" t="s">
        <v>14</v>
      </c>
      <c r="F278" s="2" t="s">
        <v>15</v>
      </c>
      <c r="G278" s="2" t="s">
        <v>616</v>
      </c>
      <c r="H278" s="2" t="s">
        <v>531</v>
      </c>
      <c r="I278" s="2" t="str">
        <f>IFERROR(__xludf.DUMMYFUNCTION("GOOGLETRANSLATE(C278,""fr"",""en"")"),"I am very satisfied with the service and your employers the prices suit me very well.
I have been insured with you for several years, so I am very satisfied with all of your services thank you")</f>
        <v>I am very satisfied with the service and your employers the prices suit me very well.
I have been insured with you for several years, so I am very satisfied with all of your services thank you</v>
      </c>
    </row>
    <row r="279" ht="15.75" customHeight="1">
      <c r="B279" s="2" t="s">
        <v>617</v>
      </c>
      <c r="C279" s="2" t="s">
        <v>618</v>
      </c>
      <c r="D279" s="2" t="s">
        <v>13</v>
      </c>
      <c r="E279" s="2" t="s">
        <v>14</v>
      </c>
      <c r="F279" s="2" t="s">
        <v>15</v>
      </c>
      <c r="G279" s="2" t="s">
        <v>616</v>
      </c>
      <c r="H279" s="2" t="s">
        <v>531</v>
      </c>
      <c r="I279" s="2" t="str">
        <f>IFERROR(__xludf.DUMMYFUNCTION("GOOGLETRANSLATE(C279,""fr"",""en"")"),"Nothing to report. The prices are correct, the website is easy for navigation. On the other hand, I never had to declare a claim so no opinion on this subject.")</f>
        <v>Nothing to report. The prices are correct, the website is easy for navigation. On the other hand, I never had to declare a claim so no opinion on this subject.</v>
      </c>
    </row>
    <row r="280" ht="15.75" customHeight="1">
      <c r="B280" s="2" t="s">
        <v>619</v>
      </c>
      <c r="C280" s="2" t="s">
        <v>620</v>
      </c>
      <c r="D280" s="2" t="s">
        <v>13</v>
      </c>
      <c r="E280" s="2" t="s">
        <v>14</v>
      </c>
      <c r="F280" s="2" t="s">
        <v>15</v>
      </c>
      <c r="G280" s="2" t="s">
        <v>616</v>
      </c>
      <c r="H280" s="2" t="s">
        <v>531</v>
      </c>
      <c r="I280" s="2" t="str">
        <f>IFERROR(__xludf.DUMMYFUNCTION("GOOGLETRANSLATE(C280,""fr"",""en"")"),"I am satisfied with the service.
The prices are acceptable.
The online servce is great.
I appreciate your advisor's quick answer.
I recommend using your services.")</f>
        <v>I am satisfied with the service.
The prices are acceptable.
The online servce is great.
I appreciate your advisor's quick answer.
I recommend using your services.</v>
      </c>
    </row>
    <row r="281" ht="15.75" customHeight="1">
      <c r="B281" s="2" t="s">
        <v>621</v>
      </c>
      <c r="C281" s="2" t="s">
        <v>622</v>
      </c>
      <c r="D281" s="2" t="s">
        <v>13</v>
      </c>
      <c r="E281" s="2" t="s">
        <v>14</v>
      </c>
      <c r="F281" s="2" t="s">
        <v>15</v>
      </c>
      <c r="G281" s="2" t="s">
        <v>616</v>
      </c>
      <c r="H281" s="2" t="s">
        <v>531</v>
      </c>
      <c r="I281" s="2" t="str">
        <f>IFERROR(__xludf.DUMMYFUNCTION("GOOGLETRANSLATE(C281,""fr"",""en"")"),"The prices do not suit me, I can find cheaper elsewhere for the same services,
Thank you for making proposals to me.
Cordially
Mr. and Mrs. Mylle")</f>
        <v>The prices do not suit me, I can find cheaper elsewhere for the same services,
Thank you for making proposals to me.
Cordially
Mr. and Mrs. Mylle</v>
      </c>
    </row>
    <row r="282" ht="15.75" customHeight="1">
      <c r="B282" s="2" t="s">
        <v>623</v>
      </c>
      <c r="C282" s="2" t="s">
        <v>624</v>
      </c>
      <c r="D282" s="2" t="s">
        <v>13</v>
      </c>
      <c r="E282" s="2" t="s">
        <v>14</v>
      </c>
      <c r="F282" s="2" t="s">
        <v>15</v>
      </c>
      <c r="G282" s="2" t="s">
        <v>616</v>
      </c>
      <c r="H282" s="2" t="s">
        <v>531</v>
      </c>
      <c r="I282" s="2" t="str">
        <f>IFERROR(__xludf.DUMMYFUNCTION("GOOGLETRANSLATE(C282,""fr"",""en"")"),"In principle prices from one year to the next should drop, not mine, on the contrary, no accident declared for 27 months, the price only increases, no I am relatively disappointed")</f>
        <v>In principle prices from one year to the next should drop, not mine, on the contrary, no accident declared for 27 months, the price only increases, no I am relatively disappointed</v>
      </c>
    </row>
    <row r="283" ht="15.75" customHeight="1">
      <c r="B283" s="2" t="s">
        <v>625</v>
      </c>
      <c r="C283" s="2" t="s">
        <v>626</v>
      </c>
      <c r="D283" s="2" t="s">
        <v>13</v>
      </c>
      <c r="E283" s="2" t="s">
        <v>14</v>
      </c>
      <c r="F283" s="2" t="s">
        <v>15</v>
      </c>
      <c r="G283" s="2" t="s">
        <v>627</v>
      </c>
      <c r="H283" s="2" t="s">
        <v>531</v>
      </c>
      <c r="I283" s="2" t="str">
        <f>IFERROR(__xludf.DUMMYFUNCTION("GOOGLETRANSLATE(C283,""fr"",""en"")"),"A quick, practical service and very competitive prices. Customer advisers are efficient and pleasant. I highly recommend direct insurance!")</f>
        <v>A quick, practical service and very competitive prices. Customer advisers are efficient and pleasant. I highly recommend direct insurance!</v>
      </c>
    </row>
    <row r="284" ht="15.75" customHeight="1">
      <c r="B284" s="2" t="s">
        <v>628</v>
      </c>
      <c r="C284" s="2" t="s">
        <v>629</v>
      </c>
      <c r="D284" s="2" t="s">
        <v>13</v>
      </c>
      <c r="E284" s="2" t="s">
        <v>14</v>
      </c>
      <c r="F284" s="2" t="s">
        <v>15</v>
      </c>
      <c r="G284" s="2" t="s">
        <v>627</v>
      </c>
      <c r="H284" s="2" t="s">
        <v>531</v>
      </c>
      <c r="I284" s="2" t="str">
        <f>IFERROR(__xludf.DUMMYFUNCTION("GOOGLETRANSLATE(C284,""fr"",""en"")"),"I am more or less satisfied with the services offered so far! However, the claims reimbursements are very long.
No contact since my last declaration of a claim
")</f>
        <v>I am more or less satisfied with the services offered so far! However, the claims reimbursements are very long.
No contact since my last declaration of a claim
</v>
      </c>
    </row>
    <row r="285" ht="15.75" customHeight="1">
      <c r="B285" s="2" t="s">
        <v>630</v>
      </c>
      <c r="C285" s="2" t="s">
        <v>631</v>
      </c>
      <c r="D285" s="2" t="s">
        <v>13</v>
      </c>
      <c r="E285" s="2" t="s">
        <v>14</v>
      </c>
      <c r="F285" s="2" t="s">
        <v>15</v>
      </c>
      <c r="G285" s="2" t="s">
        <v>627</v>
      </c>
      <c r="H285" s="2" t="s">
        <v>531</v>
      </c>
      <c r="I285" s="2" t="str">
        <f>IFERROR(__xludf.DUMMYFUNCTION("GOOGLETRANSLATE(C285,""fr"",""en"")"),"In order to ensure my future apartment in an emergency, I fell in love with this insurance. Indeed, I find that it is super simple and easy to ensure my apartment. The prices are reasonable and the service is at the top.
")</f>
        <v>In order to ensure my future apartment in an emergency, I fell in love with this insurance. Indeed, I find that it is super simple and easy to ensure my apartment. The prices are reasonable and the service is at the top.
</v>
      </c>
    </row>
    <row r="286" ht="15.75" customHeight="1">
      <c r="B286" s="2" t="s">
        <v>632</v>
      </c>
      <c r="C286" s="2" t="s">
        <v>633</v>
      </c>
      <c r="D286" s="2" t="s">
        <v>13</v>
      </c>
      <c r="E286" s="2" t="s">
        <v>14</v>
      </c>
      <c r="F286" s="2" t="s">
        <v>15</v>
      </c>
      <c r="G286" s="2" t="s">
        <v>634</v>
      </c>
      <c r="H286" s="2" t="s">
        <v>531</v>
      </c>
      <c r="I286" s="2" t="str">
        <f>IFERROR(__xludf.DUMMYFUNCTION("GOOGLETRANSLATE(C286,""fr"",""en"")"),"I am satisfied with the service, if you say it.
The prices suit me, we just have to say that.
Simple and practical, if you want, because this questionnaire stuffed me. I have something else to do than answer a questionnaire.")</f>
        <v>I am satisfied with the service, if you say it.
The prices suit me, we just have to say that.
Simple and practical, if you want, because this questionnaire stuffed me. I have something else to do than answer a questionnaire.</v>
      </c>
    </row>
    <row r="287" ht="15.75" customHeight="1">
      <c r="B287" s="2" t="s">
        <v>635</v>
      </c>
      <c r="C287" s="2" t="s">
        <v>636</v>
      </c>
      <c r="D287" s="2" t="s">
        <v>13</v>
      </c>
      <c r="E287" s="2" t="s">
        <v>14</v>
      </c>
      <c r="F287" s="2" t="s">
        <v>15</v>
      </c>
      <c r="G287" s="2" t="s">
        <v>634</v>
      </c>
      <c r="H287" s="2" t="s">
        <v>531</v>
      </c>
      <c r="I287" s="2" t="str">
        <f>IFERROR(__xludf.DUMMYFUNCTION("GOOGLETRANSLATE(C287,""fr"",""en"")"),"satisfied 100%. Quick response and competitive price.Bravo to you. ACCESS FOR CONTRACTS.")</f>
        <v>satisfied 100%. Quick response and competitive price.Bravo to you. ACCESS FOR CONTRACTS.</v>
      </c>
    </row>
    <row r="288" ht="15.75" customHeight="1">
      <c r="B288" s="2" t="s">
        <v>637</v>
      </c>
      <c r="C288" s="2" t="s">
        <v>638</v>
      </c>
      <c r="D288" s="2" t="s">
        <v>13</v>
      </c>
      <c r="E288" s="2" t="s">
        <v>14</v>
      </c>
      <c r="F288" s="2" t="s">
        <v>15</v>
      </c>
      <c r="G288" s="2" t="s">
        <v>634</v>
      </c>
      <c r="H288" s="2" t="s">
        <v>531</v>
      </c>
      <c r="I288" s="2" t="str">
        <f>IFERROR(__xludf.DUMMYFUNCTION("GOOGLETRANSLATE(C288,""fr"",""en"")"),"satisfied for the price and service except for termination which is a bit complicated
Otherwise the right information
But it remains complicated to terminate")</f>
        <v>satisfied for the price and service except for termination which is a bit complicated
Otherwise the right information
But it remains complicated to terminate</v>
      </c>
    </row>
    <row r="289" ht="15.75" customHeight="1">
      <c r="B289" s="2" t="s">
        <v>639</v>
      </c>
      <c r="C289" s="2" t="s">
        <v>640</v>
      </c>
      <c r="D289" s="2" t="s">
        <v>13</v>
      </c>
      <c r="E289" s="2" t="s">
        <v>14</v>
      </c>
      <c r="F289" s="2" t="s">
        <v>15</v>
      </c>
      <c r="G289" s="2" t="s">
        <v>634</v>
      </c>
      <c r="H289" s="2" t="s">
        <v>531</v>
      </c>
      <c r="I289" s="2" t="str">
        <f>IFERROR(__xludf.DUMMYFUNCTION("GOOGLETRANSLATE(C289,""fr"",""en"")"),"satisfied 100% I recommend for efficiency and correct prices too bad that there are no complementary health can be to come well to you")</f>
        <v>satisfied 100% I recommend for efficiency and correct prices too bad that there are no complementary health can be to come well to you</v>
      </c>
    </row>
    <row r="290" ht="15.75" customHeight="1">
      <c r="B290" s="2" t="s">
        <v>641</v>
      </c>
      <c r="C290" s="2" t="s">
        <v>642</v>
      </c>
      <c r="D290" s="2" t="s">
        <v>13</v>
      </c>
      <c r="E290" s="2" t="s">
        <v>14</v>
      </c>
      <c r="F290" s="2" t="s">
        <v>15</v>
      </c>
      <c r="G290" s="2" t="s">
        <v>634</v>
      </c>
      <c r="H290" s="2" t="s">
        <v>531</v>
      </c>
      <c r="I290" s="2" t="str">
        <f>IFERROR(__xludf.DUMMYFUNCTION("GOOGLETRANSLATE(C290,""fr"",""en"")"),"I am satisfied with the prices and services rendered.
Simple and practical platform.
High quality telephone contact.
Sponsorship is a judicious idea.
A lot of trouble getting the information statement from my former netvox broker. that I strongly advi"&amp;"se against !!")</f>
        <v>I am satisfied with the prices and services rendered.
Simple and practical platform.
High quality telephone contact.
Sponsorship is a judicious idea.
A lot of trouble getting the information statement from my former netvox broker. that I strongly advise against !!</v>
      </c>
    </row>
    <row r="291" ht="15.75" customHeight="1">
      <c r="B291" s="2" t="s">
        <v>643</v>
      </c>
      <c r="C291" s="2" t="s">
        <v>644</v>
      </c>
      <c r="D291" s="2" t="s">
        <v>13</v>
      </c>
      <c r="E291" s="2" t="s">
        <v>14</v>
      </c>
      <c r="F291" s="2" t="s">
        <v>15</v>
      </c>
      <c r="G291" s="2" t="s">
        <v>634</v>
      </c>
      <c r="H291" s="2" t="s">
        <v>531</v>
      </c>
      <c r="I291" s="2" t="str">
        <f>IFERROR(__xludf.DUMMYFUNCTION("GOOGLETRANSLATE(C291,""fr"",""en"")"),"Good insurance, the telephone service is of quality. The prices are reasonable, however, I would like loyalty to be a little more thanked with a drop in prices depending on seniority in insurance.")</f>
        <v>Good insurance, the telephone service is of quality. The prices are reasonable, however, I would like loyalty to be a little more thanked with a drop in prices depending on seniority in insurance.</v>
      </c>
    </row>
    <row r="292" ht="15.75" customHeight="1">
      <c r="B292" s="2" t="s">
        <v>645</v>
      </c>
      <c r="C292" s="2" t="s">
        <v>646</v>
      </c>
      <c r="D292" s="2" t="s">
        <v>13</v>
      </c>
      <c r="E292" s="2" t="s">
        <v>14</v>
      </c>
      <c r="F292" s="2" t="s">
        <v>15</v>
      </c>
      <c r="G292" s="2" t="s">
        <v>647</v>
      </c>
      <c r="H292" s="2" t="s">
        <v>531</v>
      </c>
      <c r="I292" s="2" t="str">
        <f>IFERROR(__xludf.DUMMYFUNCTION("GOOGLETRANSLATE(C292,""fr"",""en"")"),"Overall bad: no information easy to find on the current penalty via my personal page, certificates to download on the wrong date, I prefer not to call because bad service, in short. Soon a new car, soon a new insurance")</f>
        <v>Overall bad: no information easy to find on the current penalty via my personal page, certificates to download on the wrong date, I prefer not to call because bad service, in short. Soon a new car, soon a new insurance</v>
      </c>
    </row>
    <row r="293" ht="15.75" customHeight="1">
      <c r="B293" s="2" t="s">
        <v>648</v>
      </c>
      <c r="C293" s="2" t="s">
        <v>649</v>
      </c>
      <c r="D293" s="2" t="s">
        <v>13</v>
      </c>
      <c r="E293" s="2" t="s">
        <v>14</v>
      </c>
      <c r="F293" s="2" t="s">
        <v>15</v>
      </c>
      <c r="G293" s="2" t="s">
        <v>647</v>
      </c>
      <c r="H293" s="2" t="s">
        <v>531</v>
      </c>
      <c r="I293" s="2" t="str">
        <f>IFERROR(__xludf.DUMMYFUNCTION("GOOGLETRANSLATE(C293,""fr"",""en"")"),"Relatively satisfied with the price, to see later if the services and the guarantees are satisfactory. Quick, efficient quote. satisfied for the moment.")</f>
        <v>Relatively satisfied with the price, to see later if the services and the guarantees are satisfactory. Quick, efficient quote. satisfied for the moment.</v>
      </c>
    </row>
    <row r="294" ht="15.75" customHeight="1">
      <c r="B294" s="2" t="s">
        <v>650</v>
      </c>
      <c r="C294" s="2" t="s">
        <v>651</v>
      </c>
      <c r="D294" s="2" t="s">
        <v>13</v>
      </c>
      <c r="E294" s="2" t="s">
        <v>14</v>
      </c>
      <c r="F294" s="2" t="s">
        <v>15</v>
      </c>
      <c r="G294" s="2" t="s">
        <v>647</v>
      </c>
      <c r="H294" s="2" t="s">
        <v>531</v>
      </c>
      <c r="I294" s="2" t="str">
        <f>IFERROR(__xludf.DUMMYFUNCTION("GOOGLETRANSLATE(C294,""fr"",""en"")"),"I am satisfied with the fast and effective service, the price is also attractive,
I advise your service to my loved ones
I am delighted to work with you")</f>
        <v>I am satisfied with the fast and effective service, the price is also attractive,
I advise your service to my loved ones
I am delighted to work with you</v>
      </c>
    </row>
    <row r="295" ht="15.75" customHeight="1">
      <c r="B295" s="2" t="s">
        <v>652</v>
      </c>
      <c r="C295" s="2" t="s">
        <v>653</v>
      </c>
      <c r="D295" s="2" t="s">
        <v>13</v>
      </c>
      <c r="E295" s="2" t="s">
        <v>14</v>
      </c>
      <c r="F295" s="2" t="s">
        <v>15</v>
      </c>
      <c r="G295" s="2" t="s">
        <v>647</v>
      </c>
      <c r="H295" s="2" t="s">
        <v>531</v>
      </c>
      <c r="I295" s="2" t="str">
        <f>IFERROR(__xludf.DUMMYFUNCTION("GOOGLETRANSLATE(C295,""fr"",""en"")"),"I am not satisfied with the service following a disaster after having contacted and appointment with Carglass The repair is made and Carglass asks me the payment of the invoice I do not understand why your services do not react")</f>
        <v>I am not satisfied with the service following a disaster after having contacted and appointment with Carglass The repair is made and Carglass asks me the payment of the invoice I do not understand why your services do not react</v>
      </c>
    </row>
    <row r="296" ht="15.75" customHeight="1">
      <c r="B296" s="2" t="s">
        <v>654</v>
      </c>
      <c r="C296" s="2" t="s">
        <v>655</v>
      </c>
      <c r="D296" s="2" t="s">
        <v>13</v>
      </c>
      <c r="E296" s="2" t="s">
        <v>14</v>
      </c>
      <c r="F296" s="2" t="s">
        <v>15</v>
      </c>
      <c r="G296" s="2" t="s">
        <v>647</v>
      </c>
      <c r="H296" s="2" t="s">
        <v>531</v>
      </c>
      <c r="I296" s="2" t="str">
        <f>IFERROR(__xludf.DUMMYFUNCTION("GOOGLETRANSLATE(C296,""fr"",""en"")"),"Good phone responsiveness and efficient collaborators!
Question price, I'm not sure they are very competitive if we compare with Groupama")</f>
        <v>Good phone responsiveness and efficient collaborators!
Question price, I'm not sure they are very competitive if we compare with Groupama</v>
      </c>
    </row>
    <row r="297" ht="15.75" customHeight="1">
      <c r="B297" s="2" t="s">
        <v>656</v>
      </c>
      <c r="C297" s="2" t="s">
        <v>657</v>
      </c>
      <c r="D297" s="2" t="s">
        <v>13</v>
      </c>
      <c r="E297" s="2" t="s">
        <v>14</v>
      </c>
      <c r="F297" s="2" t="s">
        <v>15</v>
      </c>
      <c r="G297" s="2" t="s">
        <v>647</v>
      </c>
      <c r="H297" s="2" t="s">
        <v>531</v>
      </c>
      <c r="I297" s="2" t="str">
        <f>IFERROR(__xludf.DUMMYFUNCTION("GOOGLETRANSLATE(C297,""fr"",""en"")"),"Super interesting home insurance offer price, fast and simple, I recommend everyone, very good and efficient telephone reception with a nice hostess")</f>
        <v>Super interesting home insurance offer price, fast and simple, I recommend everyone, very good and efficient telephone reception with a nice hostess</v>
      </c>
    </row>
    <row r="298" ht="15.75" customHeight="1">
      <c r="B298" s="2" t="s">
        <v>658</v>
      </c>
      <c r="C298" s="2" t="s">
        <v>659</v>
      </c>
      <c r="D298" s="2" t="s">
        <v>13</v>
      </c>
      <c r="E298" s="2" t="s">
        <v>14</v>
      </c>
      <c r="F298" s="2" t="s">
        <v>15</v>
      </c>
      <c r="G298" s="2" t="s">
        <v>647</v>
      </c>
      <c r="H298" s="2" t="s">
        <v>531</v>
      </c>
      <c r="I298" s="2" t="str">
        <f>IFERROR(__xludf.DUMMYFUNCTION("GOOGLETRANSLATE(C298,""fr"",""en"")"),"Hello.
Satisfied with the service but I find your prices still a little too high. If you can make an effort in the direction of the decline it would be very appreciated. Anyway, thank you for the good job you do.")</f>
        <v>Hello.
Satisfied with the service but I find your prices still a little too high. If you can make an effort in the direction of the decline it would be very appreciated. Anyway, thank you for the good job you do.</v>
      </c>
    </row>
    <row r="299" ht="15.75" customHeight="1">
      <c r="B299" s="2" t="s">
        <v>660</v>
      </c>
      <c r="C299" s="2" t="s">
        <v>661</v>
      </c>
      <c r="D299" s="2" t="s">
        <v>13</v>
      </c>
      <c r="E299" s="2" t="s">
        <v>14</v>
      </c>
      <c r="F299" s="2" t="s">
        <v>15</v>
      </c>
      <c r="G299" s="2" t="s">
        <v>647</v>
      </c>
      <c r="H299" s="2" t="s">
        <v>531</v>
      </c>
      <c r="I299" s="2" t="str">
        <f>IFERROR(__xludf.DUMMYFUNCTION("GOOGLETRANSLATE(C299,""fr"",""en"")"),"I have been satisfied with services for several years, I have been satisfied with the services and declares any problem. I advise my friends to take insurance from Direct Insurance")</f>
        <v>I have been satisfied with services for several years, I have been satisfied with the services and declares any problem. I advise my friends to take insurance from Direct Insurance</v>
      </c>
    </row>
    <row r="300" ht="15.75" customHeight="1">
      <c r="B300" s="2" t="s">
        <v>662</v>
      </c>
      <c r="C300" s="2" t="s">
        <v>663</v>
      </c>
      <c r="D300" s="2" t="s">
        <v>13</v>
      </c>
      <c r="E300" s="2" t="s">
        <v>14</v>
      </c>
      <c r="F300" s="2" t="s">
        <v>15</v>
      </c>
      <c r="G300" s="2" t="s">
        <v>647</v>
      </c>
      <c r="H300" s="2" t="s">
        <v>531</v>
      </c>
      <c r="I300" s="2" t="str">
        <f>IFERROR(__xludf.DUMMYFUNCTION("GOOGLETRANSLATE(C300,""fr"",""en"")"),"Cher insurance and very long and telephone -based disaster processing based abroad so follow -up with advisers with whom we find it difficult to understand each other.")</f>
        <v>Cher insurance and very long and telephone -based disaster processing based abroad so follow -up with advisers with whom we find it difficult to understand each other.</v>
      </c>
    </row>
    <row r="301" ht="15.75" customHeight="1">
      <c r="B301" s="2" t="s">
        <v>664</v>
      </c>
      <c r="C301" s="2" t="s">
        <v>665</v>
      </c>
      <c r="D301" s="2" t="s">
        <v>13</v>
      </c>
      <c r="E301" s="2" t="s">
        <v>14</v>
      </c>
      <c r="F301" s="2" t="s">
        <v>15</v>
      </c>
      <c r="G301" s="2" t="s">
        <v>647</v>
      </c>
      <c r="H301" s="2" t="s">
        <v>531</v>
      </c>
      <c r="I301" s="2" t="str">
        <f>IFERROR(__xludf.DUMMYFUNCTION("GOOGLETRANSLATE(C301,""fr"",""en"")"),"Ras his great continuing like his my my ones on the other hand two cars more home insurance there should be a price because the I am a loan of 100th by me and its starts to make heavy especially that my wife goes to pass her license")</f>
        <v>Ras his great continuing like his my my ones on the other hand two cars more home insurance there should be a price because the I am a loan of 100th by me and its starts to make heavy especially that my wife goes to pass her license</v>
      </c>
    </row>
    <row r="302" ht="15.75" customHeight="1">
      <c r="B302" s="2" t="s">
        <v>666</v>
      </c>
      <c r="C302" s="2" t="s">
        <v>667</v>
      </c>
      <c r="D302" s="2" t="s">
        <v>13</v>
      </c>
      <c r="E302" s="2" t="s">
        <v>14</v>
      </c>
      <c r="F302" s="2" t="s">
        <v>15</v>
      </c>
      <c r="G302" s="2" t="s">
        <v>647</v>
      </c>
      <c r="H302" s="2" t="s">
        <v>531</v>
      </c>
      <c r="I302" s="2" t="str">
        <f>IFERROR(__xludf.DUMMYFUNCTION("GOOGLETRANSLATE(C302,""fr"",""en"")"),"Simple and efficient, PRO reception. Ergonomic and cheap interface for ex 40% cheaper than my old insurance for the same services!")</f>
        <v>Simple and efficient, PRO reception. Ergonomic and cheap interface for ex 40% cheaper than my old insurance for the same services!</v>
      </c>
    </row>
    <row r="303" ht="15.75" customHeight="1">
      <c r="B303" s="2" t="s">
        <v>668</v>
      </c>
      <c r="C303" s="2" t="s">
        <v>669</v>
      </c>
      <c r="D303" s="2" t="s">
        <v>13</v>
      </c>
      <c r="E303" s="2" t="s">
        <v>14</v>
      </c>
      <c r="F303" s="2" t="s">
        <v>15</v>
      </c>
      <c r="G303" s="2" t="s">
        <v>670</v>
      </c>
      <c r="H303" s="2" t="s">
        <v>531</v>
      </c>
      <c r="I303" s="2" t="str">
        <f>IFERROR(__xludf.DUMMYFUNCTION("GOOGLETRANSLATE(C303,""fr"",""en"")"),"I am delighted with prices and services, I would have liked to have the assistance 0 kilometers. But that suits me, it is a 2nd vehicle that I use can.")</f>
        <v>I am delighted with prices and services, I would have liked to have the assistance 0 kilometers. But that suits me, it is a 2nd vehicle that I use can.</v>
      </c>
    </row>
    <row r="304" ht="15.75" customHeight="1">
      <c r="B304" s="2" t="s">
        <v>671</v>
      </c>
      <c r="C304" s="2" t="s">
        <v>672</v>
      </c>
      <c r="D304" s="2" t="s">
        <v>13</v>
      </c>
      <c r="E304" s="2" t="s">
        <v>14</v>
      </c>
      <c r="F304" s="2" t="s">
        <v>15</v>
      </c>
      <c r="G304" s="2" t="s">
        <v>670</v>
      </c>
      <c r="H304" s="2" t="s">
        <v>531</v>
      </c>
      <c r="I304" s="2" t="str">
        <f>IFERROR(__xludf.DUMMYFUNCTION("GOOGLETRANSLATE(C304,""fr"",""en"")"),"I am very satisfied with the service
Quick devia, quick response
The prices are interesting, the options are also I recommend direct insurance.
")</f>
        <v>I am very satisfied with the service
Quick devia, quick response
The prices are interesting, the options are also I recommend direct insurance.
</v>
      </c>
    </row>
    <row r="305" ht="15.75" customHeight="1">
      <c r="B305" s="2" t="s">
        <v>673</v>
      </c>
      <c r="C305" s="2" t="s">
        <v>674</v>
      </c>
      <c r="D305" s="2" t="s">
        <v>13</v>
      </c>
      <c r="E305" s="2" t="s">
        <v>14</v>
      </c>
      <c r="F305" s="2" t="s">
        <v>15</v>
      </c>
      <c r="G305" s="2" t="s">
        <v>670</v>
      </c>
      <c r="H305" s="2" t="s">
        <v>531</v>
      </c>
      <c r="I305" s="2" t="str">
        <f>IFERROR(__xludf.DUMMYFUNCTION("GOOGLETRANSLATE(C305,""fr"",""en"")"),"Good responsiveness with excellent welcome and good information on the products and services offered as well as good security, part of the AXA house")</f>
        <v>Good responsiveness with excellent welcome and good information on the products and services offered as well as good security, part of the AXA house</v>
      </c>
    </row>
    <row r="306" ht="15.75" customHeight="1">
      <c r="B306" s="2" t="s">
        <v>675</v>
      </c>
      <c r="C306" s="2" t="s">
        <v>676</v>
      </c>
      <c r="D306" s="2" t="s">
        <v>13</v>
      </c>
      <c r="E306" s="2" t="s">
        <v>14</v>
      </c>
      <c r="F306" s="2" t="s">
        <v>15</v>
      </c>
      <c r="G306" s="2" t="s">
        <v>670</v>
      </c>
      <c r="H306" s="2" t="s">
        <v>531</v>
      </c>
      <c r="I306" s="2" t="str">
        <f>IFERROR(__xludf.DUMMYFUNCTION("GOOGLETRANSLATE(C306,""fr"",""en"")"),"The prices are not exorbitant but all the same painful. The fact that we can reduce it is great. Thank you the little friends!
The monthly payment of two months without possible reduction on the other hand is not crazy")</f>
        <v>The prices are not exorbitant but all the same painful. The fact that we can reduce it is great. Thank you the little friends!
The monthly payment of two months without possible reduction on the other hand is not crazy</v>
      </c>
    </row>
    <row r="307" ht="15.75" customHeight="1">
      <c r="B307" s="2" t="s">
        <v>677</v>
      </c>
      <c r="C307" s="2" t="s">
        <v>678</v>
      </c>
      <c r="D307" s="2" t="s">
        <v>13</v>
      </c>
      <c r="E307" s="2" t="s">
        <v>14</v>
      </c>
      <c r="F307" s="2" t="s">
        <v>15</v>
      </c>
      <c r="G307" s="2" t="s">
        <v>670</v>
      </c>
      <c r="H307" s="2" t="s">
        <v>531</v>
      </c>
      <c r="I307" s="2" t="str">
        <f>IFERROR(__xludf.DUMMYFUNCTION("GOOGLETRANSLATE(C307,""fr"",""en"")"),"Ten in talking on the internet. Membership is fast, and the prices are very correct. In comparison with my old insurance? It is difficult to have another opinion to formulate in this case in practice. I am waiting to see.")</f>
        <v>Ten in talking on the internet. Membership is fast, and the prices are very correct. In comparison with my old insurance? It is difficult to have another opinion to formulate in this case in practice. I am waiting to see.</v>
      </c>
    </row>
    <row r="308" ht="15.75" customHeight="1">
      <c r="B308" s="2" t="s">
        <v>679</v>
      </c>
      <c r="C308" s="2" t="s">
        <v>680</v>
      </c>
      <c r="D308" s="2" t="s">
        <v>13</v>
      </c>
      <c r="E308" s="2" t="s">
        <v>14</v>
      </c>
      <c r="F308" s="2" t="s">
        <v>15</v>
      </c>
      <c r="G308" s="2" t="s">
        <v>670</v>
      </c>
      <c r="H308" s="2" t="s">
        <v>531</v>
      </c>
      <c r="I308" s="2" t="str">
        <f>IFERROR(__xludf.DUMMYFUNCTION("GOOGLETRANSLATE(C308,""fr"",""en"")"),"Simple and rather fast!
I had a little trouble understanding the deadlines etc, maybe add an explanatory bubble on why we are insured on such date and not before?")</f>
        <v>Simple and rather fast!
I had a little trouble understanding the deadlines etc, maybe add an explanatory bubble on why we are insured on such date and not before?</v>
      </c>
    </row>
    <row r="309" ht="15.75" customHeight="1">
      <c r="B309" s="2" t="s">
        <v>681</v>
      </c>
      <c r="C309" s="2" t="s">
        <v>682</v>
      </c>
      <c r="D309" s="2" t="s">
        <v>13</v>
      </c>
      <c r="E309" s="2" t="s">
        <v>14</v>
      </c>
      <c r="F309" s="2" t="s">
        <v>15</v>
      </c>
      <c r="G309" s="2" t="s">
        <v>670</v>
      </c>
      <c r="H309" s="2" t="s">
        <v>531</v>
      </c>
      <c r="I309" s="2" t="str">
        <f>IFERROR(__xludf.DUMMYFUNCTION("GOOGLETRANSLATE(C309,""fr"",""en"")"),"Simple and practical, nothing to say, your insurance company was advised to me by Madame Lenoir Catherine assured at home for several years.")</f>
        <v>Simple and practical, nothing to say, your insurance company was advised to me by Madame Lenoir Catherine assured at home for several years.</v>
      </c>
    </row>
    <row r="310" ht="15.75" customHeight="1">
      <c r="B310" s="2" t="s">
        <v>683</v>
      </c>
      <c r="C310" s="2" t="s">
        <v>684</v>
      </c>
      <c r="D310" s="2" t="s">
        <v>13</v>
      </c>
      <c r="E310" s="2" t="s">
        <v>14</v>
      </c>
      <c r="F310" s="2" t="s">
        <v>15</v>
      </c>
      <c r="G310" s="2" t="s">
        <v>670</v>
      </c>
      <c r="H310" s="2" t="s">
        <v>531</v>
      </c>
      <c r="I310" s="2" t="str">
        <f>IFERROR(__xludf.DUMMYFUNCTION("GOOGLETRANSLATE(C310,""fr"",""en"")"),"Interesting price according to the formulas, the change of insurance is simple and quick, I recommend direct insurance because competitive on the current market")</f>
        <v>Interesting price according to the formulas, the change of insurance is simple and quick, I recommend direct insurance because competitive on the current market</v>
      </c>
    </row>
    <row r="311" ht="15.75" customHeight="1">
      <c r="B311" s="2" t="s">
        <v>685</v>
      </c>
      <c r="C311" s="2" t="s">
        <v>686</v>
      </c>
      <c r="D311" s="2" t="s">
        <v>13</v>
      </c>
      <c r="E311" s="2" t="s">
        <v>14</v>
      </c>
      <c r="F311" s="2" t="s">
        <v>15</v>
      </c>
      <c r="G311" s="2" t="s">
        <v>670</v>
      </c>
      <c r="H311" s="2" t="s">
        <v>531</v>
      </c>
      <c r="I311" s="2" t="str">
        <f>IFERROR(__xludf.DUMMYFUNCTION("GOOGLETRANSLATE(C311,""fr"",""en"")"),"Satisfied overall (price) but not always easy to obtain practical information, digitization kills sincere contact! shame....")</f>
        <v>Satisfied overall (price) but not always easy to obtain practical information, digitization kills sincere contact! shame....</v>
      </c>
    </row>
    <row r="312" ht="15.75" customHeight="1">
      <c r="B312" s="2" t="s">
        <v>687</v>
      </c>
      <c r="C312" s="2" t="s">
        <v>688</v>
      </c>
      <c r="D312" s="2" t="s">
        <v>13</v>
      </c>
      <c r="E312" s="2" t="s">
        <v>14</v>
      </c>
      <c r="F312" s="2" t="s">
        <v>15</v>
      </c>
      <c r="G312" s="2" t="s">
        <v>670</v>
      </c>
      <c r="H312" s="2" t="s">
        <v>531</v>
      </c>
      <c r="I312" s="2" t="str">
        <f>IFERROR(__xludf.DUMMYFUNCTION("GOOGLETRANSLATE(C312,""fr"",""en"")"),"The transmission of the identity document is always complicated! Need to repeat the referral either of the passport or the identity card ...")</f>
        <v>The transmission of the identity document is always complicated! Need to repeat the referral either of the passport or the identity card ...</v>
      </c>
    </row>
    <row r="313" ht="15.75" customHeight="1">
      <c r="B313" s="2" t="s">
        <v>689</v>
      </c>
      <c r="C313" s="2" t="s">
        <v>690</v>
      </c>
      <c r="D313" s="2" t="s">
        <v>13</v>
      </c>
      <c r="E313" s="2" t="s">
        <v>14</v>
      </c>
      <c r="F313" s="2" t="s">
        <v>15</v>
      </c>
      <c r="G313" s="2" t="s">
        <v>691</v>
      </c>
      <c r="H313" s="2" t="s">
        <v>531</v>
      </c>
      <c r="I313" s="2" t="str">
        <f>IFERROR(__xludf.DUMMYFUNCTION("GOOGLETRANSLATE(C313,""fr"",""en"")"),"You are difficult to reach.
I was insured Auto, 8 years ago at direct today I have a company vehicle which no longer requires that I have a personal car. However, I want to acquire a new car for my daughter but it is the combination of the combative to a"&amp;"ssure her.")</f>
        <v>You are difficult to reach.
I was insured Auto, 8 years ago at direct today I have a company vehicle which no longer requires that I have a personal car. However, I want to acquire a new car for my daughter but it is the combination of the combative to assure her.</v>
      </c>
    </row>
    <row r="314" ht="15.75" customHeight="1">
      <c r="B314" s="2" t="s">
        <v>692</v>
      </c>
      <c r="C314" s="2" t="s">
        <v>693</v>
      </c>
      <c r="D314" s="2" t="s">
        <v>13</v>
      </c>
      <c r="E314" s="2" t="s">
        <v>14</v>
      </c>
      <c r="F314" s="2" t="s">
        <v>15</v>
      </c>
      <c r="G314" s="2" t="s">
        <v>691</v>
      </c>
      <c r="H314" s="2" t="s">
        <v>531</v>
      </c>
      <c r="I314" s="2" t="str">
        <f>IFERROR(__xludf.DUMMYFUNCTION("GOOGLETRANSLATE(C314,""fr"",""en"")"),"I am satisfied with the price and the speed by which I managed to take out insurance. The price is interesting, a friend has a subscription to you and is satisfied with it")</f>
        <v>I am satisfied with the price and the speed by which I managed to take out insurance. The price is interesting, a friend has a subscription to you and is satisfied with it</v>
      </c>
    </row>
    <row r="315" ht="15.75" customHeight="1">
      <c r="B315" s="2" t="s">
        <v>694</v>
      </c>
      <c r="C315" s="2" t="s">
        <v>695</v>
      </c>
      <c r="D315" s="2" t="s">
        <v>13</v>
      </c>
      <c r="E315" s="2" t="s">
        <v>14</v>
      </c>
      <c r="F315" s="2" t="s">
        <v>15</v>
      </c>
      <c r="G315" s="2" t="s">
        <v>691</v>
      </c>
      <c r="H315" s="2" t="s">
        <v>531</v>
      </c>
      <c r="I315" s="2" t="str">
        <f>IFERROR(__xludf.DUMMYFUNCTION("GOOGLETRANSLATE(C315,""fr"",""en"")"),"Easy and quick quote and subscription
More than interesting price compared to competition
No need to go through an operator +++
thank you for everything")</f>
        <v>Easy and quick quote and subscription
More than interesting price compared to competition
No need to go through an operator +++
thank you for everything</v>
      </c>
    </row>
    <row r="316" ht="15.75" customHeight="1">
      <c r="B316" s="2" t="s">
        <v>696</v>
      </c>
      <c r="C316" s="2" t="s">
        <v>697</v>
      </c>
      <c r="D316" s="2" t="s">
        <v>13</v>
      </c>
      <c r="E316" s="2" t="s">
        <v>14</v>
      </c>
      <c r="F316" s="2" t="s">
        <v>15</v>
      </c>
      <c r="G316" s="2" t="s">
        <v>691</v>
      </c>
      <c r="H316" s="2" t="s">
        <v>531</v>
      </c>
      <c r="I316" s="2" t="str">
        <f>IFERROR(__xludf.DUMMYFUNCTION("GOOGLETRANSLATE(C316,""fr"",""en"")"),"I am satisfied with the service., The request for certificate is simple and quick.
Being a new customer, I cannot give other opinions until I have used these services.")</f>
        <v>I am satisfied with the service., The request for certificate is simple and quick.
Being a new customer, I cannot give other opinions until I have used these services.</v>
      </c>
    </row>
    <row r="317" ht="15.75" customHeight="1">
      <c r="B317" s="2" t="s">
        <v>698</v>
      </c>
      <c r="C317" s="2" t="s">
        <v>699</v>
      </c>
      <c r="D317" s="2" t="s">
        <v>13</v>
      </c>
      <c r="E317" s="2" t="s">
        <v>14</v>
      </c>
      <c r="F317" s="2" t="s">
        <v>15</v>
      </c>
      <c r="G317" s="2" t="s">
        <v>691</v>
      </c>
      <c r="H317" s="2" t="s">
        <v>531</v>
      </c>
      <c r="I317" s="2" t="str">
        <f>IFERROR(__xludf.DUMMYFUNCTION("GOOGLETRANSLATE(C317,""fr"",""en"")"),"I am satisfied with the service provided by advisers, by insurance prices
I will easily recommend friends and/or family
Thank you for your professionalism
")</f>
        <v>I am satisfied with the service provided by advisers, by insurance prices
I will easily recommend friends and/or family
Thank you for your professionalism
</v>
      </c>
    </row>
    <row r="318" ht="15.75" customHeight="1">
      <c r="B318" s="2" t="s">
        <v>700</v>
      </c>
      <c r="C318" s="2" t="s">
        <v>701</v>
      </c>
      <c r="D318" s="2" t="s">
        <v>13</v>
      </c>
      <c r="E318" s="2" t="s">
        <v>14</v>
      </c>
      <c r="F318" s="2" t="s">
        <v>15</v>
      </c>
      <c r="G318" s="2" t="s">
        <v>691</v>
      </c>
      <c r="H318" s="2" t="s">
        <v>531</v>
      </c>
      <c r="I318" s="2" t="str">
        <f>IFERROR(__xludf.DUMMYFUNCTION("GOOGLETRANSLATE(C318,""fr"",""en"")"),"I am satisfied with the services as well as the prices. Very warm welcome, friendly and patient on the phone I recommend it")</f>
        <v>I am satisfied with the services as well as the prices. Very warm welcome, friendly and patient on the phone I recommend it</v>
      </c>
    </row>
    <row r="319" ht="15.75" customHeight="1">
      <c r="B319" s="2" t="s">
        <v>702</v>
      </c>
      <c r="C319" s="2" t="s">
        <v>703</v>
      </c>
      <c r="D319" s="2" t="s">
        <v>13</v>
      </c>
      <c r="E319" s="2" t="s">
        <v>14</v>
      </c>
      <c r="F319" s="2" t="s">
        <v>15</v>
      </c>
      <c r="G319" s="2" t="s">
        <v>691</v>
      </c>
      <c r="H319" s="2" t="s">
        <v>531</v>
      </c>
      <c r="I319" s="2" t="str">
        <f>IFERROR(__xludf.DUMMYFUNCTION("GOOGLETRANSLATE(C319,""fr"",""en"")"),"Very dissatisfied with the service, we start the quote at 50th per month then the contract takes place at 65th then now 2 samples at the same time and I see that the contract is set up at 75th")</f>
        <v>Very dissatisfied with the service, we start the quote at 50th per month then the contract takes place at 65th then now 2 samples at the same time and I see that the contract is set up at 75th</v>
      </c>
    </row>
    <row r="320" ht="15.75" customHeight="1">
      <c r="B320" s="2" t="s">
        <v>704</v>
      </c>
      <c r="C320" s="2" t="s">
        <v>705</v>
      </c>
      <c r="D320" s="2" t="s">
        <v>13</v>
      </c>
      <c r="E320" s="2" t="s">
        <v>14</v>
      </c>
      <c r="F320" s="2" t="s">
        <v>15</v>
      </c>
      <c r="G320" s="2" t="s">
        <v>691</v>
      </c>
      <c r="H320" s="2" t="s">
        <v>531</v>
      </c>
      <c r="I320" s="2" t="str">
        <f>IFERROR(__xludf.DUMMYFUNCTION("GOOGLETRANSLATE(C320,""fr"",""en"")"),"I am satisfied overall.
Beware of annual increases, the competitor is attractive.
My registered vehicle: ex 750 LG that you have provided for 3 years and purchased new has at the clock only 3,379 kms. Or about 1,100 km per year.
Do you make a discount "&amp;"on this insurance?
Thank you for your reply.
Cordially .
Dominique Briquez")</f>
        <v>I am satisfied overall.
Beware of annual increases, the competitor is attractive.
My registered vehicle: ex 750 LG that you have provided for 3 years and purchased new has at the clock only 3,379 kms. Or about 1,100 km per year.
Do you make a discount on this insurance?
Thank you for your reply.
Cordially .
Dominique Briquez</v>
      </c>
    </row>
    <row r="321" ht="15.75" customHeight="1">
      <c r="B321" s="2" t="s">
        <v>706</v>
      </c>
      <c r="C321" s="2" t="s">
        <v>707</v>
      </c>
      <c r="D321" s="2" t="s">
        <v>13</v>
      </c>
      <c r="E321" s="2" t="s">
        <v>14</v>
      </c>
      <c r="F321" s="2" t="s">
        <v>15</v>
      </c>
      <c r="G321" s="2" t="s">
        <v>708</v>
      </c>
      <c r="H321" s="2" t="s">
        <v>531</v>
      </c>
      <c r="I321" s="2" t="str">
        <f>IFERROR(__xludf.DUMMYFUNCTION("GOOGLETRANSLATE(C321,""fr"",""en"")"),"Exaggerated increase while since confinement the risks have been falling; no commercial gesture for loyalty. Quality price price in constant decline.")</f>
        <v>Exaggerated increase while since confinement the risks have been falling; no commercial gesture for loyalty. Quality price price in constant decline.</v>
      </c>
    </row>
    <row r="322" ht="15.75" customHeight="1">
      <c r="B322" s="2" t="s">
        <v>709</v>
      </c>
      <c r="C322" s="2" t="s">
        <v>710</v>
      </c>
      <c r="D322" s="2" t="s">
        <v>13</v>
      </c>
      <c r="E322" s="2" t="s">
        <v>14</v>
      </c>
      <c r="F322" s="2" t="s">
        <v>15</v>
      </c>
      <c r="G322" s="2" t="s">
        <v>708</v>
      </c>
      <c r="H322" s="2" t="s">
        <v>531</v>
      </c>
      <c r="I322" s="2" t="str">
        <f>IFERROR(__xludf.DUMMYFUNCTION("GOOGLETRANSLATE(C322,""fr"",""en"")"),"I am satisfied with the services of direct assurance the facilitity of joining and the good quality of their services and cheaper compared to others")</f>
        <v>I am satisfied with the services of direct assurance the facilitity of joining and the good quality of their services and cheaper compared to others</v>
      </c>
    </row>
    <row r="323" ht="15.75" customHeight="1">
      <c r="B323" s="2" t="s">
        <v>711</v>
      </c>
      <c r="C323" s="2" t="s">
        <v>712</v>
      </c>
      <c r="D323" s="2" t="s">
        <v>13</v>
      </c>
      <c r="E323" s="2" t="s">
        <v>14</v>
      </c>
      <c r="F323" s="2" t="s">
        <v>15</v>
      </c>
      <c r="G323" s="2" t="s">
        <v>708</v>
      </c>
      <c r="H323" s="2" t="s">
        <v>531</v>
      </c>
      <c r="I323" s="2" t="str">
        <f>IFERROR(__xludf.DUMMYFUNCTION("GOOGLETRANSLATE(C323,""fr"",""en"")"),"hello, 
I asked for a better price offer of my vehicle contracts 3, no answer: I will therefore change soon.
I have been with you for years and no advantage despite my loyalty and the chance of not having had accidents.")</f>
        <v>hello, 
I asked for a better price offer of my vehicle contracts 3, no answer: I will therefore change soon.
I have been with you for years and no advantage despite my loyalty and the chance of not having had accidents.</v>
      </c>
    </row>
    <row r="324" ht="15.75" customHeight="1">
      <c r="B324" s="2" t="s">
        <v>713</v>
      </c>
      <c r="C324" s="2" t="s">
        <v>714</v>
      </c>
      <c r="D324" s="2" t="s">
        <v>13</v>
      </c>
      <c r="E324" s="2" t="s">
        <v>14</v>
      </c>
      <c r="F324" s="2" t="s">
        <v>15</v>
      </c>
      <c r="G324" s="2" t="s">
        <v>715</v>
      </c>
      <c r="H324" s="2" t="s">
        <v>531</v>
      </c>
      <c r="I324" s="2" t="str">
        <f>IFERROR(__xludf.DUMMYFUNCTION("GOOGLETRANSLATE(C324,""fr"",""en"")"),"I am generally satisfied with the Direct Insurance service.
However, communication with customer service led to errors when creating my contract (especially in terms of calculating the premium). There has been no effect of cancellation and the reissue of"&amp;" a new contract (with payment of a new deposit before reimbursement)
The prices remain fairly high given the guarantees. I am thinking in particular of the break -out guarantee not taking into account the headlight optics")</f>
        <v>I am generally satisfied with the Direct Insurance service.
However, communication with customer service led to errors when creating my contract (especially in terms of calculating the premium). There has been no effect of cancellation and the reissue of a new contract (with payment of a new deposit before reimbursement)
The prices remain fairly high given the guarantees. I am thinking in particular of the break -out guarantee not taking into account the headlight optics</v>
      </c>
    </row>
    <row r="325" ht="15.75" customHeight="1">
      <c r="B325" s="2" t="s">
        <v>716</v>
      </c>
      <c r="C325" s="2" t="s">
        <v>717</v>
      </c>
      <c r="D325" s="2" t="s">
        <v>13</v>
      </c>
      <c r="E325" s="2" t="s">
        <v>14</v>
      </c>
      <c r="F325" s="2" t="s">
        <v>15</v>
      </c>
      <c r="G325" s="2" t="s">
        <v>715</v>
      </c>
      <c r="H325" s="2" t="s">
        <v>531</v>
      </c>
      <c r="I325" s="2" t="str">
        <f>IFERROR(__xludf.DUMMYFUNCTION("GOOGLETRANSLATE(C325,""fr"",""en"")"),"I do not like being bored to denounce my neighbor, neither the employees, nor anything these methods of collaboration are a shame.
I do not like being bored to denounce my neighbor, neither the employees, nor anything these methods of collaboration are a"&amp;" shame.")</f>
        <v>I do not like being bored to denounce my neighbor, neither the employees, nor anything these methods of collaboration are a shame.
I do not like being bored to denounce my neighbor, neither the employees, nor anything these methods of collaboration are a shame.</v>
      </c>
    </row>
    <row r="326" ht="15.75" customHeight="1">
      <c r="B326" s="2" t="s">
        <v>718</v>
      </c>
      <c r="C326" s="2" t="s">
        <v>719</v>
      </c>
      <c r="D326" s="2" t="s">
        <v>13</v>
      </c>
      <c r="E326" s="2" t="s">
        <v>14</v>
      </c>
      <c r="F326" s="2" t="s">
        <v>15</v>
      </c>
      <c r="G326" s="2" t="s">
        <v>715</v>
      </c>
      <c r="H326" s="2" t="s">
        <v>531</v>
      </c>
      <c r="I326" s="2" t="str">
        <f>IFERROR(__xludf.DUMMYFUNCTION("GOOGLETRANSLATE(C326,""fr"",""en"")"),"All documents are unfortunately not available on the site (for example, I need a certificate of civil liability). I wanted to make a request by cat, but the service was ""cut"" in the middle of the conversation !! (at 14h)")</f>
        <v>All documents are unfortunately not available on the site (for example, I need a certificate of civil liability). I wanted to make a request by cat, but the service was "cut" in the middle of the conversation !! (at 14h)</v>
      </c>
    </row>
    <row r="327" ht="15.75" customHeight="1">
      <c r="B327" s="2" t="s">
        <v>720</v>
      </c>
      <c r="C327" s="2" t="s">
        <v>721</v>
      </c>
      <c r="D327" s="2" t="s">
        <v>13</v>
      </c>
      <c r="E327" s="2" t="s">
        <v>14</v>
      </c>
      <c r="F327" s="2" t="s">
        <v>15</v>
      </c>
      <c r="G327" s="2" t="s">
        <v>715</v>
      </c>
      <c r="H327" s="2" t="s">
        <v>531</v>
      </c>
      <c r="I327" s="2" t="str">
        <f>IFERROR(__xludf.DUMMYFUNCTION("GOOGLETRANSLATE(C327,""fr"",""en"")"),"The subscription to a contract is simple and practical, the attractive prices concerning the car, unlike the house.
The procedure is easy and customer service is pleasant.")</f>
        <v>The subscription to a contract is simple and practical, the attractive prices concerning the car, unlike the house.
The procedure is easy and customer service is pleasant.</v>
      </c>
    </row>
    <row r="328" ht="15.75" customHeight="1">
      <c r="B328" s="2" t="s">
        <v>722</v>
      </c>
      <c r="C328" s="2" t="s">
        <v>723</v>
      </c>
      <c r="D328" s="2" t="s">
        <v>13</v>
      </c>
      <c r="E328" s="2" t="s">
        <v>14</v>
      </c>
      <c r="F328" s="2" t="s">
        <v>15</v>
      </c>
      <c r="G328" s="2" t="s">
        <v>715</v>
      </c>
      <c r="H328" s="2" t="s">
        <v>531</v>
      </c>
      <c r="I328" s="2" t="str">
        <f>IFERROR(__xludf.DUMMYFUNCTION("GOOGLETRANSLATE(C328,""fr"",""en"")"),"Yes, I love the simplicity of management by internet. The prices suit me, it's simple and practical, and above all, that quickly. No waste of time. I'm very happy")</f>
        <v>Yes, I love the simplicity of management by internet. The prices suit me, it's simple and practical, and above all, that quickly. No waste of time. I'm very happy</v>
      </c>
    </row>
    <row r="329" ht="15.75" customHeight="1">
      <c r="B329" s="2" t="s">
        <v>724</v>
      </c>
      <c r="C329" s="2" t="s">
        <v>725</v>
      </c>
      <c r="D329" s="2" t="s">
        <v>13</v>
      </c>
      <c r="E329" s="2" t="s">
        <v>14</v>
      </c>
      <c r="F329" s="2" t="s">
        <v>15</v>
      </c>
      <c r="G329" s="2" t="s">
        <v>715</v>
      </c>
      <c r="H329" s="2" t="s">
        <v>531</v>
      </c>
      <c r="I329" s="2" t="str">
        <f>IFERROR(__xludf.DUMMYFUNCTION("GOOGLETRANSLATE(C329,""fr"",""en"")"),"The prices have increased, it would have been appreciated that they remain stable.
I will compete this year to escape a foreseeable increase. in 2022 ..")</f>
        <v>The prices have increased, it would have been appreciated that they remain stable.
I will compete this year to escape a foreseeable increase. in 2022 ..</v>
      </c>
    </row>
    <row r="330" ht="15.75" customHeight="1">
      <c r="B330" s="2" t="s">
        <v>726</v>
      </c>
      <c r="C330" s="2" t="s">
        <v>727</v>
      </c>
      <c r="D330" s="2" t="s">
        <v>13</v>
      </c>
      <c r="E330" s="2" t="s">
        <v>14</v>
      </c>
      <c r="F330" s="2" t="s">
        <v>15</v>
      </c>
      <c r="G330" s="2" t="s">
        <v>715</v>
      </c>
      <c r="H330" s="2" t="s">
        <v>531</v>
      </c>
      <c r="I330" s="2" t="str">
        <f>IFERROR(__xludf.DUMMYFUNCTION("GOOGLETRANSLATE(C330,""fr"",""en"")"),"Zero service, no file follow -up,
Much more expensive than competition, which of poor quality is always too expensive.
Direct insurance only sells dreams,
Will they have the honesty to publish ...... ?? !!!")</f>
        <v>Zero service, no file follow -up,
Much more expensive than competition, which of poor quality is always too expensive.
Direct insurance only sells dreams,
Will they have the honesty to publish ...... ?? !!!</v>
      </c>
    </row>
    <row r="331" ht="15.75" customHeight="1">
      <c r="B331" s="2" t="s">
        <v>728</v>
      </c>
      <c r="C331" s="2" t="s">
        <v>729</v>
      </c>
      <c r="D331" s="2" t="s">
        <v>13</v>
      </c>
      <c r="E331" s="2" t="s">
        <v>14</v>
      </c>
      <c r="F331" s="2" t="s">
        <v>15</v>
      </c>
      <c r="G331" s="2" t="s">
        <v>715</v>
      </c>
      <c r="H331" s="2" t="s">
        <v>531</v>
      </c>
      <c r="I331" s="2" t="str">
        <f>IFERROR(__xludf.DUMMYFUNCTION("GOOGLETRANSLATE(C331,""fr"",""en"")"),"I am satisfied, the prices suit me.
Simple and practical.
All my apartments will be assured at Direct Insurance
I recommend .
Andrieu
R A S")</f>
        <v>I am satisfied, the prices suit me.
Simple and practical.
All my apartments will be assured at Direct Insurance
I recommend .
Andrieu
R A S</v>
      </c>
    </row>
    <row r="332" ht="15.75" customHeight="1">
      <c r="B332" s="2" t="s">
        <v>730</v>
      </c>
      <c r="C332" s="2" t="s">
        <v>731</v>
      </c>
      <c r="D332" s="2" t="s">
        <v>13</v>
      </c>
      <c r="E332" s="2" t="s">
        <v>14</v>
      </c>
      <c r="F332" s="2" t="s">
        <v>15</v>
      </c>
      <c r="G332" s="2" t="s">
        <v>715</v>
      </c>
      <c r="H332" s="2" t="s">
        <v>531</v>
      </c>
      <c r="I332" s="2" t="str">
        <f>IFERROR(__xludf.DUMMYFUNCTION("GOOGLETRANSLATE(C332,""fr"",""en"")"),"Practical for payment, but I in 1 year an increase of approximately 40.00 euros knowing that with the pandemic we no longer use our vehicles! KMS very limited see where is the error ......")</f>
        <v>Practical for payment, but I in 1 year an increase of approximately 40.00 euros knowing that with the pandemic we no longer use our vehicles! KMS very limited see where is the error ......</v>
      </c>
    </row>
    <row r="333" ht="15.75" customHeight="1">
      <c r="B333" s="2" t="s">
        <v>732</v>
      </c>
      <c r="C333" s="2" t="s">
        <v>733</v>
      </c>
      <c r="D333" s="2" t="s">
        <v>13</v>
      </c>
      <c r="E333" s="2" t="s">
        <v>14</v>
      </c>
      <c r="F333" s="2" t="s">
        <v>15</v>
      </c>
      <c r="G333" s="2" t="s">
        <v>715</v>
      </c>
      <c r="H333" s="2" t="s">
        <v>531</v>
      </c>
      <c r="I333" s="2" t="str">
        <f>IFERROR(__xludf.DUMMYFUNCTION("GOOGLETRANSLATE(C333,""fr"",""en"")"),"The prices are attractive but the service is zero ..
There you answer me that my contract has been suspended for 6 months, while my nlle assurance la maif has argued the Amon law for change ... I needed you this summer during a breakdown on the C5. .. an"&amp;"d impossible to contact you, you should have been there, and I was alone")</f>
        <v>The prices are attractive but the service is zero ..
There you answer me that my contract has been suspended for 6 months, while my nlle assurance la maif has argued the Amon law for change ... I needed you this summer during a breakdown on the C5. .. and impossible to contact you, you should have been there, and I was alone</v>
      </c>
    </row>
    <row r="334" ht="15.75" customHeight="1">
      <c r="B334" s="2" t="s">
        <v>734</v>
      </c>
      <c r="C334" s="2" t="s">
        <v>735</v>
      </c>
      <c r="D334" s="2" t="s">
        <v>13</v>
      </c>
      <c r="E334" s="2" t="s">
        <v>14</v>
      </c>
      <c r="F334" s="2" t="s">
        <v>15</v>
      </c>
      <c r="G334" s="2" t="s">
        <v>736</v>
      </c>
      <c r="H334" s="2" t="s">
        <v>531</v>
      </c>
      <c r="I334" s="2" t="str">
        <f>IFERROR(__xludf.DUMMYFUNCTION("GOOGLETRANSLATE(C334,""fr"",""en"")"),"Satisfied with the site everything is clear, just having to pay 3 months at once I find it a shame.
Otherwise I hope everyone will go well with you")</f>
        <v>Satisfied with the site everything is clear, just having to pay 3 months at once I find it a shame.
Otherwise I hope everyone will go well with you</v>
      </c>
    </row>
    <row r="335" ht="15.75" customHeight="1">
      <c r="B335" s="2" t="s">
        <v>737</v>
      </c>
      <c r="C335" s="2" t="s">
        <v>738</v>
      </c>
      <c r="D335" s="2" t="s">
        <v>13</v>
      </c>
      <c r="E335" s="2" t="s">
        <v>14</v>
      </c>
      <c r="F335" s="2" t="s">
        <v>15</v>
      </c>
      <c r="G335" s="2" t="s">
        <v>736</v>
      </c>
      <c r="H335" s="2" t="s">
        <v>531</v>
      </c>
      <c r="I335" s="2" t="str">
        <f>IFERROR(__xludf.DUMMYFUNCTION("GOOGLETRANSLATE(C335,""fr"",""en"")"),"It's been 4 years that I am at Direct Insurance and I am satisfied at the moment.
The value for money is very interesting.
The options I added are also interesting.")</f>
        <v>It's been 4 years that I am at Direct Insurance and I am satisfied at the moment.
The value for money is very interesting.
The options I added are also interesting.</v>
      </c>
    </row>
    <row r="336" ht="15.75" customHeight="1">
      <c r="B336" s="2" t="s">
        <v>739</v>
      </c>
      <c r="C336" s="2" t="s">
        <v>740</v>
      </c>
      <c r="D336" s="2" t="s">
        <v>13</v>
      </c>
      <c r="E336" s="2" t="s">
        <v>14</v>
      </c>
      <c r="F336" s="2" t="s">
        <v>15</v>
      </c>
      <c r="G336" s="2" t="s">
        <v>736</v>
      </c>
      <c r="H336" s="2" t="s">
        <v>531</v>
      </c>
      <c r="I336" s="2" t="str">
        <f>IFERROR(__xludf.DUMMYFUNCTION("GOOGLETRANSLATE(C336,""fr"",""en"")"),"I am not satisfied with the price. Every year, you increase my monthly payments when I am a good driver. I have two contracts at home. One with 26% bonus and the other with 20%. Why is the percentage not the same for both?
Your application works very bad"&amp;"ly. Impossible to send documents to make a termination request following the sale of one of my vehicles.")</f>
        <v>I am not satisfied with the price. Every year, you increase my monthly payments when I am a good driver. I have two contracts at home. One with 26% bonus and the other with 20%. Why is the percentage not the same for both?
Your application works very badly. Impossible to send documents to make a termination request following the sale of one of my vehicles.</v>
      </c>
    </row>
    <row r="337" ht="15.75" customHeight="1">
      <c r="B337" s="2" t="s">
        <v>741</v>
      </c>
      <c r="C337" s="2" t="s">
        <v>742</v>
      </c>
      <c r="D337" s="2" t="s">
        <v>13</v>
      </c>
      <c r="E337" s="2" t="s">
        <v>14</v>
      </c>
      <c r="F337" s="2" t="s">
        <v>15</v>
      </c>
      <c r="G337" s="2" t="s">
        <v>736</v>
      </c>
      <c r="H337" s="2" t="s">
        <v>531</v>
      </c>
      <c r="I337" s="2" t="str">
        <f>IFERROR(__xludf.DUMMYFUNCTION("GOOGLETRANSLATE(C337,""fr"",""en"")"),"Satisfactory, I will see after a year if I like it.
Hoping for discounts on my insurance contract.
Thank you in advance and have a good evening.
M.Fouqar
")</f>
        <v>Satisfactory, I will see after a year if I like it.
Hoping for discounts on my insurance contract.
Thank you in advance and have a good evening.
M.Fouqar
</v>
      </c>
    </row>
    <row r="338" ht="15.75" customHeight="1">
      <c r="B338" s="2" t="s">
        <v>743</v>
      </c>
      <c r="C338" s="2" t="s">
        <v>744</v>
      </c>
      <c r="D338" s="2" t="s">
        <v>13</v>
      </c>
      <c r="E338" s="2" t="s">
        <v>14</v>
      </c>
      <c r="F338" s="2" t="s">
        <v>15</v>
      </c>
      <c r="G338" s="2" t="s">
        <v>736</v>
      </c>
      <c r="H338" s="2" t="s">
        <v>531</v>
      </c>
      <c r="I338" s="2" t="str">
        <f>IFERROR(__xludf.DUMMYFUNCTION("GOOGLETRANSLATE(C338,""fr"",""en"")"),"Everything is perfect I have always been satisfied with reports and contracts with Direct Insurance whether for home or car insurance.")</f>
        <v>Everything is perfect I have always been satisfied with reports and contracts with Direct Insurance whether for home or car insurance.</v>
      </c>
    </row>
    <row r="339" ht="15.75" customHeight="1">
      <c r="B339" s="2" t="s">
        <v>745</v>
      </c>
      <c r="C339" s="2" t="s">
        <v>746</v>
      </c>
      <c r="D339" s="2" t="s">
        <v>13</v>
      </c>
      <c r="E339" s="2" t="s">
        <v>14</v>
      </c>
      <c r="F339" s="2" t="s">
        <v>15</v>
      </c>
      <c r="G339" s="2" t="s">
        <v>736</v>
      </c>
      <c r="H339" s="2" t="s">
        <v>531</v>
      </c>
      <c r="I339" s="2" t="str">
        <f>IFERROR(__xludf.DUMMYFUNCTION("GOOGLETRANSLATE(C339,""fr"",""en"")"),"I am satisfied with responsiveness and service
The telephone contact was very correct and the clear explanations.
Thank you for the action carried out by you")</f>
        <v>I am satisfied with responsiveness and service
The telephone contact was very correct and the clear explanations.
Thank you for the action carried out by you</v>
      </c>
    </row>
    <row r="340" ht="15.75" customHeight="1">
      <c r="B340" s="2" t="s">
        <v>747</v>
      </c>
      <c r="C340" s="2" t="s">
        <v>748</v>
      </c>
      <c r="D340" s="2" t="s">
        <v>13</v>
      </c>
      <c r="E340" s="2" t="s">
        <v>14</v>
      </c>
      <c r="F340" s="2" t="s">
        <v>15</v>
      </c>
      <c r="G340" s="2" t="s">
        <v>736</v>
      </c>
      <c r="H340" s="2" t="s">
        <v>531</v>
      </c>
      <c r="I340" s="2" t="str">
        <f>IFERROR(__xludf.DUMMYFUNCTION("GOOGLETRANSLATE(C340,""fr"",""en"")"),"Simple and quick inscription. The prices are reasonable. It could be sent automatically an insurance certificate, with a description of the covered damage!")</f>
        <v>Simple and quick inscription. The prices are reasonable. It could be sent automatically an insurance certificate, with a description of the covered damage!</v>
      </c>
    </row>
    <row r="341" ht="15.75" customHeight="1">
      <c r="B341" s="2" t="s">
        <v>749</v>
      </c>
      <c r="C341" s="2" t="s">
        <v>750</v>
      </c>
      <c r="D341" s="2" t="s">
        <v>13</v>
      </c>
      <c r="E341" s="2" t="s">
        <v>14</v>
      </c>
      <c r="F341" s="2" t="s">
        <v>15</v>
      </c>
      <c r="G341" s="2" t="s">
        <v>736</v>
      </c>
      <c r="H341" s="2" t="s">
        <v>531</v>
      </c>
      <c r="I341" s="2" t="str">
        <f>IFERROR(__xludf.DUMMYFUNCTION("GOOGLETRANSLATE(C341,""fr"",""en"")"),"I am satisfied with the speed of the reaction of customer service.
The prices seem quite expensive, I managed to obtain cheaper quotes (€ 555 on Direct Insurance)")</f>
        <v>I am satisfied with the speed of the reaction of customer service.
The prices seem quite expensive, I managed to obtain cheaper quotes (€ 555 on Direct Insurance)</v>
      </c>
    </row>
    <row r="342" ht="15.75" customHeight="1">
      <c r="B342" s="2" t="s">
        <v>751</v>
      </c>
      <c r="C342" s="2" t="s">
        <v>752</v>
      </c>
      <c r="D342" s="2" t="s">
        <v>13</v>
      </c>
      <c r="E342" s="2" t="s">
        <v>14</v>
      </c>
      <c r="F342" s="2" t="s">
        <v>15</v>
      </c>
      <c r="G342" s="2" t="s">
        <v>736</v>
      </c>
      <c r="H342" s="2" t="s">
        <v>531</v>
      </c>
      <c r="I342" s="2" t="str">
        <f>IFERROR(__xludf.DUMMYFUNCTION("GOOGLETRANSLATE(C342,""fr"",""en"")"),"I regret that on the vehicle certificate it cannot be written that I use my car for professional and private trips and that I must put my contract with my employer.")</f>
        <v>I regret that on the vehicle certificate it cannot be written that I use my car for professional and private trips and that I must put my contract with my employer.</v>
      </c>
    </row>
    <row r="343" ht="15.75" customHeight="1">
      <c r="B343" s="2" t="s">
        <v>753</v>
      </c>
      <c r="C343" s="2" t="s">
        <v>754</v>
      </c>
      <c r="D343" s="2" t="s">
        <v>13</v>
      </c>
      <c r="E343" s="2" t="s">
        <v>14</v>
      </c>
      <c r="F343" s="2" t="s">
        <v>15</v>
      </c>
      <c r="G343" s="2" t="s">
        <v>736</v>
      </c>
      <c r="H343" s="2" t="s">
        <v>531</v>
      </c>
      <c r="I343" s="2" t="str">
        <f>IFERROR(__xludf.DUMMYFUNCTION("GOOGLETRANSLATE(C343,""fr"",""en"")"),"The price development led me to terminate one of my two automotive contracts because Direct Insurance did not wish to take into account my complaint based on the supply of competition which presented a substantial tariff difference for similar or even bet"&amp;"ter guarantees. ..")</f>
        <v>The price development led me to terminate one of my two automotive contracts because Direct Insurance did not wish to take into account my complaint based on the supply of competition which presented a substantial tariff difference for similar or even better guarantees. ..</v>
      </c>
    </row>
    <row r="344" ht="15.75" customHeight="1">
      <c r="B344" s="2" t="s">
        <v>755</v>
      </c>
      <c r="C344" s="2" t="s">
        <v>756</v>
      </c>
      <c r="D344" s="2" t="s">
        <v>13</v>
      </c>
      <c r="E344" s="2" t="s">
        <v>14</v>
      </c>
      <c r="F344" s="2" t="s">
        <v>15</v>
      </c>
      <c r="G344" s="2" t="s">
        <v>736</v>
      </c>
      <c r="H344" s="2" t="s">
        <v>531</v>
      </c>
      <c r="I344" s="2" t="str">
        <f>IFERROR(__xludf.DUMMYFUNCTION("GOOGLETRANSLATE(C344,""fr"",""en"")"),"For the moment I am satisfied with what I have been offered, I am waiting to see the monthly suite per month for my 2 contracts in progress. Overall I am satisfied with the telephone reception I had.")</f>
        <v>For the moment I am satisfied with what I have been offered, I am waiting to see the monthly suite per month for my 2 contracts in progress. Overall I am satisfied with the telephone reception I had.</v>
      </c>
    </row>
    <row r="345" ht="15.75" customHeight="1">
      <c r="B345" s="2" t="s">
        <v>757</v>
      </c>
      <c r="C345" s="2" t="s">
        <v>758</v>
      </c>
      <c r="D345" s="2" t="s">
        <v>13</v>
      </c>
      <c r="E345" s="2" t="s">
        <v>14</v>
      </c>
      <c r="F345" s="2" t="s">
        <v>15</v>
      </c>
      <c r="G345" s="2" t="s">
        <v>736</v>
      </c>
      <c r="H345" s="2" t="s">
        <v>531</v>
      </c>
      <c r="I345" s="2" t="str">
        <f>IFERROR(__xludf.DUMMYFUNCTION("GOOGLETRANSLATE(C345,""fr"",""en"")"),"Not very satisfied car contract which changes several times from the date of warranty and which make them at their convenience without following the scale I do not think to stay 1 year at EUE")</f>
        <v>Not very satisfied car contract which changes several times from the date of warranty and which make them at their convenience without following the scale I do not think to stay 1 year at EUE</v>
      </c>
    </row>
    <row r="346" ht="15.75" customHeight="1">
      <c r="B346" s="2" t="s">
        <v>759</v>
      </c>
      <c r="C346" s="2" t="s">
        <v>760</v>
      </c>
      <c r="D346" s="2" t="s">
        <v>13</v>
      </c>
      <c r="E346" s="2" t="s">
        <v>14</v>
      </c>
      <c r="F346" s="2" t="s">
        <v>15</v>
      </c>
      <c r="G346" s="2" t="s">
        <v>736</v>
      </c>
      <c r="H346" s="2" t="s">
        <v>531</v>
      </c>
      <c r="I346" s="2" t="str">
        <f>IFERROR(__xludf.DUMMYFUNCTION("GOOGLETRANSLATE(C346,""fr"",""en"")"),"The quality and the price challenges all the competition more the choice of payment in tranquility and no charge when defaulting, another positive aspect in the event of a claim The answer is quickly without any constraints I hope that you continue like t"&amp;"hat and If you manage to reduce the time of waiting for telephone response will be better")</f>
        <v>The quality and the price challenges all the competition more the choice of payment in tranquility and no charge when defaulting, another positive aspect in the event of a claim The answer is quickly without any constraints I hope that you continue like that and If you manage to reduce the time of waiting for telephone response will be better</v>
      </c>
    </row>
    <row r="347" ht="15.75" customHeight="1">
      <c r="B347" s="2" t="s">
        <v>761</v>
      </c>
      <c r="C347" s="2" t="s">
        <v>762</v>
      </c>
      <c r="D347" s="2" t="s">
        <v>13</v>
      </c>
      <c r="E347" s="2" t="s">
        <v>14</v>
      </c>
      <c r="F347" s="2" t="s">
        <v>15</v>
      </c>
      <c r="G347" s="2" t="s">
        <v>763</v>
      </c>
      <c r="H347" s="2" t="s">
        <v>531</v>
      </c>
      <c r="I347" s="2" t="str">
        <f>IFERROR(__xludf.DUMMYFUNCTION("GOOGLETRANSLATE(C347,""fr"",""en"")"),"I am very satisfied with direct insurance, I will soon apply for home insurance for my accommodation soon, I will sponsor someone else")</f>
        <v>I am very satisfied with direct insurance, I will soon apply for home insurance for my accommodation soon, I will sponsor someone else</v>
      </c>
    </row>
    <row r="348" ht="15.75" customHeight="1">
      <c r="B348" s="2" t="s">
        <v>764</v>
      </c>
      <c r="C348" s="2" t="s">
        <v>765</v>
      </c>
      <c r="D348" s="2" t="s">
        <v>13</v>
      </c>
      <c r="E348" s="2" t="s">
        <v>14</v>
      </c>
      <c r="F348" s="2" t="s">
        <v>15</v>
      </c>
      <c r="G348" s="2" t="s">
        <v>763</v>
      </c>
      <c r="H348" s="2" t="s">
        <v>531</v>
      </c>
      <c r="I348" s="2" t="str">
        <f>IFERROR(__xludf.DUMMYFUNCTION("GOOGLETRANSLATE(C348,""fr"",""en"")"),"Fast, efficient, simple and fun service.
Affordable price, simple explanation.
the service is reactive and allows you to obtain insurance quickly in emergency situations")</f>
        <v>Fast, efficient, simple and fun service.
Affordable price, simple explanation.
the service is reactive and allows you to obtain insurance quickly in emergency situations</v>
      </c>
    </row>
    <row r="349" ht="15.75" customHeight="1">
      <c r="B349" s="2" t="s">
        <v>766</v>
      </c>
      <c r="C349" s="2" t="s">
        <v>767</v>
      </c>
      <c r="D349" s="2" t="s">
        <v>13</v>
      </c>
      <c r="E349" s="2" t="s">
        <v>14</v>
      </c>
      <c r="F349" s="2" t="s">
        <v>15</v>
      </c>
      <c r="G349" s="2" t="s">
        <v>763</v>
      </c>
      <c r="H349" s="2" t="s">
        <v>531</v>
      </c>
      <c r="I349" s="2" t="str">
        <f>IFERROR(__xludf.DUMMYFUNCTION("GOOGLETRANSLATE(C349,""fr"",""en"")"),"I am satisfied, since I have no income the price is a little expensive for me, in terms of services I can not say anything since I had no sinister")</f>
        <v>I am satisfied, since I have no income the price is a little expensive for me, in terms of services I can not say anything since I had no sinister</v>
      </c>
    </row>
    <row r="350" ht="15.75" customHeight="1">
      <c r="B350" s="2" t="s">
        <v>768</v>
      </c>
      <c r="C350" s="2" t="s">
        <v>769</v>
      </c>
      <c r="D350" s="2" t="s">
        <v>13</v>
      </c>
      <c r="E350" s="2" t="s">
        <v>14</v>
      </c>
      <c r="F350" s="2" t="s">
        <v>15</v>
      </c>
      <c r="G350" s="2" t="s">
        <v>763</v>
      </c>
      <c r="H350" s="2" t="s">
        <v>531</v>
      </c>
      <c r="I350" s="2" t="str">
        <f>IFERROR(__xludf.DUMMYFUNCTION("GOOGLETRANSLATE(C350,""fr"",""en"")"),"It is true that the internet is very practical, especially when the metrise, for my by it is not won, I believe that I would have been faster by mail, but hey I will be fine I count on you for me Say if you miss something.")</f>
        <v>It is true that the internet is very practical, especially when the metrise, for my by it is not won, I believe that I would have been faster by mail, but hey I will be fine I count on you for me Say if you miss something.</v>
      </c>
    </row>
    <row r="351" ht="15.75" customHeight="1">
      <c r="B351" s="2" t="s">
        <v>770</v>
      </c>
      <c r="C351" s="2" t="s">
        <v>771</v>
      </c>
      <c r="D351" s="2" t="s">
        <v>13</v>
      </c>
      <c r="E351" s="2" t="s">
        <v>14</v>
      </c>
      <c r="F351" s="2" t="s">
        <v>15</v>
      </c>
      <c r="G351" s="2" t="s">
        <v>763</v>
      </c>
      <c r="H351" s="2" t="s">
        <v>531</v>
      </c>
      <c r="I351" s="2" t="str">
        <f>IFERROR(__xludf.DUMMYFUNCTION("GOOGLETRANSLATE(C351,""fr"",""en"")"),"I am satisfied with the service
The price is reasonable and naturally suits me
Simple E Practice
With pleasure I speak of other people for your services")</f>
        <v>I am satisfied with the service
The price is reasonable and naturally suits me
Simple E Practice
With pleasure I speak of other people for your services</v>
      </c>
    </row>
    <row r="352" ht="15.75" customHeight="1">
      <c r="B352" s="2" t="s">
        <v>772</v>
      </c>
      <c r="C352" s="2" t="s">
        <v>773</v>
      </c>
      <c r="D352" s="2" t="s">
        <v>13</v>
      </c>
      <c r="E352" s="2" t="s">
        <v>14</v>
      </c>
      <c r="F352" s="2" t="s">
        <v>15</v>
      </c>
      <c r="G352" s="2" t="s">
        <v>763</v>
      </c>
      <c r="H352" s="2" t="s">
        <v>531</v>
      </c>
      <c r="I352" s="2" t="str">
        <f>IFERROR(__xludf.DUMMYFUNCTION("GOOGLETRANSLATE(C352,""fr"",""en"")"),"I am satiosfed of self -assured and housing insurance that suits me for the two aszsurancescela for prices and advantages not too much dinconvegne")</f>
        <v>I am satiosfed of self -assured and housing insurance that suits me for the two aszsurancescela for prices and advantages not too much dinconvegne</v>
      </c>
    </row>
    <row r="353" ht="15.75" customHeight="1">
      <c r="B353" s="2" t="s">
        <v>774</v>
      </c>
      <c r="C353" s="2" t="s">
        <v>775</v>
      </c>
      <c r="D353" s="2" t="s">
        <v>13</v>
      </c>
      <c r="E353" s="2" t="s">
        <v>14</v>
      </c>
      <c r="F353" s="2" t="s">
        <v>15</v>
      </c>
      <c r="G353" s="2" t="s">
        <v>763</v>
      </c>
      <c r="H353" s="2" t="s">
        <v>531</v>
      </c>
      <c r="I353" s="2" t="str">
        <f>IFERROR(__xludf.DUMMYFUNCTION("GOOGLETRANSLATE(C353,""fr"",""en"")"),"I am satisfied with the services, it was fast and efficient. Quick management for the dislocation of the disaster and for the passage of the expert. THANK YOU")</f>
        <v>I am satisfied with the services, it was fast and efficient. Quick management for the dislocation of the disaster and for the passage of the expert. THANK YOU</v>
      </c>
    </row>
    <row r="354" ht="15.75" customHeight="1">
      <c r="B354" s="2" t="s">
        <v>776</v>
      </c>
      <c r="C354" s="2" t="s">
        <v>777</v>
      </c>
      <c r="D354" s="2" t="s">
        <v>13</v>
      </c>
      <c r="E354" s="2" t="s">
        <v>14</v>
      </c>
      <c r="F354" s="2" t="s">
        <v>15</v>
      </c>
      <c r="G354" s="2" t="s">
        <v>763</v>
      </c>
      <c r="H354" s="2" t="s">
        <v>531</v>
      </c>
      <c r="I354" s="2" t="str">
        <f>IFERROR(__xludf.DUMMYFUNCTION("GOOGLETRANSLATE(C354,""fr"",""en"")"),"Prices that change 3 times when we have communicated the right rates several times with an information statement of less than a month and no accident since this statement I find it abusive and painful !!! But hey no choice, the terminations are made elsew"&amp;"here ...
And impossible to have the same person to make your file when you call several times ... Too bad!")</f>
        <v>Prices that change 3 times when we have communicated the right rates several times with an information statement of less than a month and no accident since this statement I find it abusive and painful !!! But hey no choice, the terminations are made elsewhere ...
And impossible to have the same person to make your file when you call several times ... Too bad!</v>
      </c>
    </row>
    <row r="355" ht="15.75" customHeight="1">
      <c r="B355" s="2" t="s">
        <v>778</v>
      </c>
      <c r="C355" s="2" t="s">
        <v>779</v>
      </c>
      <c r="D355" s="2" t="s">
        <v>13</v>
      </c>
      <c r="E355" s="2" t="s">
        <v>14</v>
      </c>
      <c r="F355" s="2" t="s">
        <v>15</v>
      </c>
      <c r="G355" s="2" t="s">
        <v>780</v>
      </c>
      <c r="H355" s="2" t="s">
        <v>531</v>
      </c>
      <c r="I355" s="2" t="str">
        <f>IFERROR(__xludf.DUMMYFUNCTION("GOOGLETRANSLATE(C355,""fr"",""en"")"),"I'm satisfied. Not always easy to connect. You ask too much characters in this opinion. Have a nice day. Goodbye. Thanks. I have nothing else to add.")</f>
        <v>I'm satisfied. Not always easy to connect. You ask too much characters in this opinion. Have a nice day. Goodbye. Thanks. I have nothing else to add.</v>
      </c>
    </row>
    <row r="356" ht="15.75" customHeight="1">
      <c r="B356" s="2" t="s">
        <v>781</v>
      </c>
      <c r="C356" s="2" t="s">
        <v>782</v>
      </c>
      <c r="D356" s="2" t="s">
        <v>13</v>
      </c>
      <c r="E356" s="2" t="s">
        <v>14</v>
      </c>
      <c r="F356" s="2" t="s">
        <v>15</v>
      </c>
      <c r="G356" s="2" t="s">
        <v>780</v>
      </c>
      <c r="H356" s="2" t="s">
        <v>531</v>
      </c>
      <c r="I356" s="2" t="str">
        <f>IFERROR(__xludf.DUMMYFUNCTION("GOOGLETRANSLATE(C356,""fr"",""en"")"),"An increase of nearly £ 200 along the way following the sale of a car which was to be sold and replaced by another more versatile and less powerful cannot bring any satisfaction ...")</f>
        <v>An increase of nearly £ 200 along the way following the sale of a car which was to be sold and replaced by another more versatile and less powerful cannot bring any satisfaction ...</v>
      </c>
    </row>
    <row r="357" ht="15.75" customHeight="1">
      <c r="B357" s="2" t="s">
        <v>783</v>
      </c>
      <c r="C357" s="2" t="s">
        <v>784</v>
      </c>
      <c r="D357" s="2" t="s">
        <v>13</v>
      </c>
      <c r="E357" s="2" t="s">
        <v>14</v>
      </c>
      <c r="F357" s="2" t="s">
        <v>15</v>
      </c>
      <c r="G357" s="2" t="s">
        <v>780</v>
      </c>
      <c r="H357" s="2" t="s">
        <v>531</v>
      </c>
      <c r="I357" s="2" t="str">
        <f>IFERROR(__xludf.DUMMYFUNCTION("GOOGLETRANSLATE(C357,""fr"",""en"")"),"Simple, inexpensive, with all the nesteesal guarantees. I am very satisfied. I have already been a client in the screen and I have never been disappointed with this insurance.")</f>
        <v>Simple, inexpensive, with all the nesteesal guarantees. I am very satisfied. I have already been a client in the screen and I have never been disappointed with this insurance.</v>
      </c>
    </row>
    <row r="358" ht="15.75" customHeight="1">
      <c r="B358" s="2" t="s">
        <v>785</v>
      </c>
      <c r="C358" s="2" t="s">
        <v>786</v>
      </c>
      <c r="D358" s="2" t="s">
        <v>13</v>
      </c>
      <c r="E358" s="2" t="s">
        <v>14</v>
      </c>
      <c r="F358" s="2" t="s">
        <v>15</v>
      </c>
      <c r="G358" s="2" t="s">
        <v>780</v>
      </c>
      <c r="H358" s="2" t="s">
        <v>531</v>
      </c>
      <c r="I358" s="2" t="str">
        <f>IFERROR(__xludf.DUMMYFUNCTION("GOOGLETRANSLATE(C358,""fr"",""en"")"),"Correct price, since the start of my car insurance, and now home, I have never had any liable disaster !! I think I am a good customer at home !!")</f>
        <v>Correct price, since the start of my car insurance, and now home, I have never had any liable disaster !! I think I am a good customer at home !!</v>
      </c>
    </row>
    <row r="359" ht="15.75" customHeight="1">
      <c r="B359" s="2" t="s">
        <v>787</v>
      </c>
      <c r="C359" s="2" t="s">
        <v>788</v>
      </c>
      <c r="D359" s="2" t="s">
        <v>13</v>
      </c>
      <c r="E359" s="2" t="s">
        <v>14</v>
      </c>
      <c r="F359" s="2" t="s">
        <v>15</v>
      </c>
      <c r="G359" s="2" t="s">
        <v>780</v>
      </c>
      <c r="H359" s="2" t="s">
        <v>531</v>
      </c>
      <c r="I359" s="2" t="str">
        <f>IFERROR(__xludf.DUMMYFUNCTION("GOOGLETRANSLATE(C359,""fr"",""en"")"),"The simple fact of adding my son to my contract (21 years 1 year of license) raises the premium 63% compared to my initial contract.
I can understand that it is a young driver and that there is more risk but the increase does not seem to me in proportion"&amp;" to the risk.")</f>
        <v>The simple fact of adding my son to my contract (21 years 1 year of license) raises the premium 63% compared to my initial contract.
I can understand that it is a young driver and that there is more risk but the increase does not seem to me in proportion to the risk.</v>
      </c>
    </row>
    <row r="360" ht="15.75" customHeight="1">
      <c r="B360" s="2" t="s">
        <v>789</v>
      </c>
      <c r="C360" s="2" t="s">
        <v>790</v>
      </c>
      <c r="D360" s="2" t="s">
        <v>13</v>
      </c>
      <c r="E360" s="2" t="s">
        <v>14</v>
      </c>
      <c r="F360" s="2" t="s">
        <v>15</v>
      </c>
      <c r="G360" s="2" t="s">
        <v>780</v>
      </c>
      <c r="H360" s="2" t="s">
        <v>531</v>
      </c>
      <c r="I360" s="2" t="str">
        <f>IFERROR(__xludf.DUMMYFUNCTION("GOOGLETRANSLATE(C360,""fr"",""en"")"),"I am satisfied with the service, prices due to, I have four insured vehicles today and especially since I have been there for more than twenty five years.")</f>
        <v>I am satisfied with the service, prices due to, I have four insured vehicles today and especially since I have been there for more than twenty five years.</v>
      </c>
    </row>
    <row r="361" ht="15.75" customHeight="1">
      <c r="B361" s="2" t="s">
        <v>791</v>
      </c>
      <c r="C361" s="2" t="s">
        <v>792</v>
      </c>
      <c r="D361" s="2" t="s">
        <v>13</v>
      </c>
      <c r="E361" s="2" t="s">
        <v>14</v>
      </c>
      <c r="F361" s="2" t="s">
        <v>15</v>
      </c>
      <c r="G361" s="2" t="s">
        <v>780</v>
      </c>
      <c r="H361" s="2" t="s">
        <v>531</v>
      </c>
      <c r="I361" s="2" t="str">
        <f>IFERROR(__xludf.DUMMYFUNCTION("GOOGLETRANSLATE(C361,""fr"",""en"")"),"simple and practical pricing in standards in the face of competition
Easy change of situation
I have not currently known a disaster so so I cannot decide on the responsiveness
Thank you for your services")</f>
        <v>simple and practical pricing in standards in the face of competition
Easy change of situation
I have not currently known a disaster so so I cannot decide on the responsiveness
Thank you for your services</v>
      </c>
    </row>
    <row r="362" ht="15.75" customHeight="1">
      <c r="B362" s="2" t="s">
        <v>793</v>
      </c>
      <c r="C362" s="2" t="s">
        <v>794</v>
      </c>
      <c r="D362" s="2" t="s">
        <v>13</v>
      </c>
      <c r="E362" s="2" t="s">
        <v>14</v>
      </c>
      <c r="F362" s="2" t="s">
        <v>15</v>
      </c>
      <c r="G362" s="2" t="s">
        <v>795</v>
      </c>
      <c r="H362" s="2" t="s">
        <v>531</v>
      </c>
      <c r="I362" s="2" t="str">
        <f>IFERROR(__xludf.DUMMYFUNCTION("GOOGLETRANSLATE(C362,""fr"",""en"")"),"Monthly insurance exceeds 10 % of my AAH compensation recognized as a disabled worker. On an accident on the highway in 2017 or 2018, you made me carry 50 % of the responsibility, while it was morally fully falling to the driver of the truck who had falle"&amp;"n asleep and deported to the left when I Doublais ... it affected my bonus/penalty. In addition, the 10 % in addition to the deductible up to 650 euros make me dependent for a repair of more than two thirds of my monthly allowance ... You are no longer co"&amp;"mpetitive for me, and the great satisfaction that I 'Has your services are no longer. So I want an information statement.")</f>
        <v>Monthly insurance exceeds 10 % of my AAH compensation recognized as a disabled worker. On an accident on the highway in 2017 or 2018, you made me carry 50 % of the responsibility, while it was morally fully falling to the driver of the truck who had fallen asleep and deported to the left when I Doublais ... it affected my bonus/penalty. In addition, the 10 % in addition to the deductible up to 650 euros make me dependent for a repair of more than two thirds of my monthly allowance ... You are no longer competitive for me, and the great satisfaction that I 'Has your services are no longer. So I want an information statement.</v>
      </c>
    </row>
    <row r="363" ht="15.75" customHeight="1">
      <c r="B363" s="2" t="s">
        <v>796</v>
      </c>
      <c r="C363" s="2" t="s">
        <v>797</v>
      </c>
      <c r="D363" s="2" t="s">
        <v>13</v>
      </c>
      <c r="E363" s="2" t="s">
        <v>14</v>
      </c>
      <c r="F363" s="2" t="s">
        <v>15</v>
      </c>
      <c r="G363" s="2" t="s">
        <v>795</v>
      </c>
      <c r="H363" s="2" t="s">
        <v>531</v>
      </c>
      <c r="I363" s="2" t="str">
        <f>IFERROR(__xludf.DUMMYFUNCTION("GOOGLETRANSLATE(C363,""fr"",""en"")"),"I am satisfied with the quality of service as well as prices.
However, I find the site moderately practical and functional. It is not always very readable when we want to make changes to our contract.
Cordially.")</f>
        <v>I am satisfied with the quality of service as well as prices.
However, I find the site moderately practical and functional. It is not always very readable when we want to make changes to our contract.
Cordially.</v>
      </c>
    </row>
    <row r="364" ht="15.75" customHeight="1">
      <c r="B364" s="2" t="s">
        <v>798</v>
      </c>
      <c r="C364" s="2" t="s">
        <v>799</v>
      </c>
      <c r="D364" s="2" t="s">
        <v>13</v>
      </c>
      <c r="E364" s="2" t="s">
        <v>14</v>
      </c>
      <c r="F364" s="2" t="s">
        <v>15</v>
      </c>
      <c r="G364" s="2" t="s">
        <v>795</v>
      </c>
      <c r="H364" s="2" t="s">
        <v>531</v>
      </c>
      <c r="I364" s="2" t="str">
        <f>IFERROR(__xludf.DUMMYFUNCTION("GOOGLETRANSLATE(C364,""fr"",""en"")"),"I am completely satisfied with the service which is simple and quick. Telephone contact is very professional. I had all the answers to my questions.")</f>
        <v>I am completely satisfied with the service which is simple and quick. Telephone contact is very professional. I had all the answers to my questions.</v>
      </c>
    </row>
    <row r="365" ht="15.75" customHeight="1">
      <c r="B365" s="2" t="s">
        <v>800</v>
      </c>
      <c r="C365" s="2" t="s">
        <v>801</v>
      </c>
      <c r="D365" s="2" t="s">
        <v>13</v>
      </c>
      <c r="E365" s="2" t="s">
        <v>14</v>
      </c>
      <c r="F365" s="2" t="s">
        <v>15</v>
      </c>
      <c r="G365" s="2" t="s">
        <v>795</v>
      </c>
      <c r="H365" s="2" t="s">
        <v>531</v>
      </c>
      <c r="I365" s="2" t="str">
        <f>IFERROR(__xludf.DUMMYFUNCTION("GOOGLETRANSLATE(C365,""fr"",""en"")"),"I have always been satisfied with the Direct Insurance services.
Good competitive prices and very good customer service even in the event of a claim.
A practical site to use.")</f>
        <v>I have always been satisfied with the Direct Insurance services.
Good competitive prices and very good customer service even in the event of a claim.
A practical site to use.</v>
      </c>
    </row>
    <row r="366" ht="15.75" customHeight="1">
      <c r="B366" s="2" t="s">
        <v>802</v>
      </c>
      <c r="C366" s="2" t="s">
        <v>803</v>
      </c>
      <c r="D366" s="2" t="s">
        <v>13</v>
      </c>
      <c r="E366" s="2" t="s">
        <v>14</v>
      </c>
      <c r="F366" s="2" t="s">
        <v>15</v>
      </c>
      <c r="G366" s="2" t="s">
        <v>795</v>
      </c>
      <c r="H366" s="2" t="s">
        <v>531</v>
      </c>
      <c r="I366" s="2" t="str">
        <f>IFERROR(__xludf.DUMMYFUNCTION("GOOGLETRANSLATE(C366,""fr"",""en"")")," Having not had other accidents before I do not have the necessary return to be able to make an opinion
For the whole I am satisfied with the services")</f>
        <v> Having not had other accidents before I do not have the necessary return to be able to make an opinion
For the whole I am satisfied with the services</v>
      </c>
    </row>
    <row r="367" ht="15.75" customHeight="1">
      <c r="B367" s="2" t="s">
        <v>804</v>
      </c>
      <c r="C367" s="2" t="s">
        <v>805</v>
      </c>
      <c r="D367" s="2" t="s">
        <v>13</v>
      </c>
      <c r="E367" s="2" t="s">
        <v>14</v>
      </c>
      <c r="F367" s="2" t="s">
        <v>15</v>
      </c>
      <c r="G367" s="2" t="s">
        <v>806</v>
      </c>
      <c r="H367" s="2" t="s">
        <v>531</v>
      </c>
      <c r="I367" s="2" t="str">
        <f>IFERROR(__xludf.DUMMYFUNCTION("GOOGLETRANSLATE(C367,""fr"",""en"")"),"The approach I carried out this morning around 10:30 am was simple and quick.
Your prices are attractive, that's why I changed to get home ...")</f>
        <v>The approach I carried out this morning around 10:30 am was simple and quick.
Your prices are attractive, that's why I changed to get home ...</v>
      </c>
    </row>
    <row r="368" ht="15.75" customHeight="1">
      <c r="B368" s="2" t="s">
        <v>807</v>
      </c>
      <c r="C368" s="2" t="s">
        <v>808</v>
      </c>
      <c r="D368" s="2" t="s">
        <v>13</v>
      </c>
      <c r="E368" s="2" t="s">
        <v>14</v>
      </c>
      <c r="F368" s="2" t="s">
        <v>15</v>
      </c>
      <c r="G368" s="2" t="s">
        <v>806</v>
      </c>
      <c r="H368" s="2" t="s">
        <v>531</v>
      </c>
      <c r="I368" s="2" t="str">
        <f>IFERROR(__xludf.DUMMYFUNCTION("GOOGLETRANSLATE(C368,""fr"",""en"")"),"I am quite satisfied with the prices
But have asked me for an information statement that I have already sent
I think the information statements ... The request should be made between insurance")</f>
        <v>I am quite satisfied with the prices
But have asked me for an information statement that I have already sent
I think the information statements ... The request should be made between insurance</v>
      </c>
    </row>
    <row r="369" ht="15.75" customHeight="1">
      <c r="B369" s="2" t="s">
        <v>809</v>
      </c>
      <c r="C369" s="2" t="s">
        <v>810</v>
      </c>
      <c r="D369" s="2" t="s">
        <v>13</v>
      </c>
      <c r="E369" s="2" t="s">
        <v>14</v>
      </c>
      <c r="F369" s="2" t="s">
        <v>15</v>
      </c>
      <c r="G369" s="2" t="s">
        <v>811</v>
      </c>
      <c r="H369" s="2" t="s">
        <v>531</v>
      </c>
      <c r="I369" s="2" t="str">
        <f>IFERROR(__xludf.DUMMYFUNCTION("GOOGLETRANSLATE(C369,""fr"",""en"")"),"The price of my insurance has increased for a small minor hanging on another car. It is practically 400 euros more annually. I find it a little exaggerate. I don't know if I will stay at Direct Insurance.
")</f>
        <v>The price of my insurance has increased for a small minor hanging on another car. It is practically 400 euros more annually. I find it a little exaggerate. I don't know if I will stay at Direct Insurance.
</v>
      </c>
    </row>
    <row r="370" ht="15.75" customHeight="1">
      <c r="B370" s="2" t="s">
        <v>812</v>
      </c>
      <c r="C370" s="2" t="s">
        <v>813</v>
      </c>
      <c r="D370" s="2" t="s">
        <v>13</v>
      </c>
      <c r="E370" s="2" t="s">
        <v>14</v>
      </c>
      <c r="F370" s="2" t="s">
        <v>15</v>
      </c>
      <c r="G370" s="2" t="s">
        <v>811</v>
      </c>
      <c r="H370" s="2" t="s">
        <v>531</v>
      </c>
      <c r="I370" s="2" t="str">
        <f>IFERROR(__xludf.DUMMYFUNCTION("GOOGLETRANSLATE(C370,""fr"",""en"")"),"I have so far been satisfied.
I will see if Direct Insurance is just as effective and fast for the resolution of the disaster which ""fell on me"" today ;-)")</f>
        <v>I have so far been satisfied.
I will see if Direct Insurance is just as effective and fast for the resolution of the disaster which "fell on me" today ;-)</v>
      </c>
    </row>
    <row r="371" ht="15.75" customHeight="1">
      <c r="B371" s="2" t="s">
        <v>814</v>
      </c>
      <c r="C371" s="2" t="s">
        <v>815</v>
      </c>
      <c r="D371" s="2" t="s">
        <v>13</v>
      </c>
      <c r="E371" s="2" t="s">
        <v>14</v>
      </c>
      <c r="F371" s="2" t="s">
        <v>15</v>
      </c>
      <c r="G371" s="2" t="s">
        <v>811</v>
      </c>
      <c r="H371" s="2" t="s">
        <v>531</v>
      </c>
      <c r="I371" s="2" t="str">
        <f>IFERROR(__xludf.DUMMYFUNCTION("GOOGLETRANSLATE(C371,""fr"",""en"")"),"Very unhappy with the management of my disaster, I plan to change insurer as soon as possible. My good faith is called into question and at this price of contribution I do not accelerate it")</f>
        <v>Very unhappy with the management of my disaster, I plan to change insurer as soon as possible. My good faith is called into question and at this price of contribution I do not accelerate it</v>
      </c>
    </row>
    <row r="372" ht="15.75" customHeight="1">
      <c r="B372" s="2" t="s">
        <v>816</v>
      </c>
      <c r="C372" s="2" t="s">
        <v>817</v>
      </c>
      <c r="D372" s="2" t="s">
        <v>13</v>
      </c>
      <c r="E372" s="2" t="s">
        <v>14</v>
      </c>
      <c r="F372" s="2" t="s">
        <v>15</v>
      </c>
      <c r="G372" s="2" t="s">
        <v>811</v>
      </c>
      <c r="H372" s="2" t="s">
        <v>531</v>
      </c>
      <c r="I372" s="2" t="str">
        <f>IFERROR(__xludf.DUMMYFUNCTION("GOOGLETRANSLATE(C372,""fr"",""en"")"),"Very good price and easy to make, very satisfied. I think I give opinions to my friends and family because it is easy to do and simple. And the price is the best.")</f>
        <v>Very good price and easy to make, very satisfied. I think I give opinions to my friends and family because it is easy to do and simple. And the price is the best.</v>
      </c>
    </row>
    <row r="373" ht="15.75" customHeight="1">
      <c r="B373" s="2" t="s">
        <v>818</v>
      </c>
      <c r="C373" s="2" t="s">
        <v>819</v>
      </c>
      <c r="D373" s="2" t="s">
        <v>13</v>
      </c>
      <c r="E373" s="2" t="s">
        <v>14</v>
      </c>
      <c r="F373" s="2" t="s">
        <v>15</v>
      </c>
      <c r="G373" s="2" t="s">
        <v>811</v>
      </c>
      <c r="H373" s="2" t="s">
        <v>531</v>
      </c>
      <c r="I373" s="2" t="str">
        <f>IFERROR(__xludf.DUMMYFUNCTION("GOOGLETRANSLATE(C373,""fr"",""en"")"),"I am satisfied with the very friendly reception service and competent person attractive price quick response as well as sending documents to regularize")</f>
        <v>I am satisfied with the very friendly reception service and competent person attractive price quick response as well as sending documents to regularize</v>
      </c>
    </row>
    <row r="374" ht="15.75" customHeight="1">
      <c r="B374" s="2" t="s">
        <v>820</v>
      </c>
      <c r="C374" s="2" t="s">
        <v>821</v>
      </c>
      <c r="D374" s="2" t="s">
        <v>13</v>
      </c>
      <c r="E374" s="2" t="s">
        <v>14</v>
      </c>
      <c r="F374" s="2" t="s">
        <v>15</v>
      </c>
      <c r="G374" s="2" t="s">
        <v>811</v>
      </c>
      <c r="H374" s="2" t="s">
        <v>531</v>
      </c>
      <c r="I374" s="2" t="str">
        <f>IFERROR(__xludf.DUMMYFUNCTION("GOOGLETRANSLATE(C374,""fr"",""en"")"),"Hello
It increases another 15 euros more this year every year, I will terminate next year 2 months before the deadline.
Have a good day .")</f>
        <v>Hello
It increases another 15 euros more this year every year, I will terminate next year 2 months before the deadline.
Have a good day .</v>
      </c>
    </row>
    <row r="375" ht="15.75" customHeight="1">
      <c r="B375" s="2" t="s">
        <v>822</v>
      </c>
      <c r="C375" s="2" t="s">
        <v>823</v>
      </c>
      <c r="D375" s="2" t="s">
        <v>13</v>
      </c>
      <c r="E375" s="2" t="s">
        <v>14</v>
      </c>
      <c r="F375" s="2" t="s">
        <v>15</v>
      </c>
      <c r="G375" s="2" t="s">
        <v>811</v>
      </c>
      <c r="H375" s="2" t="s">
        <v>531</v>
      </c>
      <c r="I375" s="2" t="str">
        <f>IFERROR(__xludf.DUMMYFUNCTION("GOOGLETRANSLATE(C375,""fr"",""en"")"),"The prices suit me simple quick effective simplicity to recommend super telephone information super nothing to say simple person attentive to clear and understandable explanation.")</f>
        <v>The prices suit me simple quick effective simplicity to recommend super telephone information super nothing to say simple person attentive to clear and understandable explanation.</v>
      </c>
    </row>
    <row r="376" ht="15.75" customHeight="1">
      <c r="B376" s="2" t="s">
        <v>824</v>
      </c>
      <c r="C376" s="2" t="s">
        <v>825</v>
      </c>
      <c r="D376" s="2" t="s">
        <v>13</v>
      </c>
      <c r="E376" s="2" t="s">
        <v>14</v>
      </c>
      <c r="F376" s="2" t="s">
        <v>15</v>
      </c>
      <c r="G376" s="2" t="s">
        <v>811</v>
      </c>
      <c r="H376" s="2" t="s">
        <v>531</v>
      </c>
      <c r="I376" s="2" t="str">
        <f>IFERROR(__xludf.DUMMYFUNCTION("GOOGLETRANSLATE(C376,""fr"",""en"")"),"The prices are raised for a car of this size .... In addition there is not much taken into account in warranty. I am not satisfied, my spouse pays 100 euros less for a minivan while I ride a city car")</f>
        <v>The prices are raised for a car of this size .... In addition there is not much taken into account in warranty. I am not satisfied, my spouse pays 100 euros less for a minivan while I ride a city car</v>
      </c>
    </row>
    <row r="377" ht="15.75" customHeight="1">
      <c r="B377" s="2" t="s">
        <v>826</v>
      </c>
      <c r="C377" s="2" t="s">
        <v>827</v>
      </c>
      <c r="D377" s="2" t="s">
        <v>13</v>
      </c>
      <c r="E377" s="2" t="s">
        <v>14</v>
      </c>
      <c r="F377" s="2" t="s">
        <v>15</v>
      </c>
      <c r="G377" s="2" t="s">
        <v>811</v>
      </c>
      <c r="H377" s="2" t="s">
        <v>531</v>
      </c>
      <c r="I377" s="2" t="str">
        <f>IFERROR(__xludf.DUMMYFUNCTION("GOOGLETRANSLATE(C377,""fr"",""en"")"),"You must not have an accident at home because it is radiated immediately, is declares you 100% responsible without having inquiry, moreover the body service ""very unpleasant Malika who believes himself above the laws. He loses from the Having 3 vehicles,"&amp;" they have struck off our son.")</f>
        <v>You must not have an accident at home because it is radiated immediately, is declares you 100% responsible without having inquiry, moreover the body service "very unpleasant Malika who believes himself above the laws. He loses from the Having 3 vehicles, they have struck off our son.</v>
      </c>
    </row>
    <row r="378" ht="15.75" customHeight="1">
      <c r="B378" s="2" t="s">
        <v>828</v>
      </c>
      <c r="C378" s="2" t="s">
        <v>829</v>
      </c>
      <c r="D378" s="2" t="s">
        <v>13</v>
      </c>
      <c r="E378" s="2" t="s">
        <v>14</v>
      </c>
      <c r="F378" s="2" t="s">
        <v>15</v>
      </c>
      <c r="G378" s="2" t="s">
        <v>811</v>
      </c>
      <c r="H378" s="2" t="s">
        <v>531</v>
      </c>
      <c r="I378" s="2" t="str">
        <f>IFERROR(__xludf.DUMMYFUNCTION("GOOGLETRANSLATE(C378,""fr"",""en"")"),"Very pleasant customer agent explains with patience we were cut off immediately really very satisfied with your price price for young driver remains affordable")</f>
        <v>Very pleasant customer agent explains with patience we were cut off immediately really very satisfied with your price price for young driver remains affordable</v>
      </c>
    </row>
    <row r="379" ht="15.75" customHeight="1">
      <c r="B379" s="2" t="s">
        <v>830</v>
      </c>
      <c r="C379" s="2" t="s">
        <v>831</v>
      </c>
      <c r="D379" s="2" t="s">
        <v>13</v>
      </c>
      <c r="E379" s="2" t="s">
        <v>14</v>
      </c>
      <c r="F379" s="2" t="s">
        <v>15</v>
      </c>
      <c r="G379" s="2" t="s">
        <v>811</v>
      </c>
      <c r="H379" s="2" t="s">
        <v>531</v>
      </c>
      <c r="I379" s="2" t="str">
        <f>IFERROR(__xludf.DUMMYFUNCTION("GOOGLETRANSLATE(C379,""fr"",""en"")"),"I just received my new shift overpriced.
After making quotes with competitors I fall at half price. The most expensive quote is still below!
I will certainly terminate")</f>
        <v>I just received my new shift overpriced.
After making quotes with competitors I fall at half price. The most expensive quote is still below!
I will certainly terminate</v>
      </c>
    </row>
    <row r="380" ht="15.75" customHeight="1">
      <c r="B380" s="2" t="s">
        <v>832</v>
      </c>
      <c r="C380" s="2" t="s">
        <v>833</v>
      </c>
      <c r="D380" s="2" t="s">
        <v>13</v>
      </c>
      <c r="E380" s="2" t="s">
        <v>14</v>
      </c>
      <c r="F380" s="2" t="s">
        <v>15</v>
      </c>
      <c r="G380" s="2" t="s">
        <v>811</v>
      </c>
      <c r="H380" s="2" t="s">
        <v>531</v>
      </c>
      <c r="I380" s="2" t="str">
        <f>IFERROR(__xludf.DUMMYFUNCTION("GOOGLETRANSLATE(C380,""fr"",""en"")"),"As a model driver and without accident I find it a shame that Direct Insurance increases the prices each year instead of rewards the good driver, I think I will go see another insurance.")</f>
        <v>As a model driver and without accident I find it a shame that Direct Insurance increases the prices each year instead of rewards the good driver, I think I will go see another insurance.</v>
      </c>
    </row>
    <row r="381" ht="15.75" customHeight="1">
      <c r="B381" s="2" t="s">
        <v>834</v>
      </c>
      <c r="C381" s="2" t="s">
        <v>835</v>
      </c>
      <c r="D381" s="2" t="s">
        <v>13</v>
      </c>
      <c r="E381" s="2" t="s">
        <v>14</v>
      </c>
      <c r="F381" s="2" t="s">
        <v>15</v>
      </c>
      <c r="G381" s="2" t="s">
        <v>836</v>
      </c>
      <c r="H381" s="2" t="s">
        <v>531</v>
      </c>
      <c r="I381" s="2" t="str">
        <f>IFERROR(__xludf.DUMMYFUNCTION("GOOGLETRANSLATE(C381,""fr"",""en"")"),"Satisfied with prices and site which allows quick steps and modifications of contract.
For the moment I have had no claim so I cannot note these services.")</f>
        <v>Satisfied with prices and site which allows quick steps and modifications of contract.
For the moment I have had no claim so I cannot note these services.</v>
      </c>
    </row>
    <row r="382" ht="15.75" customHeight="1">
      <c r="B382" s="2" t="s">
        <v>837</v>
      </c>
      <c r="C382" s="2" t="s">
        <v>838</v>
      </c>
      <c r="D382" s="2" t="s">
        <v>13</v>
      </c>
      <c r="E382" s="2" t="s">
        <v>14</v>
      </c>
      <c r="F382" s="2" t="s">
        <v>15</v>
      </c>
      <c r="G382" s="2" t="s">
        <v>836</v>
      </c>
      <c r="H382" s="2" t="s">
        <v>531</v>
      </c>
      <c r="I382" s="2" t="str">
        <f>IFERROR(__xludf.DUMMYFUNCTION("GOOGLETRANSLATE(C382,""fr"",""en"")"),"I am satisfied with the service, only I would like a much faster processing of files.
But overall, it's good. Best regards")</f>
        <v>I am satisfied with the service, only I would like a much faster processing of files.
But overall, it's good. Best regards</v>
      </c>
    </row>
    <row r="383" ht="15.75" customHeight="1">
      <c r="B383" s="2" t="s">
        <v>839</v>
      </c>
      <c r="C383" s="2" t="s">
        <v>840</v>
      </c>
      <c r="D383" s="2" t="s">
        <v>13</v>
      </c>
      <c r="E383" s="2" t="s">
        <v>14</v>
      </c>
      <c r="F383" s="2" t="s">
        <v>15</v>
      </c>
      <c r="G383" s="2" t="s">
        <v>836</v>
      </c>
      <c r="H383" s="2" t="s">
        <v>531</v>
      </c>
      <c r="I383" s="2" t="str">
        <f>IFERROR(__xludf.DUMMYFUNCTION("GOOGLETRANSLATE(C383,""fr"",""en"")"),"rather sasfis of the rapidity of contracts and internet means, the advisers are always available and warm
the services offered remain coherents
")</f>
        <v>rather sasfis of the rapidity of contracts and internet means, the advisers are always available and warm
the services offered remain coherents
</v>
      </c>
    </row>
    <row r="384" ht="15.75" customHeight="1">
      <c r="B384" s="2" t="s">
        <v>841</v>
      </c>
      <c r="C384" s="2" t="s">
        <v>842</v>
      </c>
      <c r="D384" s="2" t="s">
        <v>13</v>
      </c>
      <c r="E384" s="2" t="s">
        <v>14</v>
      </c>
      <c r="F384" s="2" t="s">
        <v>15</v>
      </c>
      <c r="G384" s="2" t="s">
        <v>836</v>
      </c>
      <c r="H384" s="2" t="s">
        <v>531</v>
      </c>
      <c r="I384" s="2" t="str">
        <f>IFERROR(__xludf.DUMMYFUNCTION("GOOGLETRANSLATE(C384,""fr"",""en"")"),"I am completely dissatisfied with the service, it is unacceptable, I am very angry after direct insurance. I have the feeling that we laugh at me. The staff are not competent and/or pretend not to understand my request, answers me vaguely in order to disc"&amp;"ourage me I find it lamentable!")</f>
        <v>I am completely dissatisfied with the service, it is unacceptable, I am very angry after direct insurance. I have the feeling that we laugh at me. The staff are not competent and/or pretend not to understand my request, answers me vaguely in order to discourage me I find it lamentable!</v>
      </c>
    </row>
    <row r="385" ht="15.75" customHeight="1">
      <c r="B385" s="2" t="s">
        <v>843</v>
      </c>
      <c r="C385" s="2" t="s">
        <v>844</v>
      </c>
      <c r="D385" s="2" t="s">
        <v>13</v>
      </c>
      <c r="E385" s="2" t="s">
        <v>14</v>
      </c>
      <c r="F385" s="2" t="s">
        <v>15</v>
      </c>
      <c r="G385" s="2" t="s">
        <v>836</v>
      </c>
      <c r="H385" s="2" t="s">
        <v>531</v>
      </c>
      <c r="I385" s="2" t="str">
        <f>IFERROR(__xludf.DUMMYFUNCTION("GOOGLETRANSLATE(C385,""fr"",""en"")"),"Not satisfied with the broken ice franchise which flies away without being warned !!
Not satisfied to have had no gestures are confined or we are in teletravail and where the accidents have dropped sharply")</f>
        <v>Not satisfied with the broken ice franchise which flies away without being warned !!
Not satisfied to have had no gestures are confined or we are in teletravail and where the accidents have dropped sharply</v>
      </c>
    </row>
    <row r="386" ht="15.75" customHeight="1">
      <c r="B386" s="2" t="s">
        <v>845</v>
      </c>
      <c r="C386" s="2" t="s">
        <v>846</v>
      </c>
      <c r="D386" s="2" t="s">
        <v>13</v>
      </c>
      <c r="E386" s="2" t="s">
        <v>14</v>
      </c>
      <c r="F386" s="2" t="s">
        <v>15</v>
      </c>
      <c r="G386" s="2" t="s">
        <v>836</v>
      </c>
      <c r="H386" s="2" t="s">
        <v>531</v>
      </c>
      <c r="I386" s="2" t="str">
        <f>IFERROR(__xludf.DUMMYFUNCTION("GOOGLETRANSLATE(C386,""fr"",""en"")"),"Good value for money. Efficient telephone service. Very effective to advise you and take care of your problem. I recommend.")</f>
        <v>Good value for money. Efficient telephone service. Very effective to advise you and take care of your problem. I recommend.</v>
      </c>
    </row>
    <row r="387" ht="15.75" customHeight="1">
      <c r="B387" s="2" t="s">
        <v>847</v>
      </c>
      <c r="C387" s="2" t="s">
        <v>848</v>
      </c>
      <c r="D387" s="2" t="s">
        <v>13</v>
      </c>
      <c r="E387" s="2" t="s">
        <v>14</v>
      </c>
      <c r="F387" s="2" t="s">
        <v>15</v>
      </c>
      <c r="G387" s="2" t="s">
        <v>836</v>
      </c>
      <c r="H387" s="2" t="s">
        <v>531</v>
      </c>
      <c r="I387" s="2" t="str">
        <f>IFERROR(__xludf.DUMMYFUNCTION("GOOGLETRANSLATE(C387,""fr"",""en"")"),"I just took Auto insurance at Direct Insurance.
I am satisfied with the price and the responsiveness on the phone.
To see if the services will follow.")</f>
        <v>I just took Auto insurance at Direct Insurance.
I am satisfied with the price and the responsiveness on the phone.
To see if the services will follow.</v>
      </c>
    </row>
    <row r="388" ht="15.75" customHeight="1">
      <c r="B388" s="2" t="s">
        <v>849</v>
      </c>
      <c r="C388" s="2" t="s">
        <v>850</v>
      </c>
      <c r="D388" s="2" t="s">
        <v>13</v>
      </c>
      <c r="E388" s="2" t="s">
        <v>14</v>
      </c>
      <c r="F388" s="2" t="s">
        <v>15</v>
      </c>
      <c r="G388" s="2" t="s">
        <v>836</v>
      </c>
      <c r="H388" s="2" t="s">
        <v>531</v>
      </c>
      <c r="I388" s="2" t="str">
        <f>IFERROR(__xludf.DUMMYFUNCTION("GOOGLETRANSLATE(C388,""fr"",""en"")"),"We are very satisfied with direct insurance. In addition, our loyalty has been rewarded.
We have nice people on the phone and everything is very fast")</f>
        <v>We are very satisfied with direct insurance. In addition, our loyalty has been rewarded.
We have nice people on the phone and everything is very fast</v>
      </c>
    </row>
    <row r="389" ht="15.75" customHeight="1">
      <c r="B389" s="2" t="s">
        <v>851</v>
      </c>
      <c r="C389" s="2" t="s">
        <v>852</v>
      </c>
      <c r="D389" s="2" t="s">
        <v>13</v>
      </c>
      <c r="E389" s="2" t="s">
        <v>14</v>
      </c>
      <c r="F389" s="2" t="s">
        <v>15</v>
      </c>
      <c r="G389" s="2" t="s">
        <v>836</v>
      </c>
      <c r="H389" s="2" t="s">
        <v>531</v>
      </c>
      <c r="I389" s="2" t="str">
        <f>IFERROR(__xludf.DUMMYFUNCTION("GOOGLETRANSLATE(C389,""fr"",""en"")"),"Good service, but nothing exceptional. Thank you for speed. I count on loyalty delivery for my car insurance. Maybe also on insurance my house or my apartment.
Direct Insurance remains the best for me.
Cordially")</f>
        <v>Good service, but nothing exceptional. Thank you for speed. I count on loyalty delivery for my car insurance. Maybe also on insurance my house or my apartment.
Direct Insurance remains the best for me.
Cordially</v>
      </c>
    </row>
    <row r="390" ht="15.75" customHeight="1">
      <c r="B390" s="2" t="s">
        <v>853</v>
      </c>
      <c r="C390" s="2" t="s">
        <v>854</v>
      </c>
      <c r="D390" s="2" t="s">
        <v>13</v>
      </c>
      <c r="E390" s="2" t="s">
        <v>14</v>
      </c>
      <c r="F390" s="2" t="s">
        <v>15</v>
      </c>
      <c r="G390" s="2" t="s">
        <v>836</v>
      </c>
      <c r="H390" s="2" t="s">
        <v>531</v>
      </c>
      <c r="I390" s="2" t="str">
        <f>IFERROR(__xludf.DUMMYFUNCTION("GOOGLETRANSLATE(C390,""fr"",""en"")"),"I am satisfied with the service, I will see my personal space when I can access.
I do not understand the necessary to put one hundred and fifty characters minimum")</f>
        <v>I am satisfied with the service, I will see my personal space when I can access.
I do not understand the necessary to put one hundred and fifty characters minimum</v>
      </c>
    </row>
    <row r="391" ht="15.75" customHeight="1">
      <c r="B391" s="2" t="s">
        <v>855</v>
      </c>
      <c r="C391" s="2" t="s">
        <v>856</v>
      </c>
      <c r="D391" s="2" t="s">
        <v>13</v>
      </c>
      <c r="E391" s="2" t="s">
        <v>14</v>
      </c>
      <c r="F391" s="2" t="s">
        <v>15</v>
      </c>
      <c r="G391" s="2" t="s">
        <v>836</v>
      </c>
      <c r="H391" s="2" t="s">
        <v>531</v>
      </c>
      <c r="I391" s="2" t="str">
        <f>IFERROR(__xludf.DUMMYFUNCTION("GOOGLETRANSLATE(C391,""fr"",""en"")"),"I never had a problem so never had to contact you however I find the prices very expensive and I think I change insurance next year.")</f>
        <v>I never had a problem so never had to contact you however I find the prices very expensive and I think I change insurance next year.</v>
      </c>
    </row>
    <row r="392" ht="15.75" customHeight="1">
      <c r="B392" s="2" t="s">
        <v>857</v>
      </c>
      <c r="C392" s="2" t="s">
        <v>858</v>
      </c>
      <c r="D392" s="2" t="s">
        <v>13</v>
      </c>
      <c r="E392" s="2" t="s">
        <v>14</v>
      </c>
      <c r="F392" s="2" t="s">
        <v>15</v>
      </c>
      <c r="G392" s="2" t="s">
        <v>836</v>
      </c>
      <c r="H392" s="2" t="s">
        <v>531</v>
      </c>
      <c r="I392" s="2" t="str">
        <f>IFERROR(__xludf.DUMMYFUNCTION("GOOGLETRANSLATE(C392,""fr"",""en"")"),"Very satisfied with the service with simple and complete approach
Thank you for your responsiveness to ensure my accommodation
I wish you a good day
Cordially")</f>
        <v>Very satisfied with the service with simple and complete approach
Thank you for your responsiveness to ensure my accommodation
I wish you a good day
Cordially</v>
      </c>
    </row>
    <row r="393" ht="15.75" customHeight="1">
      <c r="B393" s="2" t="s">
        <v>859</v>
      </c>
      <c r="C393" s="2" t="s">
        <v>860</v>
      </c>
      <c r="D393" s="2" t="s">
        <v>13</v>
      </c>
      <c r="E393" s="2" t="s">
        <v>14</v>
      </c>
      <c r="F393" s="2" t="s">
        <v>15</v>
      </c>
      <c r="G393" s="2" t="s">
        <v>836</v>
      </c>
      <c r="H393" s="2" t="s">
        <v>531</v>
      </c>
      <c r="I393" s="2" t="str">
        <f>IFERROR(__xludf.DUMMYFUNCTION("GOOGLETRANSLATE(C393,""fr"",""en"")"),"I am completely satisfied with the services and I find that pricing is competitive. I recommend direct insurance to my relationships, families and friends.")</f>
        <v>I am completely satisfied with the services and I find that pricing is competitive. I recommend direct insurance to my relationships, families and friends.</v>
      </c>
    </row>
    <row r="394" ht="15.75" customHeight="1">
      <c r="B394" s="2" t="s">
        <v>861</v>
      </c>
      <c r="C394" s="2" t="s">
        <v>862</v>
      </c>
      <c r="D394" s="2" t="s">
        <v>13</v>
      </c>
      <c r="E394" s="2" t="s">
        <v>14</v>
      </c>
      <c r="F394" s="2" t="s">
        <v>15</v>
      </c>
      <c r="G394" s="2" t="s">
        <v>863</v>
      </c>
      <c r="H394" s="2" t="s">
        <v>531</v>
      </c>
      <c r="I394" s="2" t="str">
        <f>IFERROR(__xludf.DUMMYFUNCTION("GOOGLETRANSLATE(C394,""fr"",""en"")"),"Insurance level, no surprise, but the means of contact are clearly to review. The Mouline website, the application is not reliable. Fortunately, the telephone service is extra.")</f>
        <v>Insurance level, no surprise, but the means of contact are clearly to review. The Mouline website, the application is not reliable. Fortunately, the telephone service is extra.</v>
      </c>
    </row>
    <row r="395" ht="15.75" customHeight="1">
      <c r="B395" s="2" t="s">
        <v>864</v>
      </c>
      <c r="C395" s="2" t="s">
        <v>865</v>
      </c>
      <c r="D395" s="2" t="s">
        <v>13</v>
      </c>
      <c r="E395" s="2" t="s">
        <v>14</v>
      </c>
      <c r="F395" s="2" t="s">
        <v>15</v>
      </c>
      <c r="G395" s="2" t="s">
        <v>863</v>
      </c>
      <c r="H395" s="2" t="s">
        <v>531</v>
      </c>
      <c r="I395" s="2" t="str">
        <f>IFERROR(__xludf.DUMMYFUNCTION("GOOGLETRANSLATE(C395,""fr"",""en"")"),"Simple and practical. Insurance is easy to access and guarantees are well placed in terms of prices. Web access is great, telephone reception too")</f>
        <v>Simple and practical. Insurance is easy to access and guarantees are well placed in terms of prices. Web access is great, telephone reception too</v>
      </c>
    </row>
    <row r="396" ht="15.75" customHeight="1">
      <c r="B396" s="2" t="s">
        <v>866</v>
      </c>
      <c r="C396" s="2" t="s">
        <v>867</v>
      </c>
      <c r="D396" s="2" t="s">
        <v>13</v>
      </c>
      <c r="E396" s="2" t="s">
        <v>14</v>
      </c>
      <c r="F396" s="2" t="s">
        <v>15</v>
      </c>
      <c r="G396" s="2" t="s">
        <v>863</v>
      </c>
      <c r="H396" s="2" t="s">
        <v>531</v>
      </c>
      <c r="I396" s="2" t="str">
        <f>IFERROR(__xludf.DUMMYFUNCTION("GOOGLETRANSLATE(C396,""fr"",""en"")"),"Very disappointed with the service, lack of communications between experts and direct insurance, but also lack of responsiveness and interest of managers.")</f>
        <v>Very disappointed with the service, lack of communications between experts and direct insurance, but also lack of responsiveness and interest of managers.</v>
      </c>
    </row>
    <row r="397" ht="15.75" customHeight="1">
      <c r="B397" s="2" t="s">
        <v>868</v>
      </c>
      <c r="C397" s="2" t="s">
        <v>869</v>
      </c>
      <c r="D397" s="2" t="s">
        <v>13</v>
      </c>
      <c r="E397" s="2" t="s">
        <v>14</v>
      </c>
      <c r="F397" s="2" t="s">
        <v>15</v>
      </c>
      <c r="G397" s="2" t="s">
        <v>863</v>
      </c>
      <c r="H397" s="2" t="s">
        <v>531</v>
      </c>
      <c r="I397" s="2" t="str">
        <f>IFERROR(__xludf.DUMMYFUNCTION("GOOGLETRANSLATE(C397,""fr"",""en"")"),"I cannot get a car quote by Internet, and after trying to contact you by phone several times, long minutes of waiting (+ 10 minutes) I had no one!")</f>
        <v>I cannot get a car quote by Internet, and after trying to contact you by phone several times, long minutes of waiting (+ 10 minutes) I had no one!</v>
      </c>
    </row>
    <row r="398" ht="15.75" customHeight="1">
      <c r="B398" s="2" t="s">
        <v>870</v>
      </c>
      <c r="C398" s="2" t="s">
        <v>871</v>
      </c>
      <c r="D398" s="2" t="s">
        <v>13</v>
      </c>
      <c r="E398" s="2" t="s">
        <v>14</v>
      </c>
      <c r="F398" s="2" t="s">
        <v>15</v>
      </c>
      <c r="G398" s="2" t="s">
        <v>863</v>
      </c>
      <c r="H398" s="2" t="s">
        <v>531</v>
      </c>
      <c r="I398" s="2" t="str">
        <f>IFERROR(__xludf.DUMMYFUNCTION("GOOGLETRANSLATE(C398,""fr"",""en"")"),"I am very satisfied the subscription is fast, and the prices very attractive. I highly recommend it. And more papers than advantages.
Insure when I was young, I came back, they are unbeatable")</f>
        <v>I am very satisfied the subscription is fast, and the prices very attractive. I highly recommend it. And more papers than advantages.
Insure when I was young, I came back, they are unbeatable</v>
      </c>
    </row>
    <row r="399" ht="15.75" customHeight="1">
      <c r="B399" s="2" t="s">
        <v>872</v>
      </c>
      <c r="C399" s="2" t="s">
        <v>873</v>
      </c>
      <c r="D399" s="2" t="s">
        <v>13</v>
      </c>
      <c r="E399" s="2" t="s">
        <v>14</v>
      </c>
      <c r="F399" s="2" t="s">
        <v>15</v>
      </c>
      <c r="G399" s="2" t="s">
        <v>863</v>
      </c>
      <c r="H399" s="2" t="s">
        <v>531</v>
      </c>
      <c r="I399" s="2" t="str">
        <f>IFERROR(__xludf.DUMMYFUNCTION("GOOGLETRANSLATE(C399,""fr"",""en"")"),"Ineffective advisers, false contract, I will quickly change insurance.
Impossible to obtain a civil liability certificate while subscribing in the contract.")</f>
        <v>Ineffective advisers, false contract, I will quickly change insurance.
Impossible to obtain a civil liability certificate while subscribing in the contract.</v>
      </c>
    </row>
    <row r="400" ht="15.75" customHeight="1">
      <c r="B400" s="2" t="s">
        <v>874</v>
      </c>
      <c r="C400" s="2" t="s">
        <v>875</v>
      </c>
      <c r="D400" s="2" t="s">
        <v>13</v>
      </c>
      <c r="E400" s="2" t="s">
        <v>14</v>
      </c>
      <c r="F400" s="2" t="s">
        <v>15</v>
      </c>
      <c r="G400" s="2" t="s">
        <v>863</v>
      </c>
      <c r="H400" s="2" t="s">
        <v>531</v>
      </c>
      <c r="I400" s="2" t="str">
        <f>IFERROR(__xludf.DUMMYFUNCTION("GOOGLETRANSLATE(C400,""fr"",""en"")"),"I am satisfied with the reception of the service, the advisor is kind and courteous, the prices are attractive, I will without hesitation this insurance.")</f>
        <v>I am satisfied with the reception of the service, the advisor is kind and courteous, the prices are attractive, I will without hesitation this insurance.</v>
      </c>
    </row>
    <row r="401" ht="15.75" customHeight="1">
      <c r="B401" s="2" t="s">
        <v>876</v>
      </c>
      <c r="C401" s="2" t="s">
        <v>877</v>
      </c>
      <c r="D401" s="2" t="s">
        <v>13</v>
      </c>
      <c r="E401" s="2" t="s">
        <v>14</v>
      </c>
      <c r="F401" s="2" t="s">
        <v>15</v>
      </c>
      <c r="G401" s="2" t="s">
        <v>878</v>
      </c>
      <c r="H401" s="2" t="s">
        <v>531</v>
      </c>
      <c r="I401" s="2" t="str">
        <f>IFERROR(__xludf.DUMMYFUNCTION("GOOGLETRANSLATE(C401,""fr"",""en"")"),"Attractive rates - Good efficient application but which takes over the other applications in the background, Deezer or Waze type - Good advice - I recommend")</f>
        <v>Attractive rates - Good efficient application but which takes over the other applications in the background, Deezer or Waze type - Good advice - I recommend</v>
      </c>
    </row>
    <row r="402" ht="15.75" customHeight="1">
      <c r="B402" s="2" t="s">
        <v>879</v>
      </c>
      <c r="C402" s="2" t="s">
        <v>880</v>
      </c>
      <c r="D402" s="2" t="s">
        <v>13</v>
      </c>
      <c r="E402" s="2" t="s">
        <v>14</v>
      </c>
      <c r="F402" s="2" t="s">
        <v>15</v>
      </c>
      <c r="G402" s="2" t="s">
        <v>878</v>
      </c>
      <c r="H402" s="2" t="s">
        <v>531</v>
      </c>
      <c r="I402" s="2" t="str">
        <f>IFERROR(__xludf.DUMMYFUNCTION("GOOGLETRANSLATE(C402,""fr"",""en"")"),"I am satisfied with the service rendered as well as the kindness and patience of my advisor. I remain this year again at Direct Insurance despite an annual contribution greater than those offered by other insurers.
")</f>
        <v>I am satisfied with the service rendered as well as the kindness and patience of my advisor. I remain this year again at Direct Insurance despite an annual contribution greater than those offered by other insurers.
</v>
      </c>
    </row>
    <row r="403" ht="15.75" customHeight="1">
      <c r="B403" s="2" t="s">
        <v>881</v>
      </c>
      <c r="C403" s="2" t="s">
        <v>882</v>
      </c>
      <c r="D403" s="2" t="s">
        <v>13</v>
      </c>
      <c r="E403" s="2" t="s">
        <v>14</v>
      </c>
      <c r="F403" s="2" t="s">
        <v>15</v>
      </c>
      <c r="G403" s="2" t="s">
        <v>878</v>
      </c>
      <c r="H403" s="2" t="s">
        <v>531</v>
      </c>
      <c r="I403" s="2" t="str">
        <f>IFERROR(__xludf.DUMMYFUNCTION("GOOGLETRANSLATE(C403,""fr"",""en"")"),"A little high in terms of price. But it can go.
The app on the smartphone does not work very well in the photo section. Satisfied with listening and speed with which my request was processed.")</f>
        <v>A little high in terms of price. But it can go.
The app on the smartphone does not work very well in the photo section. Satisfied with listening and speed with which my request was processed.</v>
      </c>
    </row>
    <row r="404" ht="15.75" customHeight="1">
      <c r="B404" s="2" t="s">
        <v>883</v>
      </c>
      <c r="C404" s="2" t="s">
        <v>884</v>
      </c>
      <c r="D404" s="2" t="s">
        <v>13</v>
      </c>
      <c r="E404" s="2" t="s">
        <v>14</v>
      </c>
      <c r="F404" s="2" t="s">
        <v>15</v>
      </c>
      <c r="G404" s="2" t="s">
        <v>878</v>
      </c>
      <c r="H404" s="2" t="s">
        <v>531</v>
      </c>
      <c r="I404" s="2" t="str">
        <f>IFERROR(__xludf.DUMMYFUNCTION("GOOGLETRANSLATE(C404,""fr"",""en"")"),"Welcoming telephone customer service, file creates quickly, too bad the low prices are compensated by an atomic deductible on the ice break")</f>
        <v>Welcoming telephone customer service, file creates quickly, too bad the low prices are compensated by an atomic deductible on the ice break</v>
      </c>
    </row>
    <row r="405" ht="15.75" customHeight="1">
      <c r="B405" s="2" t="s">
        <v>885</v>
      </c>
      <c r="C405" s="2" t="s">
        <v>886</v>
      </c>
      <c r="D405" s="2" t="s">
        <v>13</v>
      </c>
      <c r="E405" s="2" t="s">
        <v>14</v>
      </c>
      <c r="F405" s="2" t="s">
        <v>15</v>
      </c>
      <c r="G405" s="2" t="s">
        <v>878</v>
      </c>
      <c r="H405" s="2" t="s">
        <v>531</v>
      </c>
      <c r="I405" s="2" t="str">
        <f>IFERROR(__xludf.DUMMYFUNCTION("GOOGLETRANSLATE(C405,""fr"",""en"")"),"Simple, practical, listening and available, the service is impeccable, the interlocutors are pleasant and professional. My requests are well taken into account.")</f>
        <v>Simple, practical, listening and available, the service is impeccable, the interlocutors are pleasant and professional. My requests are well taken into account.</v>
      </c>
    </row>
    <row r="406" ht="15.75" customHeight="1">
      <c r="B406" s="2" t="s">
        <v>887</v>
      </c>
      <c r="C406" s="2" t="s">
        <v>888</v>
      </c>
      <c r="D406" s="2" t="s">
        <v>13</v>
      </c>
      <c r="E406" s="2" t="s">
        <v>14</v>
      </c>
      <c r="F406" s="2" t="s">
        <v>15</v>
      </c>
      <c r="G406" s="2" t="s">
        <v>878</v>
      </c>
      <c r="H406" s="2" t="s">
        <v>531</v>
      </c>
      <c r="I406" s="2" t="str">
        <f>IFERROR(__xludf.DUMMYFUNCTION("GOOGLETRANSLATE(C406,""fr"",""en"")"),"No phone advisor
I have no accidents, I am considered a young driver, my bonus goes up despite everything (and despite the confinements!)
No flexibility
I am not even assured when I take a courtesy car in the garage. I will resound soon if I do not rec"&amp;"eive a better offer.")</f>
        <v>No phone advisor
I have no accidents, I am considered a young driver, my bonus goes up despite everything (and despite the confinements!)
No flexibility
I am not even assured when I take a courtesy car in the garage. I will resound soon if I do not receive a better offer.</v>
      </c>
    </row>
    <row r="407" ht="15.75" customHeight="1">
      <c r="B407" s="2" t="s">
        <v>889</v>
      </c>
      <c r="C407" s="2" t="s">
        <v>890</v>
      </c>
      <c r="D407" s="2" t="s">
        <v>13</v>
      </c>
      <c r="E407" s="2" t="s">
        <v>14</v>
      </c>
      <c r="F407" s="2" t="s">
        <v>15</v>
      </c>
      <c r="G407" s="2" t="s">
        <v>878</v>
      </c>
      <c r="H407" s="2" t="s">
        <v>531</v>
      </c>
      <c r="I407" s="2" t="str">
        <f>IFERROR(__xludf.DUMMYFUNCTION("GOOGLETRANSLATE(C407,""fr"",""en"")"),"Very satisfied on the other hand the way you exhibit the satisfaction surveys is intrusive except for everything else is good or even excellent")</f>
        <v>Very satisfied on the other hand the way you exhibit the satisfaction surveys is intrusive except for everything else is good or even excellent</v>
      </c>
    </row>
    <row r="408" ht="15.75" customHeight="1">
      <c r="B408" s="2" t="s">
        <v>891</v>
      </c>
      <c r="C408" s="2" t="s">
        <v>892</v>
      </c>
      <c r="D408" s="2" t="s">
        <v>13</v>
      </c>
      <c r="E408" s="2" t="s">
        <v>14</v>
      </c>
      <c r="F408" s="2" t="s">
        <v>15</v>
      </c>
      <c r="G408" s="2" t="s">
        <v>878</v>
      </c>
      <c r="H408" s="2" t="s">
        <v>531</v>
      </c>
      <c r="I408" s="2" t="str">
        <f>IFERROR(__xludf.DUMMYFUNCTION("GOOGLETRANSLATE(C408,""fr"",""en"")"),"I am very satisfied with this company.
Nothing to say .
Big savings and a very simple internet service.
Already 2 vehicles at home and my accommodation.")</f>
        <v>I am very satisfied with this company.
Nothing to say .
Big savings and a very simple internet service.
Already 2 vehicles at home and my accommodation.</v>
      </c>
    </row>
    <row r="409" ht="15.75" customHeight="1">
      <c r="B409" s="2" t="s">
        <v>893</v>
      </c>
      <c r="C409" s="2" t="s">
        <v>894</v>
      </c>
      <c r="D409" s="2" t="s">
        <v>13</v>
      </c>
      <c r="E409" s="2" t="s">
        <v>14</v>
      </c>
      <c r="F409" s="2" t="s">
        <v>15</v>
      </c>
      <c r="G409" s="2" t="s">
        <v>878</v>
      </c>
      <c r="H409" s="2" t="s">
        <v>531</v>
      </c>
      <c r="I409" s="2" t="str">
        <f>IFERROR(__xludf.DUMMYFUNCTION("GOOGLETRANSLATE(C409,""fr"",""en"")"),"I am satisfied with the telephone information that I had with a customer advice and the telephone support for insured my vehicle is satisfactory")</f>
        <v>I am satisfied with the telephone information that I had with a customer advice and the telephone support for insured my vehicle is satisfactory</v>
      </c>
    </row>
    <row r="410" ht="15.75" customHeight="1">
      <c r="B410" s="2" t="s">
        <v>895</v>
      </c>
      <c r="C410" s="2" t="s">
        <v>896</v>
      </c>
      <c r="D410" s="2" t="s">
        <v>13</v>
      </c>
      <c r="E410" s="2" t="s">
        <v>14</v>
      </c>
      <c r="F410" s="2" t="s">
        <v>15</v>
      </c>
      <c r="G410" s="2" t="s">
        <v>878</v>
      </c>
      <c r="H410" s="2" t="s">
        <v>531</v>
      </c>
      <c r="I410" s="2" t="str">
        <f>IFERROR(__xludf.DUMMYFUNCTION("GOOGLETRANSLATE(C410,""fr"",""en"")"),"I am satisfied with your services for all requests made by phone. Thanks.
Compared to the offer and the price, I am looking for cheaper prices ...")</f>
        <v>I am satisfied with your services for all requests made by phone. Thanks.
Compared to the offer and the price, I am looking for cheaper prices ...</v>
      </c>
    </row>
    <row r="411" ht="15.75" customHeight="1">
      <c r="B411" s="2" t="s">
        <v>897</v>
      </c>
      <c r="C411" s="2" t="s">
        <v>898</v>
      </c>
      <c r="D411" s="2" t="s">
        <v>13</v>
      </c>
      <c r="E411" s="2" t="s">
        <v>14</v>
      </c>
      <c r="F411" s="2" t="s">
        <v>15</v>
      </c>
      <c r="G411" s="2" t="s">
        <v>878</v>
      </c>
      <c r="H411" s="2" t="s">
        <v>531</v>
      </c>
      <c r="I411" s="2" t="str">
        <f>IFERROR(__xludf.DUMMYFUNCTION("GOOGLETRANSLATE(C411,""fr"",""en"")"),"Very suitable price, insurance close to its customers, very direct emails and followed by all requests, fast assistance, easily reachable, and without fear.
Prices are attractive even on REDSENT MODELS, insurance that I easily recommend")</f>
        <v>Very suitable price, insurance close to its customers, very direct emails and followed by all requests, fast assistance, easily reachable, and without fear.
Prices are attractive even on REDSENT MODELS, insurance that I easily recommend</v>
      </c>
    </row>
    <row r="412" ht="15.75" customHeight="1">
      <c r="B412" s="2" t="s">
        <v>899</v>
      </c>
      <c r="C412" s="2" t="s">
        <v>900</v>
      </c>
      <c r="D412" s="2" t="s">
        <v>13</v>
      </c>
      <c r="E412" s="2" t="s">
        <v>14</v>
      </c>
      <c r="F412" s="2" t="s">
        <v>15</v>
      </c>
      <c r="G412" s="2" t="s">
        <v>878</v>
      </c>
      <c r="H412" s="2" t="s">
        <v>531</v>
      </c>
      <c r="I412" s="2" t="str">
        <f>IFERROR(__xludf.DUMMYFUNCTION("GOOGLETRANSLATE(C412,""fr"",""en"")"),"I save 1/3 of the price of my old insurance for the same service, it remains expensive but always better, remains to see the after -sales service")</f>
        <v>I save 1/3 of the price of my old insurance for the same service, it remains expensive but always better, remains to see the after -sales service</v>
      </c>
    </row>
    <row r="413" ht="15.75" customHeight="1">
      <c r="B413" s="2" t="s">
        <v>901</v>
      </c>
      <c r="C413" s="2" t="s">
        <v>902</v>
      </c>
      <c r="D413" s="2" t="s">
        <v>13</v>
      </c>
      <c r="E413" s="2" t="s">
        <v>14</v>
      </c>
      <c r="F413" s="2" t="s">
        <v>15</v>
      </c>
      <c r="G413" s="2" t="s">
        <v>878</v>
      </c>
      <c r="H413" s="2" t="s">
        <v>531</v>
      </c>
      <c r="I413" s="2" t="str">
        <f>IFERROR(__xludf.DUMMYFUNCTION("GOOGLETRANSLATE(C413,""fr"",""en"")"),"The quality of the options and the prices were among my selection criteria and the telephone reception is top
Thank you and I hope you will always stay on top")</f>
        <v>The quality of the options and the prices were among my selection criteria and the telephone reception is top
Thank you and I hope you will always stay on top</v>
      </c>
    </row>
    <row r="414" ht="15.75" customHeight="1">
      <c r="B414" s="2" t="s">
        <v>903</v>
      </c>
      <c r="C414" s="2" t="s">
        <v>904</v>
      </c>
      <c r="D414" s="2" t="s">
        <v>13</v>
      </c>
      <c r="E414" s="2" t="s">
        <v>14</v>
      </c>
      <c r="F414" s="2" t="s">
        <v>15</v>
      </c>
      <c r="G414" s="2" t="s">
        <v>878</v>
      </c>
      <c r="H414" s="2" t="s">
        <v>531</v>
      </c>
      <c r="I414" s="2" t="str">
        <f>IFERROR(__xludf.DUMMYFUNCTION("GOOGLETRANSLATE(C414,""fr"",""en"")"),"Very good value for money at first, to be seen in the temp and especially during a possible claim if it took place, the responsiveness of this insurer and its quality so this will define customer satisfaction.")</f>
        <v>Very good value for money at first, to be seen in the temp and especially during a possible claim if it took place, the responsiveness of this insurer and its quality so this will define customer satisfaction.</v>
      </c>
    </row>
    <row r="415" ht="15.75" customHeight="1">
      <c r="B415" s="2" t="s">
        <v>905</v>
      </c>
      <c r="C415" s="2" t="s">
        <v>906</v>
      </c>
      <c r="D415" s="2" t="s">
        <v>13</v>
      </c>
      <c r="E415" s="2" t="s">
        <v>14</v>
      </c>
      <c r="F415" s="2" t="s">
        <v>15</v>
      </c>
      <c r="G415" s="2" t="s">
        <v>878</v>
      </c>
      <c r="H415" s="2" t="s">
        <v>531</v>
      </c>
      <c r="I415" s="2" t="str">
        <f>IFERROR(__xludf.DUMMYFUNCTION("GOOGLETRANSLATE(C415,""fr"",""en"")"),"Simple and practical. Clear, precise and fast response. No complaints on the management of the contract. I was lucky not to have any damage to manage so no opinion on the management of a damage.")</f>
        <v>Simple and practical. Clear, precise and fast response. No complaints on the management of the contract. I was lucky not to have any damage to manage so no opinion on the management of a damage.</v>
      </c>
    </row>
    <row r="416" ht="15.75" customHeight="1">
      <c r="B416" s="2" t="s">
        <v>907</v>
      </c>
      <c r="C416" s="2" t="s">
        <v>908</v>
      </c>
      <c r="D416" s="2" t="s">
        <v>13</v>
      </c>
      <c r="E416" s="2" t="s">
        <v>14</v>
      </c>
      <c r="F416" s="2" t="s">
        <v>15</v>
      </c>
      <c r="G416" s="2" t="s">
        <v>878</v>
      </c>
      <c r="H416" s="2" t="s">
        <v>531</v>
      </c>
      <c r="I416" s="2" t="str">
        <f>IFERROR(__xludf.DUMMYFUNCTION("GOOGLETRANSLATE(C416,""fr"",""en"")"),"I am not satisfied with the service I called the service because my car was stolen I find myself unpaid and terminate instead of being compensation")</f>
        <v>I am not satisfied with the service I called the service because my car was stolen I find myself unpaid and terminate instead of being compensation</v>
      </c>
    </row>
    <row r="417" ht="15.75" customHeight="1">
      <c r="B417" s="2" t="s">
        <v>909</v>
      </c>
      <c r="C417" s="2" t="s">
        <v>910</v>
      </c>
      <c r="D417" s="2" t="s">
        <v>13</v>
      </c>
      <c r="E417" s="2" t="s">
        <v>14</v>
      </c>
      <c r="F417" s="2" t="s">
        <v>15</v>
      </c>
      <c r="G417" s="2" t="s">
        <v>911</v>
      </c>
      <c r="H417" s="2" t="s">
        <v>531</v>
      </c>
      <c r="I417" s="2" t="str">
        <f>IFERROR(__xludf.DUMMYFUNCTION("GOOGLETRANSLATE(C417,""fr"",""en"")"),"I am dissatisfied with service because my penalty bonus decreases and my price increases from one year to the next it is not normal, it is unacceptable and damage")</f>
        <v>I am dissatisfied with service because my penalty bonus decreases and my price increases from one year to the next it is not normal, it is unacceptable and damage</v>
      </c>
    </row>
    <row r="418" ht="15.75" customHeight="1">
      <c r="B418" s="2" t="s">
        <v>912</v>
      </c>
      <c r="C418" s="2" t="s">
        <v>913</v>
      </c>
      <c r="D418" s="2" t="s">
        <v>13</v>
      </c>
      <c r="E418" s="2" t="s">
        <v>14</v>
      </c>
      <c r="F418" s="2" t="s">
        <v>15</v>
      </c>
      <c r="G418" s="2" t="s">
        <v>911</v>
      </c>
      <c r="H418" s="2" t="s">
        <v>531</v>
      </c>
      <c r="I418" s="2" t="str">
        <f>IFERROR(__xludf.DUMMYFUNCTION("GOOGLETRANSLATE(C418,""fr"",""en"")"),"Taken short, I was able to count on the responsiveness of directurance. The price and deductibles seem to me high but I did not have time to compare with the offers on the market.")</f>
        <v>Taken short, I was able to count on the responsiveness of directurance. The price and deductibles seem to me high but I did not have time to compare with the offers on the market.</v>
      </c>
    </row>
    <row r="419" ht="15.75" customHeight="1">
      <c r="B419" s="2" t="s">
        <v>914</v>
      </c>
      <c r="C419" s="2" t="s">
        <v>915</v>
      </c>
      <c r="D419" s="2" t="s">
        <v>13</v>
      </c>
      <c r="E419" s="2" t="s">
        <v>14</v>
      </c>
      <c r="F419" s="2" t="s">
        <v>15</v>
      </c>
      <c r="G419" s="2" t="s">
        <v>911</v>
      </c>
      <c r="H419" s="2" t="s">
        <v>531</v>
      </c>
      <c r="I419" s="2" t="str">
        <f>IFERROR(__xludf.DUMMYFUNCTION("GOOGLETRANSLATE(C419,""fr"",""en"")"),"Increase in my deadline for the year 2020/2021, without accident or nothing and with a bonus over 5 years old. I make quotes elsewhere and I go as soon as possible.")</f>
        <v>Increase in my deadline for the year 2020/2021, without accident or nothing and with a bonus over 5 years old. I make quotes elsewhere and I go as soon as possible.</v>
      </c>
    </row>
    <row r="420" ht="15.75" customHeight="1">
      <c r="B420" s="2" t="s">
        <v>916</v>
      </c>
      <c r="C420" s="2" t="s">
        <v>917</v>
      </c>
      <c r="D420" s="2" t="s">
        <v>13</v>
      </c>
      <c r="E420" s="2" t="s">
        <v>14</v>
      </c>
      <c r="F420" s="2" t="s">
        <v>15</v>
      </c>
      <c r="G420" s="2" t="s">
        <v>911</v>
      </c>
      <c r="H420" s="2" t="s">
        <v>531</v>
      </c>
      <c r="I420" s="2" t="str">
        <f>IFERROR(__xludf.DUMMYFUNCTION("GOOGLETRANSLATE(C420,""fr"",""en"")"),"Simple and practical, competitive prices, clear telephone services, speed of administrative procedures, I recommend direct insurance 100%...")</f>
        <v>Simple and practical, competitive prices, clear telephone services, speed of administrative procedures, I recommend direct insurance 100%...</v>
      </c>
    </row>
    <row r="421" ht="15.75" customHeight="1">
      <c r="B421" s="2" t="s">
        <v>918</v>
      </c>
      <c r="C421" s="2" t="s">
        <v>919</v>
      </c>
      <c r="D421" s="2" t="s">
        <v>13</v>
      </c>
      <c r="E421" s="2" t="s">
        <v>14</v>
      </c>
      <c r="F421" s="2" t="s">
        <v>15</v>
      </c>
      <c r="G421" s="2" t="s">
        <v>911</v>
      </c>
      <c r="H421" s="2" t="s">
        <v>531</v>
      </c>
      <c r="I421" s="2" t="str">
        <f>IFERROR(__xludf.DUMMYFUNCTION("GOOGLETRANSLATE(C421,""fr"",""en"")"),"I am happy with my insurance, in terms of price and services, I will advise direct insurance to friends. I am proud to be part of direct insurance and I can say that it is really advantageous")</f>
        <v>I am happy with my insurance, in terms of price and services, I will advise direct insurance to friends. I am proud to be part of direct insurance and I can say that it is really advantageous</v>
      </c>
    </row>
    <row r="422" ht="15.75" customHeight="1">
      <c r="B422" s="2" t="s">
        <v>920</v>
      </c>
      <c r="C422" s="2" t="s">
        <v>921</v>
      </c>
      <c r="D422" s="2" t="s">
        <v>13</v>
      </c>
      <c r="E422" s="2" t="s">
        <v>14</v>
      </c>
      <c r="F422" s="2" t="s">
        <v>15</v>
      </c>
      <c r="G422" s="2" t="s">
        <v>922</v>
      </c>
      <c r="H422" s="2" t="s">
        <v>531</v>
      </c>
      <c r="I422" s="2" t="str">
        <f>IFERROR(__xludf.DUMMYFUNCTION("GOOGLETRANSLATE(C422,""fr"",""en"")"),"No one responds to my emails, I still haven't received my insurance certificate and my disaster is still not resolved!")</f>
        <v>No one responds to my emails, I still haven't received my insurance certificate and my disaster is still not resolved!</v>
      </c>
    </row>
    <row r="423" ht="15.75" customHeight="1">
      <c r="B423" s="2" t="s">
        <v>923</v>
      </c>
      <c r="C423" s="2" t="s">
        <v>924</v>
      </c>
      <c r="D423" s="2" t="s">
        <v>13</v>
      </c>
      <c r="E423" s="2" t="s">
        <v>14</v>
      </c>
      <c r="F423" s="2" t="s">
        <v>15</v>
      </c>
      <c r="G423" s="2" t="s">
        <v>925</v>
      </c>
      <c r="H423" s="2" t="s">
        <v>531</v>
      </c>
      <c r="I423" s="2" t="str">
        <f>IFERROR(__xludf.DUMMYFUNCTION("GOOGLETRANSLATE(C423,""fr"",""en"")"),"Following a sinister I find myself with a soundtrack telling me that the sinister service opens on Saturday from 9 a.m. to 4 p.m., so after 4 p.m. no accident? No one to help me in my observation, knowing that I was struck given the impact! I thought we h"&amp;"ad an assistance service with my insurance, that I pay in passing! Shame.")</f>
        <v>Following a sinister I find myself with a soundtrack telling me that the sinister service opens on Saturday from 9 a.m. to 4 p.m., so after 4 p.m. no accident? No one to help me in my observation, knowing that I was struck given the impact! I thought we had an assistance service with my insurance, that I pay in passing! Shame.</v>
      </c>
    </row>
    <row r="424" ht="15.75" customHeight="1">
      <c r="B424" s="2" t="s">
        <v>926</v>
      </c>
      <c r="C424" s="2" t="s">
        <v>927</v>
      </c>
      <c r="D424" s="2" t="s">
        <v>13</v>
      </c>
      <c r="E424" s="2" t="s">
        <v>14</v>
      </c>
      <c r="F424" s="2" t="s">
        <v>15</v>
      </c>
      <c r="G424" s="2" t="s">
        <v>925</v>
      </c>
      <c r="H424" s="2" t="s">
        <v>531</v>
      </c>
      <c r="I424" s="2" t="str">
        <f>IFERROR(__xludf.DUMMYFUNCTION("GOOGLETRANSLATE(C424,""fr"",""en"")"),"The prices are good, the teleoperators must improve and more listen to customer needs, the mobile application is effective and well thought out,")</f>
        <v>The prices are good, the teleoperators must improve and more listen to customer needs, the mobile application is effective and well thought out,</v>
      </c>
    </row>
    <row r="425" ht="15.75" customHeight="1">
      <c r="B425" s="2" t="s">
        <v>928</v>
      </c>
      <c r="C425" s="2" t="s">
        <v>929</v>
      </c>
      <c r="D425" s="2" t="s">
        <v>13</v>
      </c>
      <c r="E425" s="2" t="s">
        <v>14</v>
      </c>
      <c r="F425" s="2" t="s">
        <v>15</v>
      </c>
      <c r="G425" s="2" t="s">
        <v>925</v>
      </c>
      <c r="H425" s="2" t="s">
        <v>531</v>
      </c>
      <c r="I425" s="2" t="str">
        <f>IFERROR(__xludf.DUMMYFUNCTION("GOOGLETRANSLATE(C425,""fr"",""en"")"),"I am satisfied but I find the increase in insurance insurance very high (10%) this year when I have never had an accident ... It's excessive!")</f>
        <v>I am satisfied but I find the increase in insurance insurance very high (10%) this year when I have never had an accident ... It's excessive!</v>
      </c>
    </row>
    <row r="426" ht="15.75" customHeight="1">
      <c r="B426" s="2" t="s">
        <v>930</v>
      </c>
      <c r="C426" s="2" t="s">
        <v>931</v>
      </c>
      <c r="D426" s="2" t="s">
        <v>13</v>
      </c>
      <c r="E426" s="2" t="s">
        <v>14</v>
      </c>
      <c r="F426" s="2" t="s">
        <v>15</v>
      </c>
      <c r="G426" s="2" t="s">
        <v>925</v>
      </c>
      <c r="H426" s="2" t="s">
        <v>531</v>
      </c>
      <c r="I426" s="2" t="str">
        <f>IFERROR(__xludf.DUMMYFUNCTION("GOOGLETRANSLATE(C426,""fr"",""en"")"),"I am satisfied with the price for the services!
sufficient guarantees for guarantees subscribed
a lot of options which allows you to manage your insurance budget more easily")</f>
        <v>I am satisfied with the price for the services!
sufficient guarantees for guarantees subscribed
a lot of options which allows you to manage your insurance budget more easily</v>
      </c>
    </row>
    <row r="427" ht="15.75" customHeight="1">
      <c r="B427" s="2" t="s">
        <v>932</v>
      </c>
      <c r="C427" s="2" t="s">
        <v>933</v>
      </c>
      <c r="D427" s="2" t="s">
        <v>13</v>
      </c>
      <c r="E427" s="2" t="s">
        <v>14</v>
      </c>
      <c r="F427" s="2" t="s">
        <v>15</v>
      </c>
      <c r="G427" s="2" t="s">
        <v>925</v>
      </c>
      <c r="H427" s="2" t="s">
        <v>531</v>
      </c>
      <c r="I427" s="2" t="str">
        <f>IFERROR(__xludf.DUMMYFUNCTION("GOOGLETRANSLATE(C427,""fr"",""en"")"),"Hello,
Your prices are starting to be at the same level as your colleague with less service. Example broken ice 0 € franchise at your Macif and you 25%, for the same conditions")</f>
        <v>Hello,
Your prices are starting to be at the same level as your colleague with less service. Example broken ice 0 € franchise at your Macif and you 25%, for the same conditions</v>
      </c>
    </row>
    <row r="428" ht="15.75" customHeight="1">
      <c r="B428" s="2" t="s">
        <v>934</v>
      </c>
      <c r="C428" s="2" t="s">
        <v>935</v>
      </c>
      <c r="D428" s="2" t="s">
        <v>13</v>
      </c>
      <c r="E428" s="2" t="s">
        <v>14</v>
      </c>
      <c r="F428" s="2" t="s">
        <v>15</v>
      </c>
      <c r="G428" s="2" t="s">
        <v>925</v>
      </c>
      <c r="H428" s="2" t="s">
        <v>531</v>
      </c>
      <c r="I428" s="2" t="str">
        <f>IFERROR(__xludf.DUMMYFUNCTION("GOOGLETRANSLATE(C428,""fr"",""en"")"),"Savings do every month, I even realized that I was driving better and better. The site and application are super easy and use")</f>
        <v>Savings do every month, I even realized that I was driving better and better. The site and application are super easy and use</v>
      </c>
    </row>
    <row r="429" ht="15.75" customHeight="1">
      <c r="B429" s="2" t="s">
        <v>936</v>
      </c>
      <c r="C429" s="2" t="s">
        <v>937</v>
      </c>
      <c r="D429" s="2" t="s">
        <v>13</v>
      </c>
      <c r="E429" s="2" t="s">
        <v>14</v>
      </c>
      <c r="F429" s="2" t="s">
        <v>15</v>
      </c>
      <c r="G429" s="2" t="s">
        <v>925</v>
      </c>
      <c r="H429" s="2" t="s">
        <v>531</v>
      </c>
      <c r="I429" s="2" t="str">
        <f>IFERROR(__xludf.DUMMYFUNCTION("GOOGLETRANSLATE(C429,""fr"",""en"")"),"For the moment nothing to say, it seems to be perfect, fast and not expensive. Let's wait for a claim to come back to this opinion, to know real efficiency.")</f>
        <v>For the moment nothing to say, it seems to be perfect, fast and not expensive. Let's wait for a claim to come back to this opinion, to know real efficiency.</v>
      </c>
    </row>
    <row r="430" ht="15.75" customHeight="1">
      <c r="B430" s="2" t="s">
        <v>938</v>
      </c>
      <c r="C430" s="2" t="s">
        <v>939</v>
      </c>
      <c r="D430" s="2" t="s">
        <v>13</v>
      </c>
      <c r="E430" s="2" t="s">
        <v>14</v>
      </c>
      <c r="F430" s="2" t="s">
        <v>15</v>
      </c>
      <c r="G430" s="2" t="s">
        <v>925</v>
      </c>
      <c r="H430" s="2" t="s">
        <v>531</v>
      </c>
      <c r="I430" s="2" t="str">
        <f>IFERROR(__xludf.DUMMYFUNCTION("GOOGLETRANSLATE(C430,""fr"",""en"")"),"I am satisfied but the prices are still excessive.
Quick response to the phone in the event of a claim. But I made price comparison for my vehicle and olive assurance for example my dear. But as long as no worries I remain unless price becomes more exorb"&amp;"itant")</f>
        <v>I am satisfied but the prices are still excessive.
Quick response to the phone in the event of a claim. But I made price comparison for my vehicle and olive assurance for example my dear. But as long as no worries I remain unless price becomes more exorbitant</v>
      </c>
    </row>
    <row r="431" ht="15.75" customHeight="1">
      <c r="B431" s="2" t="s">
        <v>940</v>
      </c>
      <c r="C431" s="2" t="s">
        <v>941</v>
      </c>
      <c r="D431" s="2" t="s">
        <v>13</v>
      </c>
      <c r="E431" s="2" t="s">
        <v>14</v>
      </c>
      <c r="F431" s="2" t="s">
        <v>15</v>
      </c>
      <c r="G431" s="2" t="s">
        <v>942</v>
      </c>
      <c r="H431" s="2" t="s">
        <v>531</v>
      </c>
      <c r="I431" s="2" t="str">
        <f>IFERROR(__xludf.DUMMYFUNCTION("GOOGLETRANSLATE(C431,""fr"",""en"")"),"Once insured I am very satisfied, but what a puzzle to get to be insured or to terminate ... To date I am unable to terminate insurance for a car that I no longer have, and he n 'There is no way to send you a document to finalize the insurance of another "&amp;"vehicle ... I imagine that this mishap will end my loyalty during my next change of insurance. Especially since the prices have, I find, tend to increase even though I have declared any claim and that the confinements make me drive much less ...")</f>
        <v>Once insured I am very satisfied, but what a puzzle to get to be insured or to terminate ... To date I am unable to terminate insurance for a car that I no longer have, and he n 'There is no way to send you a document to finalize the insurance of another vehicle ... I imagine that this mishap will end my loyalty during my next change of insurance. Especially since the prices have, I find, tend to increase even though I have declared any claim and that the confinements make me drive much less ...</v>
      </c>
    </row>
    <row r="432" ht="15.75" customHeight="1">
      <c r="B432" s="2" t="s">
        <v>943</v>
      </c>
      <c r="C432" s="2" t="s">
        <v>944</v>
      </c>
      <c r="D432" s="2" t="s">
        <v>13</v>
      </c>
      <c r="E432" s="2" t="s">
        <v>14</v>
      </c>
      <c r="F432" s="2" t="s">
        <v>15</v>
      </c>
      <c r="G432" s="2" t="s">
        <v>942</v>
      </c>
      <c r="H432" s="2" t="s">
        <v>531</v>
      </c>
      <c r="I432" s="2" t="str">
        <f>IFERROR(__xludf.DUMMYFUNCTION("GOOGLETRANSLATE(C432,""fr"",""en"")"),"I am quite satisfied to have subscribed to my 2 car contracts at home. The price although too high to my taste remains competitive and your services are very simple and quick. The advisers always listening and very clear.")</f>
        <v>I am quite satisfied to have subscribed to my 2 car contracts at home. The price although too high to my taste remains competitive and your services are very simple and quick. The advisers always listening and very clear.</v>
      </c>
    </row>
    <row r="433" ht="15.75" customHeight="1">
      <c r="B433" s="2" t="s">
        <v>945</v>
      </c>
      <c r="C433" s="2" t="s">
        <v>946</v>
      </c>
      <c r="D433" s="2" t="s">
        <v>13</v>
      </c>
      <c r="E433" s="2" t="s">
        <v>14</v>
      </c>
      <c r="F433" s="2" t="s">
        <v>15</v>
      </c>
      <c r="G433" s="2" t="s">
        <v>942</v>
      </c>
      <c r="H433" s="2" t="s">
        <v>531</v>
      </c>
      <c r="I433" s="2" t="str">
        <f>IFERROR(__xludf.DUMMYFUNCTION("GOOGLETRANSLATE(C433,""fr"",""en"")"),"I find it a little expensive, because only private use, and moreover I do not ride practically.
In addition, the franchise wins 25% a little just in my opinion.")</f>
        <v>I find it a little expensive, because only private use, and moreover I do not ride practically.
In addition, the franchise wins 25% a little just in my opinion.</v>
      </c>
    </row>
    <row r="434" ht="15.75" customHeight="1">
      <c r="B434" s="2" t="s">
        <v>947</v>
      </c>
      <c r="C434" s="2" t="s">
        <v>948</v>
      </c>
      <c r="D434" s="2" t="s">
        <v>13</v>
      </c>
      <c r="E434" s="2" t="s">
        <v>14</v>
      </c>
      <c r="F434" s="2" t="s">
        <v>15</v>
      </c>
      <c r="G434" s="2" t="s">
        <v>942</v>
      </c>
      <c r="H434" s="2" t="s">
        <v>531</v>
      </c>
      <c r="I434" s="2" t="str">
        <f>IFERROR(__xludf.DUMMYFUNCTION("GOOGLETRANSLATE(C434,""fr"",""en"")"),"TOP
Good rates, excellent customer service
good prices
I recommend, thank you for the advice, the availability of the advisor, his professionalism and everything")</f>
        <v>TOP
Good rates, excellent customer service
good prices
I recommend, thank you for the advice, the availability of the advisor, his professionalism and everything</v>
      </c>
    </row>
    <row r="435" ht="15.75" customHeight="1">
      <c r="B435" s="2" t="s">
        <v>949</v>
      </c>
      <c r="C435" s="2" t="s">
        <v>950</v>
      </c>
      <c r="D435" s="2" t="s">
        <v>13</v>
      </c>
      <c r="E435" s="2" t="s">
        <v>14</v>
      </c>
      <c r="F435" s="2" t="s">
        <v>15</v>
      </c>
      <c r="G435" s="2" t="s">
        <v>942</v>
      </c>
      <c r="H435" s="2" t="s">
        <v>531</v>
      </c>
      <c r="I435" s="2" t="str">
        <f>IFERROR(__xludf.DUMMYFUNCTION("GOOGLETRANSLATE(C435,""fr"",""en"")"),"The price is much more expensive than among competitors.
The service is good, simple and practical.
But I am not satisfied with the price, it is much more expensive.")</f>
        <v>The price is much more expensive than among competitors.
The service is good, simple and practical.
But I am not satisfied with the price, it is much more expensive.</v>
      </c>
    </row>
    <row r="436" ht="15.75" customHeight="1">
      <c r="B436" s="2" t="s">
        <v>951</v>
      </c>
      <c r="C436" s="2" t="s">
        <v>952</v>
      </c>
      <c r="D436" s="2" t="s">
        <v>13</v>
      </c>
      <c r="E436" s="2" t="s">
        <v>14</v>
      </c>
      <c r="F436" s="2" t="s">
        <v>15</v>
      </c>
      <c r="G436" s="2" t="s">
        <v>942</v>
      </c>
      <c r="H436" s="2" t="s">
        <v>531</v>
      </c>
      <c r="I436" s="2" t="str">
        <f>IFERROR(__xludf.DUMMYFUNCTION("GOOGLETRANSLATE(C436,""fr"",""en"")"),"I am satisfied with the service and the care in the event of a claim. The prices are very competitive and the coverage in the event of a claim is very complete")</f>
        <v>I am satisfied with the service and the care in the event of a claim. The prices are very competitive and the coverage in the event of a claim is very complete</v>
      </c>
    </row>
    <row r="437" ht="15.75" customHeight="1">
      <c r="B437" s="2" t="s">
        <v>953</v>
      </c>
      <c r="C437" s="2" t="s">
        <v>954</v>
      </c>
      <c r="D437" s="2" t="s">
        <v>13</v>
      </c>
      <c r="E437" s="2" t="s">
        <v>14</v>
      </c>
      <c r="F437" s="2" t="s">
        <v>15</v>
      </c>
      <c r="G437" s="2" t="s">
        <v>942</v>
      </c>
      <c r="H437" s="2" t="s">
        <v>531</v>
      </c>
      <c r="I437" s="2" t="str">
        <f>IFERROR(__xludf.DUMMYFUNCTION("GOOGLETRANSLATE(C437,""fr"",""en"")"),"I am a customer happy with direct services, as always they are there, listening to me and meets my expectations.
I highly advise my loved ones without any hesitation.")</f>
        <v>I am a customer happy with direct services, as always they are there, listening to me and meets my expectations.
I highly advise my loved ones without any hesitation.</v>
      </c>
    </row>
    <row r="438" ht="15.75" customHeight="1">
      <c r="B438" s="2" t="s">
        <v>955</v>
      </c>
      <c r="C438" s="2" t="s">
        <v>956</v>
      </c>
      <c r="D438" s="2" t="s">
        <v>13</v>
      </c>
      <c r="E438" s="2" t="s">
        <v>14</v>
      </c>
      <c r="F438" s="2" t="s">
        <v>15</v>
      </c>
      <c r="G438" s="2" t="s">
        <v>942</v>
      </c>
      <c r="H438" s="2" t="s">
        <v>531</v>
      </c>
      <c r="I438" s="2" t="str">
        <f>IFERROR(__xludf.DUMMYFUNCTION("GOOGLETRANSLATE(C438,""fr"",""en"")"),"As long as you work exclusively with BCA Expertise, you will have more and more people who will flee your insurance company, just investigate customer opinions they have you will see the bad reputation they make to you indirectly
")</f>
        <v>As long as you work exclusively with BCA Expertise, you will have more and more people who will flee your insurance company, just investigate customer opinions they have you will see the bad reputation they make to you indirectly
</v>
      </c>
    </row>
    <row r="439" ht="15.75" customHeight="1">
      <c r="B439" s="2" t="s">
        <v>957</v>
      </c>
      <c r="C439" s="2" t="s">
        <v>958</v>
      </c>
      <c r="D439" s="2" t="s">
        <v>13</v>
      </c>
      <c r="E439" s="2" t="s">
        <v>14</v>
      </c>
      <c r="F439" s="2" t="s">
        <v>15</v>
      </c>
      <c r="G439" s="2" t="s">
        <v>942</v>
      </c>
      <c r="H439" s="2" t="s">
        <v>531</v>
      </c>
      <c r="I439" s="2" t="str">
        <f>IFERROR(__xludf.DUMMYFUNCTION("GOOGLETRANSLATE(C439,""fr"",""en"")"),"Price increases year after year while my bonus increases. No gesture was followed by the 2020 confinements, the year during which we hardly used the vehicle.")</f>
        <v>Price increases year after year while my bonus increases. No gesture was followed by the 2020 confinements, the year during which we hardly used the vehicle.</v>
      </c>
    </row>
    <row r="440" ht="15.75" customHeight="1">
      <c r="B440" s="2" t="s">
        <v>959</v>
      </c>
      <c r="C440" s="2" t="s">
        <v>960</v>
      </c>
      <c r="D440" s="2" t="s">
        <v>13</v>
      </c>
      <c r="E440" s="2" t="s">
        <v>14</v>
      </c>
      <c r="F440" s="2" t="s">
        <v>15</v>
      </c>
      <c r="G440" s="2" t="s">
        <v>531</v>
      </c>
      <c r="H440" s="2" t="s">
        <v>531</v>
      </c>
      <c r="I440" s="2" t="str">
        <f>IFERROR(__xludf.DUMMYFUNCTION("GOOGLETRANSLATE(C440,""fr"",""en"")"),"I am willing to be satisfied by the service and the price suits me well.
I possibly think about it to my knowledge so that they make a quote for their contract
Cordially")</f>
        <v>I am willing to be satisfied by the service and the price suits me well.
I possibly think about it to my knowledge so that they make a quote for their contract
Cordially</v>
      </c>
    </row>
    <row r="441" ht="15.75" customHeight="1">
      <c r="B441" s="2" t="s">
        <v>961</v>
      </c>
      <c r="C441" s="2" t="s">
        <v>962</v>
      </c>
      <c r="D441" s="2" t="s">
        <v>13</v>
      </c>
      <c r="E441" s="2" t="s">
        <v>14</v>
      </c>
      <c r="F441" s="2" t="s">
        <v>15</v>
      </c>
      <c r="G441" s="2" t="s">
        <v>531</v>
      </c>
      <c r="H441" s="2" t="s">
        <v>531</v>
      </c>
      <c r="I441" s="2" t="str">
        <f>IFERROR(__xludf.DUMMYFUNCTION("GOOGLETRANSLATE(C441,""fr"",""en"")"),"I am satisfied with prices and contracts, very good contact with advisor. They are very professional but also good advice and very reactive. Too bad that Direct Insurance does not make Bâteau insurance.")</f>
        <v>I am satisfied with prices and contracts, very good contact with advisor. They are very professional but also good advice and very reactive. Too bad that Direct Insurance does not make Bâteau insurance.</v>
      </c>
    </row>
    <row r="442" ht="15.75" customHeight="1">
      <c r="B442" s="2" t="s">
        <v>963</v>
      </c>
      <c r="C442" s="2" t="s">
        <v>964</v>
      </c>
      <c r="D442" s="2" t="s">
        <v>13</v>
      </c>
      <c r="E442" s="2" t="s">
        <v>14</v>
      </c>
      <c r="F442" s="2" t="s">
        <v>15</v>
      </c>
      <c r="G442" s="2" t="s">
        <v>531</v>
      </c>
      <c r="H442" s="2" t="s">
        <v>531</v>
      </c>
      <c r="I442" s="2" t="str">
        <f>IFERROR(__xludf.DUMMYFUNCTION("GOOGLETRANSLATE(C442,""fr"",""en"")"),"Zero insurance. Your claims management advisers who do not even take the time to understand the problem. With you as long as everything is fine, it's cool but as soon as there is an accident you take your book from the highway code. Thank you for your ski"&amp;"ll in this area. Ciao")</f>
        <v>Zero insurance. Your claims management advisers who do not even take the time to understand the problem. With you as long as everything is fine, it's cool but as soon as there is an accident you take your book from the highway code. Thank you for your skill in this area. Ciao</v>
      </c>
    </row>
    <row r="443" ht="15.75" customHeight="1">
      <c r="B443" s="2" t="s">
        <v>965</v>
      </c>
      <c r="C443" s="2" t="s">
        <v>966</v>
      </c>
      <c r="D443" s="2" t="s">
        <v>13</v>
      </c>
      <c r="E443" s="2" t="s">
        <v>14</v>
      </c>
      <c r="F443" s="2" t="s">
        <v>15</v>
      </c>
      <c r="G443" s="2" t="s">
        <v>531</v>
      </c>
      <c r="H443" s="2" t="s">
        <v>531</v>
      </c>
      <c r="I443" s="2" t="str">
        <f>IFERROR(__xludf.DUMMYFUNCTION("GOOGLETRANSLATE(C443,""fr"",""en"")"),"I am satisfied with the service
I am satisfied with the service
I am satisfied with the service
I am satisfied with the service
I am satisfied with the service
I am satisfied with the service
")</f>
        <v>I am satisfied with the service
I am satisfied with the service
I am satisfied with the service
I am satisfied with the service
I am satisfied with the service
I am satisfied with the service
</v>
      </c>
    </row>
    <row r="444" ht="15.75" customHeight="1">
      <c r="B444" s="2" t="s">
        <v>967</v>
      </c>
      <c r="C444" s="2" t="s">
        <v>968</v>
      </c>
      <c r="D444" s="2" t="s">
        <v>13</v>
      </c>
      <c r="E444" s="2" t="s">
        <v>14</v>
      </c>
      <c r="F444" s="2" t="s">
        <v>15</v>
      </c>
      <c r="G444" s="2" t="s">
        <v>531</v>
      </c>
      <c r="H444" s="2" t="s">
        <v>531</v>
      </c>
      <c r="I444" s="2" t="str">
        <f>IFERROR(__xludf.DUMMYFUNCTION("GOOGLETRANSLATE(C444,""fr"",""en"")"),"I am very satisfied with your offers and services, and I am very happy to be part of your customers, this decision will make me save, thank you direct insurance!")</f>
        <v>I am very satisfied with your offers and services, and I am very happy to be part of your customers, this decision will make me save, thank you direct insurance!</v>
      </c>
    </row>
    <row r="445" ht="15.75" customHeight="1">
      <c r="B445" s="2" t="s">
        <v>969</v>
      </c>
      <c r="C445" s="2" t="s">
        <v>970</v>
      </c>
      <c r="D445" s="2" t="s">
        <v>13</v>
      </c>
      <c r="E445" s="2" t="s">
        <v>14</v>
      </c>
      <c r="F445" s="2" t="s">
        <v>15</v>
      </c>
      <c r="G445" s="2" t="s">
        <v>531</v>
      </c>
      <c r="H445" s="2" t="s">
        <v>531</v>
      </c>
      <c r="I445" s="2" t="str">
        <f>IFERROR(__xludf.DUMMYFUNCTION("GOOGLETRANSLATE(C445,""fr"",""en"")"),"The prices of contracts and the quality of the services are suitable. I have never had any problems with your company. The only reproach is that all contracts could be grouped into a single monthly payment for a single sample.")</f>
        <v>The prices of contracts and the quality of the services are suitable. I have never had any problems with your company. The only reproach is that all contracts could be grouped into a single monthly payment for a single sample.</v>
      </c>
    </row>
    <row r="446" ht="15.75" customHeight="1">
      <c r="B446" s="2" t="s">
        <v>971</v>
      </c>
      <c r="C446" s="2" t="s">
        <v>972</v>
      </c>
      <c r="D446" s="2" t="s">
        <v>13</v>
      </c>
      <c r="E446" s="2" t="s">
        <v>14</v>
      </c>
      <c r="F446" s="2" t="s">
        <v>15</v>
      </c>
      <c r="G446" s="2" t="s">
        <v>531</v>
      </c>
      <c r="H446" s="2" t="s">
        <v>531</v>
      </c>
      <c r="I446" s="2" t="str">
        <f>IFERROR(__xludf.DUMMYFUNCTION("GOOGLETRANSLATE(C446,""fr"",""en"")"),"Very friendly advisor, who accompanies me throughout the different processes. interesting price. Having if the follow -up is also qualified. Cordially")</f>
        <v>Very friendly advisor, who accompanies me throughout the different processes. interesting price. Having if the follow -up is also qualified. Cordially</v>
      </c>
    </row>
    <row r="447" ht="15.75" customHeight="1">
      <c r="B447" s="2" t="s">
        <v>973</v>
      </c>
      <c r="C447" s="2" t="s">
        <v>974</v>
      </c>
      <c r="D447" s="2" t="s">
        <v>13</v>
      </c>
      <c r="E447" s="2" t="s">
        <v>14</v>
      </c>
      <c r="F447" s="2" t="s">
        <v>15</v>
      </c>
      <c r="G447" s="2" t="s">
        <v>531</v>
      </c>
      <c r="H447" s="2" t="s">
        <v>531</v>
      </c>
      <c r="I447" s="2" t="str">
        <f>IFERROR(__xludf.DUMMYFUNCTION("GOOGLETRANSLATE(C447,""fr"",""en"")"),"The person on the phone was very pleasant, attentive and very professional. Nothing to say except that the price is a little too high but good apart")</f>
        <v>The person on the phone was very pleasant, attentive and very professional. Nothing to say except that the price is a little too high but good apart</v>
      </c>
    </row>
    <row r="448" ht="15.75" customHeight="1">
      <c r="B448" s="2" t="s">
        <v>975</v>
      </c>
      <c r="C448" s="2" t="s">
        <v>976</v>
      </c>
      <c r="D448" s="2" t="s">
        <v>13</v>
      </c>
      <c r="E448" s="2" t="s">
        <v>14</v>
      </c>
      <c r="F448" s="2" t="s">
        <v>15</v>
      </c>
      <c r="G448" s="2" t="s">
        <v>531</v>
      </c>
      <c r="H448" s="2" t="s">
        <v>531</v>
      </c>
      <c r="I448" s="2" t="str">
        <f>IFERROR(__xludf.DUMMYFUNCTION("GOOGLETRANSLATE(C448,""fr"",""en"")"),"I am completely satisfied with prices, proposals and others. Having never, or at least for the moment, had a claim, I cannot decide on this subject.")</f>
        <v>I am completely satisfied with prices, proposals and others. Having never, or at least for the moment, had a claim, I cannot decide on this subject.</v>
      </c>
    </row>
    <row r="449" ht="15.75" customHeight="1">
      <c r="B449" s="2" t="s">
        <v>977</v>
      </c>
      <c r="C449" s="2" t="s">
        <v>978</v>
      </c>
      <c r="D449" s="2" t="s">
        <v>13</v>
      </c>
      <c r="E449" s="2" t="s">
        <v>14</v>
      </c>
      <c r="F449" s="2" t="s">
        <v>15</v>
      </c>
      <c r="G449" s="2" t="s">
        <v>531</v>
      </c>
      <c r="H449" s="2" t="s">
        <v>531</v>
      </c>
      <c r="I449" s="2" t="str">
        <f>IFERROR(__xludf.DUMMYFUNCTION("GOOGLETRANSLATE(C449,""fr"",""en"")"),"18 euros increase compared to last year. While we said that insurance would not increase because of confinement, less accident ???")</f>
        <v>18 euros increase compared to last year. While we said that insurance would not increase because of confinement, less accident ???</v>
      </c>
    </row>
    <row r="450" ht="15.75" customHeight="1">
      <c r="B450" s="2" t="s">
        <v>979</v>
      </c>
      <c r="C450" s="2" t="s">
        <v>980</v>
      </c>
      <c r="D450" s="2" t="s">
        <v>13</v>
      </c>
      <c r="E450" s="2" t="s">
        <v>14</v>
      </c>
      <c r="F450" s="2" t="s">
        <v>15</v>
      </c>
      <c r="G450" s="2" t="s">
        <v>531</v>
      </c>
      <c r="H450" s="2" t="s">
        <v>531</v>
      </c>
      <c r="I450" s="2" t="str">
        <f>IFERROR(__xludf.DUMMYFUNCTION("GOOGLETRANSLATE(C450,""fr"",""en"")"),"The first year the price is interesting and competitive.
In the following years, the price increased significantly (approximately 5% per year) in the absence of the least responsible claim.")</f>
        <v>The first year the price is interesting and competitive.
In the following years, the price increased significantly (approximately 5% per year) in the absence of the least responsible claim.</v>
      </c>
    </row>
    <row r="451" ht="15.75" customHeight="1">
      <c r="B451" s="2" t="s">
        <v>981</v>
      </c>
      <c r="C451" s="2" t="s">
        <v>982</v>
      </c>
      <c r="D451" s="2" t="s">
        <v>13</v>
      </c>
      <c r="E451" s="2" t="s">
        <v>14</v>
      </c>
      <c r="F451" s="2" t="s">
        <v>15</v>
      </c>
      <c r="G451" s="2" t="s">
        <v>983</v>
      </c>
      <c r="H451" s="2" t="s">
        <v>984</v>
      </c>
      <c r="I451" s="2" t="str">
        <f>IFERROR(__xludf.DUMMYFUNCTION("GOOGLETRANSLATE(C451,""fr"",""en"")")," The price suits me, for the service, I do not know I did not have an accident. There is a lot of ad that arrives, it's quite unpleasant, I don't think about my car's insurer every day, that is why Direct Insurance sends the pub.")</f>
        <v> The price suits me, for the service, I do not know I did not have an accident. There is a lot of ad that arrives, it's quite unpleasant, I don't think about my car's insurer every day, that is why Direct Insurance sends the pub.</v>
      </c>
    </row>
    <row r="452" ht="15.75" customHeight="1">
      <c r="B452" s="2" t="s">
        <v>985</v>
      </c>
      <c r="C452" s="2" t="s">
        <v>986</v>
      </c>
      <c r="D452" s="2" t="s">
        <v>13</v>
      </c>
      <c r="E452" s="2" t="s">
        <v>14</v>
      </c>
      <c r="F452" s="2" t="s">
        <v>15</v>
      </c>
      <c r="G452" s="2" t="s">
        <v>983</v>
      </c>
      <c r="H452" s="2" t="s">
        <v>984</v>
      </c>
      <c r="I452" s="2" t="str">
        <f>IFERROR(__xludf.DUMMYFUNCTION("GOOGLETRANSLATE(C452,""fr"",""en"")"),"Big increase despite a bonus that has increased and as I take care of my car and where I take care of my franchise car for an act that I did not commit very high")</f>
        <v>Big increase despite a bonus that has increased and as I take care of my car and where I take care of my franchise car for an act that I did not commit very high</v>
      </c>
    </row>
    <row r="453" ht="15.75" customHeight="1">
      <c r="B453" s="2" t="s">
        <v>987</v>
      </c>
      <c r="C453" s="2" t="s">
        <v>988</v>
      </c>
      <c r="D453" s="2" t="s">
        <v>13</v>
      </c>
      <c r="E453" s="2" t="s">
        <v>14</v>
      </c>
      <c r="F453" s="2" t="s">
        <v>15</v>
      </c>
      <c r="G453" s="2" t="s">
        <v>983</v>
      </c>
      <c r="H453" s="2" t="s">
        <v>984</v>
      </c>
      <c r="I453" s="2" t="str">
        <f>IFERROR(__xludf.DUMMYFUNCTION("GOOGLETRANSLATE(C453,""fr"",""en"")"),"The person I had my good guided during my registration. She was very professional and attentive.
The prices are competitive but by going down still little it would be great")</f>
        <v>The person I had my good guided during my registration. She was very professional and attentive.
The prices are competitive but by going down still little it would be great</v>
      </c>
    </row>
    <row r="454" ht="15.75" customHeight="1">
      <c r="B454" s="2" t="s">
        <v>989</v>
      </c>
      <c r="C454" s="2" t="s">
        <v>990</v>
      </c>
      <c r="D454" s="2" t="s">
        <v>13</v>
      </c>
      <c r="E454" s="2" t="s">
        <v>14</v>
      </c>
      <c r="F454" s="2" t="s">
        <v>15</v>
      </c>
      <c r="G454" s="2" t="s">
        <v>983</v>
      </c>
      <c r="H454" s="2" t="s">
        <v>984</v>
      </c>
      <c r="I454" s="2" t="str">
        <f>IFERROR(__xludf.DUMMYFUNCTION("GOOGLETRANSLATE(C454,""fr"",""en"")"),"No headache, it suits me and 50% cheaper than at Axa. Clear and precise fast. Except for payment by direct debit it, so I paid by card.")</f>
        <v>No headache, it suits me and 50% cheaper than at Axa. Clear and precise fast. Except for payment by direct debit it, so I paid by card.</v>
      </c>
    </row>
    <row r="455" ht="15.75" customHeight="1">
      <c r="B455" s="2" t="s">
        <v>991</v>
      </c>
      <c r="C455" s="2" t="s">
        <v>992</v>
      </c>
      <c r="D455" s="2" t="s">
        <v>13</v>
      </c>
      <c r="E455" s="2" t="s">
        <v>14</v>
      </c>
      <c r="F455" s="2" t="s">
        <v>15</v>
      </c>
      <c r="G455" s="2" t="s">
        <v>983</v>
      </c>
      <c r="H455" s="2" t="s">
        <v>984</v>
      </c>
      <c r="I455" s="2" t="str">
        <f>IFERROR(__xludf.DUMMYFUNCTION("GOOGLETRANSLATE(C455,""fr"",""en"")"),"I'm satisfied. Good price, good responsiveness, website ok not too much pide but ok. It will be necessary to improve the application, its execution speed, especially the Android version")</f>
        <v>I'm satisfied. Good price, good responsiveness, website ok not too much pide but ok. It will be necessary to improve the application, its execution speed, especially the Android version</v>
      </c>
    </row>
    <row r="456" ht="15.75" customHeight="1">
      <c r="B456" s="2" t="s">
        <v>993</v>
      </c>
      <c r="C456" s="2" t="s">
        <v>994</v>
      </c>
      <c r="D456" s="2" t="s">
        <v>13</v>
      </c>
      <c r="E456" s="2" t="s">
        <v>14</v>
      </c>
      <c r="F456" s="2" t="s">
        <v>15</v>
      </c>
      <c r="G456" s="2" t="s">
        <v>983</v>
      </c>
      <c r="H456" s="2" t="s">
        <v>984</v>
      </c>
      <c r="I456" s="2" t="str">
        <f>IFERROR(__xludf.DUMMYFUNCTION("GOOGLETRANSLATE(C456,""fr"",""en"")"),"The rate of the insurance contract suits me, the telephone interview with the advisor was very clear. I will recommend direct insurance to people around me and my family.")</f>
        <v>The rate of the insurance contract suits me, the telephone interview with the advisor was very clear. I will recommend direct insurance to people around me and my family.</v>
      </c>
    </row>
    <row r="457" ht="15.75" customHeight="1">
      <c r="B457" s="2" t="s">
        <v>995</v>
      </c>
      <c r="C457" s="2" t="s">
        <v>996</v>
      </c>
      <c r="D457" s="2" t="s">
        <v>13</v>
      </c>
      <c r="E457" s="2" t="s">
        <v>14</v>
      </c>
      <c r="F457" s="2" t="s">
        <v>15</v>
      </c>
      <c r="G457" s="2" t="s">
        <v>983</v>
      </c>
      <c r="H457" s="2" t="s">
        <v>984</v>
      </c>
      <c r="I457" s="2" t="str">
        <f>IFERROR(__xludf.DUMMYFUNCTION("GOOGLETRANSLATE(C457,""fr"",""en"")"),"Fast clear and precise, my husband is already a customer and satisfied so I am too. I hope to be as much as him. Attractive and unambiguous price.")</f>
        <v>Fast clear and precise, my husband is already a customer and satisfied so I am too. I hope to be as much as him. Attractive and unambiguous price.</v>
      </c>
    </row>
    <row r="458" ht="15.75" customHeight="1">
      <c r="B458" s="2" t="s">
        <v>997</v>
      </c>
      <c r="C458" s="2" t="s">
        <v>998</v>
      </c>
      <c r="D458" s="2" t="s">
        <v>13</v>
      </c>
      <c r="E458" s="2" t="s">
        <v>14</v>
      </c>
      <c r="F458" s="2" t="s">
        <v>15</v>
      </c>
      <c r="G458" s="2" t="s">
        <v>983</v>
      </c>
      <c r="H458" s="2" t="s">
        <v>984</v>
      </c>
      <c r="I458" s="2" t="str">
        <f>IFERROR(__xludf.DUMMYFUNCTION("GOOGLETRANSLATE(C458,""fr"",""en"")"),"Everything is going super well with you as long as we are not responsible ... I had a problem with the ice of ice, for which I had the honesty to say it, you did not want to know, even By paying the franchise")</f>
        <v>Everything is going super well with you as long as we are not responsible ... I had a problem with the ice of ice, for which I had the honesty to say it, you did not want to know, even By paying the franchise</v>
      </c>
    </row>
    <row r="459" ht="15.75" customHeight="1">
      <c r="B459" s="2" t="s">
        <v>999</v>
      </c>
      <c r="C459" s="2" t="s">
        <v>1000</v>
      </c>
      <c r="D459" s="2" t="s">
        <v>13</v>
      </c>
      <c r="E459" s="2" t="s">
        <v>14</v>
      </c>
      <c r="F459" s="2" t="s">
        <v>15</v>
      </c>
      <c r="G459" s="2" t="s">
        <v>983</v>
      </c>
      <c r="H459" s="2" t="s">
        <v>984</v>
      </c>
      <c r="I459" s="2" t="str">
        <f>IFERROR(__xludf.DUMMYFUNCTION("GOOGLETRANSLATE(C459,""fr"",""en"")"),"I just arrived at Direct Assurances for correct prices. Now it remains to be seen if they hold their promises to put a good note from them !!")</f>
        <v>I just arrived at Direct Assurances for correct prices. Now it remains to be seen if they hold their promises to put a good note from them !!</v>
      </c>
    </row>
    <row r="460" ht="15.75" customHeight="1">
      <c r="B460" s="2" t="s">
        <v>1001</v>
      </c>
      <c r="C460" s="2" t="s">
        <v>1002</v>
      </c>
      <c r="D460" s="2" t="s">
        <v>13</v>
      </c>
      <c r="E460" s="2" t="s">
        <v>14</v>
      </c>
      <c r="F460" s="2" t="s">
        <v>15</v>
      </c>
      <c r="G460" s="2" t="s">
        <v>983</v>
      </c>
      <c r="H460" s="2" t="s">
        <v>984</v>
      </c>
      <c r="I460" s="2" t="str">
        <f>IFERROR(__xludf.DUMMYFUNCTION("GOOGLETRANSLATE(C460,""fr"",""en"")"),"Welcome to the spider web (direct insurance) ... The trap will close on me !!
How not to want to boycott this kind of insurance, in the same way as the Olivier Insurance (I also paid the price), and certainly other online insurance that is only at your d"&amp;"isposal when you subscribe A contract or when you need nothing.
It would be necessary to unite to denounce, among other things, ""automotive general conditions"", for my part, undrinkable and long as an landing track, which subtly written, block all atte"&amp;"mpts to take care ...
Sunday, March 28, I was traveling quietly on a departmental road in my car when on the dashboard appears: ""Please inflate your tires"". I stop in a station, right next to it, crossroads, and realize that my right rear tire is compl"&amp;"etely flat. I pass my hand on the tire to try to find a potential foreign body on the tire. Nothing at all. I'm starting to swell, but nothing happens. I continue but without success. I decide to advance the car a few centimeters to check the part of the "&amp;"tire which was in contact with the tar. Unfortunately, I realize that the tire is torn over ten centimeters. So impossible to inflate. No spare wheel (the car is not equipped and my anti -puncture bomb is unnecessary).
Quick calculation: I am 30 km from "&amp;"my home, we are Sunday, mid-afternoon, no spare wheel and out of service tire.
Whatever, I have my car insurance ... I remain confident because I have made sure, any risk and with their ""serenity pack"" !! They will take care of me without problem ....
"&amp;"
""No, sir, we can't help you out, because you don't have to die on a highway. See with passers -by or people from your family ...""
I am not joking. This exactly what this charming person told me, unpleasant limit, but above all authoritarian, on the ph"&amp;"one.
Stupor, annoyance, feeling of being fooled and so on ...
The steamroller is underway. I just have to spread out under penalty of being ""crushed"" like a vulgar bug.
Impossible to get help. I am trapped...
But luckily, I find a convenience store,"&amp;" 500 meters from my puncture place .... for the modest sum of 130 euros ??. They do their job, nothing to say, correctly and sympathically more. I ordered tires to them and they will take care of them. Well, I solved 1 problem.
Now I have to adjust the 2"&amp;"nd. Repatriation at home, with my wife and my 2 children. We call the family, I'm lucky, we are taken care of ... Phew.
Obviously, there, I am kidding. Fortunately, this had not happened to us far from home. The terms of repatriation would certainly have"&amp;" tainted the family budget which is not a bottomless well. Thank you family.
2nd problem solved.
One thing is certain: tomorrow I contact Direct Assurance, in order to make things clear.
""Yes, hello sir (very nice advisable on the phone), unfortunatel"&amp;"y, we do not take care of the punctures, but if you had punctured 2 tires, we would have helped you"".
Of course, how had I not thought about it before ... Yell to take care of the 2nd tire myself (in my head). So I am in the third dimension ...
""But, "&amp;"perhaps, sir, would you have best informed during your subscription"" .....
Here, we get there, it's my fault. It's logical, you have to reverse the situation so that my annoyance turns into guilt ...
""But the advisor, Direct Insurance does not have, a"&amp;"s a professional, the obligation to explain things to me, during my subscription, so that I make my choice in my options""!?
-In internal reflection- but I doubt that this is an option .... I have almost subscribed to the maximum.
""Well, listen, sir, y"&amp;"ou had to read the general conditions"".
""But I never had them.""
""I send them by email right away sir. Another question?""
""Well, why, the problem is solved!?""
""Sir, we do not take care of 1 puncture, but 2 yes. It is noted in the general condit"&amp;"ions. Another question sir?""
""Listen to yes, can you make a commercial gesture to dissipate this bad experience?""
""Sir, I'm going to see with my superior ... (there, he must certainly have a glass of orange juice, and wait a little). Sir, thank you "&amp;"for waiting, unfortunately, we cannot give you a gesture . You have not been at Direct Insurance for over a year but once this first year spent, you can apply for a commercial gesture "".
""Make a request!? So, you don't even guarantee me get anything !?"&amp;"""
""No, sir. But anyway, with the Harmon law, after a year of insurance, you can terminate quickly.""
""But, you are kidding !!? So, you do not settle the situation but you want me to continue to make sure at home, crossing your fingers for a"" ""possi"&amp;"ble"" '' '' '' compensation after a year of contract !!! you literally make fun of me. You know as well as me as it will not lead anywhere. You will gain just in addition 1 month of notice, Hamon law or not "". You stab me and in addition you ask me to tr"&amp;"ust you. I will send you my termination as soon as possible in RAR, so that Direct Insurance realizes that I absolutely no longer want to stay insured at home. My deadline is on July 1 but in any case, in my mind, the decision is made. Direct Insurance ma"&amp;"kes fun of his insured "".
""Excuse us still sir. Goodbye"".
""Goodbye"".
This is the situation. I am relieved of 130 euros. And with disconcerting ease. The earth pot against the concrete pot has plugged.
Okay, I phone my legal assistance tomorrow .."&amp;".. hey yes, I am equipped with me ?? !!
Pigeon, my name is pigeon ...
The next day, I phone my legal assistance. I explain the whole story to him. Unfortunately, for their part, they can only intervene from a certain amount of damage .... 150 euros. My "&amp;"convenience store relieved me 130 euros. And anyway, the possible appeals are more than thin. The general conditions of Direct Insurance are done so that the customer cannot lead to much. My kind legal advisor is absolutely not surprised by the situation "&amp;"because the problems are raining with direct insurance.
This is my sad experience with Direct Assurance, which certainly has a bright future ahead of it. As long as no one says nothing or a group, we will all be given at some point.
And where there is a"&amp;" problem is that Direct Insurance is noted 2 nd in auto insurance (price and satisfaction), on this site, with a note of 3.3 out of 5. Calculated on 5,887 customers.
Ben frankly ...
Look at their statistics well ...
5 stars = 15.3%= 901 customers
4 st"&amp;"ars = 16%= 942 customers
3 stars = 24.4%= 1436 customers
2 stars = 27.3% = 1607 customers
1 stars = 17%= 1001 customers
1 and 2 stars correspond 44.3%.
Almost half ... 2608 people who are dissatisfied.
And what about people who are with 3 stars, nei"&amp;"ther well nor bad, at least not really satisfactory ... and they are 1436.
The figures speak for themselves ...
")</f>
        <v>Welcome to the spider web (direct insurance) ... The trap will close on me !!
How not to want to boycott this kind of insurance, in the same way as the Olivier Insurance (I also paid the price), and certainly other online insurance that is only at your disposal when you subscribe A contract or when you need nothing.
It would be necessary to unite to denounce, among other things, "automotive general conditions", for my part, undrinkable and long as an landing track, which subtly written, block all attempts to take care ...
Sunday, March 28, I was traveling quietly on a departmental road in my car when on the dashboard appears: "Please inflate your tires". I stop in a station, right next to it, crossroads, and realize that my right rear tire is completely flat. I pass my hand on the tire to try to find a potential foreign body on the tire. Nothing at all. I'm starting to swell, but nothing happens. I continue but without success. I decide to advance the car a few centimeters to check the part of the tire which was in contact with the tar. Unfortunately, I realize that the tire is torn over ten centimeters. So impossible to inflate. No spare wheel (the car is not equipped and my anti -puncture bomb is unnecessary).
Quick calculation: I am 30 km from my home, we are Sunday, mid-afternoon, no spare wheel and out of service tire.
Whatever, I have my car insurance ... I remain confident because I have made sure, any risk and with their "serenity pack" !! They will take care of me without problem ....
"No, sir, we can't help you out, because you don't have to die on a highway. See with passers -by or people from your family ..."
I am not joking. This exactly what this charming person told me, unpleasant limit, but above all authoritarian, on the phone.
Stupor, annoyance, feeling of being fooled and so on ...
The steamroller is underway. I just have to spread out under penalty of being "crushed" like a vulgar bug.
Impossible to get help. I am trapped...
But luckily, I find a convenience store, 500 meters from my puncture place .... for the modest sum of 130 euros ??. They do their job, nothing to say, correctly and sympathically more. I ordered tires to them and they will take care of them. Well, I solved 1 problem.
Now I have to adjust the 2nd. Repatriation at home, with my wife and my 2 children. We call the family, I'm lucky, we are taken care of ... Phew.
Obviously, there, I am kidding. Fortunately, this had not happened to us far from home. The terms of repatriation would certainly have tainted the family budget which is not a bottomless well. Thank you family.
2nd problem solved.
One thing is certain: tomorrow I contact Direct Assurance, in order to make things clear.
"Yes, hello sir (very nice advisable on the phone), unfortunately, we do not take care of the punctures, but if you had punctured 2 tires, we would have helped you".
Of course, how had I not thought about it before ... Yell to take care of the 2nd tire myself (in my head). So I am in the third dimension ...
"But, perhaps, sir, would you have best informed during your subscription" .....
Here, we get there, it's my fault. It's logical, you have to reverse the situation so that my annoyance turns into guilt ...
"But the advisor, Direct Insurance does not have, as a professional, the obligation to explain things to me, during my subscription, so that I make my choice in my options"!?
-In internal reflection- but I doubt that this is an option .... I have almost subscribed to the maximum.
"Well, listen, sir, you had to read the general conditions".
"But I never had them."
"I send them by email right away sir. Another question?"
"Well, why, the problem is solved!?"
"Sir, we do not take care of 1 puncture, but 2 yes. It is noted in the general conditions. Another question sir?"
"Listen to yes, can you make a commercial gesture to dissipate this bad experience?"
"Sir, I'm going to see with my superior ... (there, he must certainly have a glass of orange juice, and wait a little). Sir, thank you for waiting, unfortunately, we cannot give you a gesture . You have not been at Direct Insurance for over a year but once this first year spent, you can apply for a commercial gesture ".
"Make a request!? So, you don't even guarantee me get anything !?"
"No, sir. But anyway, with the Harmon law, after a year of insurance, you can terminate quickly."
"But, you are kidding !!? So, you do not settle the situation but you want me to continue to make sure at home, crossing your fingers for a" "possible" '' '' '' compensation after a year of contract !!! you literally make fun of me. You know as well as me as it will not lead anywhere. You will gain just in addition 1 month of notice, Hamon law or not ". You stab me and in addition you ask me to trust you. I will send you my termination as soon as possible in RAR, so that Direct Insurance realizes that I absolutely no longer want to stay insured at home. My deadline is on July 1 but in any case, in my mind, the decision is made. Direct Insurance makes fun of his insured ".
"Excuse us still sir. Goodbye".
"Goodbye".
This is the situation. I am relieved of 130 euros. And with disconcerting ease. The earth pot against the concrete pot has plugged.
Okay, I phone my legal assistance tomorrow .... hey yes, I am equipped with me ?? !!
Pigeon, my name is pigeon ...
The next day, I phone my legal assistance. I explain the whole story to him. Unfortunately, for their part, they can only intervene from a certain amount of damage .... 150 euros. My convenience store relieved me 130 euros. And anyway, the possible appeals are more than thin. The general conditions of Direct Insurance are done so that the customer cannot lead to much. My kind legal advisor is absolutely not surprised by the situation because the problems are raining with direct insurance.
This is my sad experience with Direct Assurance, which certainly has a bright future ahead of it. As long as no one says nothing or a group, we will all be given at some point.
And where there is a problem is that Direct Insurance is noted 2 nd in auto insurance (price and satisfaction), on this site, with a note of 3.3 out of 5. Calculated on 5,887 customers.
Ben frankly ...
Look at their statistics well ...
5 stars = 15.3%= 901 customers
4 stars = 16%= 942 customers
3 stars = 24.4%= 1436 customers
2 stars = 27.3% = 1607 customers
1 stars = 17%= 1001 customers
1 and 2 stars correspond 44.3%.
Almost half ... 2608 people who are dissatisfied.
And what about people who are with 3 stars, neither well nor bad, at least not really satisfactory ... and they are 1436.
The figures speak for themselves ...
</v>
      </c>
    </row>
    <row r="461" ht="15.75" customHeight="1">
      <c r="B461" s="2" t="s">
        <v>1003</v>
      </c>
      <c r="C461" s="2" t="s">
        <v>1004</v>
      </c>
      <c r="D461" s="2" t="s">
        <v>13</v>
      </c>
      <c r="E461" s="2" t="s">
        <v>14</v>
      </c>
      <c r="F461" s="2" t="s">
        <v>15</v>
      </c>
      <c r="G461" s="2" t="s">
        <v>983</v>
      </c>
      <c r="H461" s="2" t="s">
        <v>984</v>
      </c>
      <c r="I461" s="2" t="str">
        <f>IFERROR(__xludf.DUMMYFUNCTION("GOOGLETRANSLATE(C461,""fr"",""en"")"),"Not taking into account my sinister break in ice because I wanted to do well and I went to the garage directly to have replaced the windshield replacing and yet I was told that I had to call insurance So I will terminate")</f>
        <v>Not taking into account my sinister break in ice because I wanted to do well and I went to the garage directly to have replaced the windshield replacing and yet I was told that I had to call insurance So I will terminate</v>
      </c>
    </row>
    <row r="462" ht="15.75" customHeight="1">
      <c r="B462" s="2" t="s">
        <v>1005</v>
      </c>
      <c r="C462" s="2" t="s">
        <v>1006</v>
      </c>
      <c r="D462" s="2" t="s">
        <v>13</v>
      </c>
      <c r="E462" s="2" t="s">
        <v>14</v>
      </c>
      <c r="F462" s="2" t="s">
        <v>15</v>
      </c>
      <c r="G462" s="2" t="s">
        <v>983</v>
      </c>
      <c r="H462" s="2" t="s">
        <v>984</v>
      </c>
      <c r="I462" s="2" t="str">
        <f>IFERROR(__xludf.DUMMYFUNCTION("GOOGLETRANSLATE(C462,""fr"",""en"")"),"I am new cannot yet give my opinion as soon as the opportunity will arise I will give it with PLEUSir but for the moment I have no opinion")</f>
        <v>I am new cannot yet give my opinion as soon as the opportunity will arise I will give it with PLEUSir but for the moment I have no opinion</v>
      </c>
    </row>
    <row r="463" ht="15.75" customHeight="1">
      <c r="B463" s="2" t="s">
        <v>1007</v>
      </c>
      <c r="C463" s="2" t="s">
        <v>1008</v>
      </c>
      <c r="D463" s="2" t="s">
        <v>13</v>
      </c>
      <c r="E463" s="2" t="s">
        <v>14</v>
      </c>
      <c r="F463" s="2" t="s">
        <v>15</v>
      </c>
      <c r="G463" s="2" t="s">
        <v>983</v>
      </c>
      <c r="H463" s="2" t="s">
        <v>984</v>
      </c>
      <c r="I463" s="2" t="str">
        <f>IFERROR(__xludf.DUMMYFUNCTION("GOOGLETRANSLATE(C463,""fr"",""en"")"),"Very dear insurance for a more so young driver!
Without any incident for 2 years, the date of my first insurance.
I have nothing else to say")</f>
        <v>Very dear insurance for a more so young driver!
Without any incident for 2 years, the date of my first insurance.
I have nothing else to say</v>
      </c>
    </row>
    <row r="464" ht="15.75" customHeight="1">
      <c r="B464" s="2" t="s">
        <v>1009</v>
      </c>
      <c r="C464" s="2" t="s">
        <v>1010</v>
      </c>
      <c r="D464" s="2" t="s">
        <v>13</v>
      </c>
      <c r="E464" s="2" t="s">
        <v>14</v>
      </c>
      <c r="F464" s="2" t="s">
        <v>15</v>
      </c>
      <c r="G464" s="2" t="s">
        <v>1011</v>
      </c>
      <c r="H464" s="2" t="s">
        <v>984</v>
      </c>
      <c r="I464" s="2" t="str">
        <f>IFERROR(__xludf.DUMMYFUNCTION("GOOGLETRANSLATE(C464,""fr"",""en"")"),"I am satisfied with your services thank you very much. Your prices are competitive, the service is correct, I will continue to recommend your insurance around me")</f>
        <v>I am satisfied with your services thank you very much. Your prices are competitive, the service is correct, I will continue to recommend your insurance around me</v>
      </c>
    </row>
    <row r="465" ht="15.75" customHeight="1">
      <c r="B465" s="2" t="s">
        <v>1012</v>
      </c>
      <c r="C465" s="2" t="s">
        <v>1013</v>
      </c>
      <c r="D465" s="2" t="s">
        <v>13</v>
      </c>
      <c r="E465" s="2" t="s">
        <v>14</v>
      </c>
      <c r="F465" s="2" t="s">
        <v>15</v>
      </c>
      <c r="G465" s="2" t="s">
        <v>1011</v>
      </c>
      <c r="H465" s="2" t="s">
        <v>984</v>
      </c>
      <c r="I465" s="2" t="str">
        <f>IFERROR(__xludf.DUMMYFUNCTION("GOOGLETRANSLATE(C465,""fr"",""en"")"),"I am very satisfied with the quality of service offered. The interlocutors are very courteous and the price offered for ""all risks with additional options"" insurance is more than competitive compared to competition.")</f>
        <v>I am very satisfied with the quality of service offered. The interlocutors are very courteous and the price offered for "all risks with additional options" insurance is more than competitive compared to competition.</v>
      </c>
    </row>
    <row r="466" ht="15.75" customHeight="1">
      <c r="B466" s="2" t="s">
        <v>1014</v>
      </c>
      <c r="C466" s="2" t="s">
        <v>1015</v>
      </c>
      <c r="D466" s="2" t="s">
        <v>13</v>
      </c>
      <c r="E466" s="2" t="s">
        <v>14</v>
      </c>
      <c r="F466" s="2" t="s">
        <v>15</v>
      </c>
      <c r="G466" s="2" t="s">
        <v>1011</v>
      </c>
      <c r="H466" s="2" t="s">
        <v>984</v>
      </c>
      <c r="I466" s="2" t="str">
        <f>IFERROR(__xludf.DUMMYFUNCTION("GOOGLETRANSLATE(C466,""fr"",""en"")"),"Insurance is fine. Customer contact is zero.
I have no insurance certificate available on the site, quotes from 2018 in progress we wonder why. I need an urgent need for an insurance certificate I have to claim every day it is heavy you understand it wel"&amp;"l.")</f>
        <v>Insurance is fine. Customer contact is zero.
I have no insurance certificate available on the site, quotes from 2018 in progress we wonder why. I need an urgent need for an insurance certificate I have to claim every day it is heavy you understand it well.</v>
      </c>
    </row>
    <row r="467" ht="15.75" customHeight="1">
      <c r="B467" s="2" t="s">
        <v>1016</v>
      </c>
      <c r="C467" s="2" t="s">
        <v>1017</v>
      </c>
      <c r="D467" s="2" t="s">
        <v>13</v>
      </c>
      <c r="E467" s="2" t="s">
        <v>14</v>
      </c>
      <c r="F467" s="2" t="s">
        <v>15</v>
      </c>
      <c r="G467" s="2" t="s">
        <v>1011</v>
      </c>
      <c r="H467" s="2" t="s">
        <v>984</v>
      </c>
      <c r="I467" s="2" t="str">
        <f>IFERROR(__xludf.DUMMYFUNCTION("GOOGLETRANSLATE(C467,""fr"",""en"")"),"I am very dissatisfied with direct insurance services and I will terminate my contracts very quickly!
Whenever I opened a file it was not covered by my contract despite the subscription to the option.")</f>
        <v>I am very dissatisfied with direct insurance services and I will terminate my contracts very quickly!
Whenever I opened a file it was not covered by my contract despite the subscription to the option.</v>
      </c>
    </row>
    <row r="468" ht="15.75" customHeight="1">
      <c r="B468" s="2" t="s">
        <v>1018</v>
      </c>
      <c r="C468" s="2" t="s">
        <v>1019</v>
      </c>
      <c r="D468" s="2" t="s">
        <v>13</v>
      </c>
      <c r="E468" s="2" t="s">
        <v>14</v>
      </c>
      <c r="F468" s="2" t="s">
        <v>15</v>
      </c>
      <c r="G468" s="2" t="s">
        <v>1011</v>
      </c>
      <c r="H468" s="2" t="s">
        <v>984</v>
      </c>
      <c r="I468" s="2" t="str">
        <f>IFERROR(__xludf.DUMMYFUNCTION("GOOGLETRANSLATE(C468,""fr"",""en"")"),"Very satisfied with the service, interesting prices. Friendly welcome and precise explanations, I think I will ensure other vehicles afterwards.")</f>
        <v>Very satisfied with the service, interesting prices. Friendly welcome and precise explanations, I think I will ensure other vehicles afterwards.</v>
      </c>
    </row>
    <row r="469" ht="15.75" customHeight="1">
      <c r="B469" s="2" t="s">
        <v>1020</v>
      </c>
      <c r="C469" s="2" t="s">
        <v>1021</v>
      </c>
      <c r="D469" s="2" t="s">
        <v>13</v>
      </c>
      <c r="E469" s="2" t="s">
        <v>14</v>
      </c>
      <c r="F469" s="2" t="s">
        <v>15</v>
      </c>
      <c r="G469" s="2" t="s">
        <v>1011</v>
      </c>
      <c r="H469" s="2" t="s">
        <v>984</v>
      </c>
      <c r="I469" s="2" t="str">
        <f>IFERROR(__xludf.DUMMYFUNCTION("GOOGLETRANSLATE(C469,""fr"",""en"")"),"Impossible to ensure for a vehicle.
I no longer understand anything about direct insurance approaches.
Multiple number to call. Bad telephone lines.
Help.")</f>
        <v>Impossible to ensure for a vehicle.
I no longer understand anything about direct insurance approaches.
Multiple number to call. Bad telephone lines.
Help.</v>
      </c>
    </row>
    <row r="470" ht="15.75" customHeight="1">
      <c r="B470" s="2" t="s">
        <v>1022</v>
      </c>
      <c r="C470" s="2" t="s">
        <v>1023</v>
      </c>
      <c r="D470" s="2" t="s">
        <v>13</v>
      </c>
      <c r="E470" s="2" t="s">
        <v>14</v>
      </c>
      <c r="F470" s="2" t="s">
        <v>15</v>
      </c>
      <c r="G470" s="2" t="s">
        <v>1011</v>
      </c>
      <c r="H470" s="2" t="s">
        <v>984</v>
      </c>
      <c r="I470" s="2" t="str">
        <f>IFERROR(__xludf.DUMMYFUNCTION("GOOGLETRANSLATE(C470,""fr"",""en"")"),"Satisfied, we are at our 4th vehicle insured at home, but the various services could communicate with each other this would avoid being asked 3 times the same thing;")</f>
        <v>Satisfied, we are at our 4th vehicle insured at home, but the various services could communicate with each other this would avoid being asked 3 times the same thing;</v>
      </c>
    </row>
    <row r="471" ht="15.75" customHeight="1">
      <c r="B471" s="2" t="s">
        <v>1024</v>
      </c>
      <c r="C471" s="2" t="s">
        <v>1025</v>
      </c>
      <c r="D471" s="2" t="s">
        <v>13</v>
      </c>
      <c r="E471" s="2" t="s">
        <v>14</v>
      </c>
      <c r="F471" s="2" t="s">
        <v>15</v>
      </c>
      <c r="G471" s="2" t="s">
        <v>1011</v>
      </c>
      <c r="H471" s="2" t="s">
        <v>984</v>
      </c>
      <c r="I471" s="2" t="str">
        <f>IFERROR(__xludf.DUMMYFUNCTION("GOOGLETRANSLATE(C471,""fr"",""en"")"),"The prices suit me but the form and in particular the sending of attachments is redundant (another contract already subscribed) and impractical. Example: What about the photos to be transmitted?")</f>
        <v>The prices suit me but the form and in particular the sending of attachments is redundant (another contract already subscribed) and impractical. Example: What about the photos to be transmitted?</v>
      </c>
    </row>
    <row r="472" ht="15.75" customHeight="1">
      <c r="B472" s="2" t="s">
        <v>1026</v>
      </c>
      <c r="C472" s="2" t="s">
        <v>1027</v>
      </c>
      <c r="D472" s="2" t="s">
        <v>13</v>
      </c>
      <c r="E472" s="2" t="s">
        <v>14</v>
      </c>
      <c r="F472" s="2" t="s">
        <v>15</v>
      </c>
      <c r="G472" s="2" t="s">
        <v>1011</v>
      </c>
      <c r="H472" s="2" t="s">
        <v>984</v>
      </c>
      <c r="I472" s="2" t="str">
        <f>IFERROR(__xludf.DUMMYFUNCTION("GOOGLETRANSLATE(C472,""fr"",""en"")"),"I am satisfied with your services, as well as prices if these remain in the current state, for the moment I have not had accidents and perhaps a recognition of good drivers by a drop in prices would be a good thing;")</f>
        <v>I am satisfied with your services, as well as prices if these remain in the current state, for the moment I have not had accidents and perhaps a recognition of good drivers by a drop in prices would be a good thing;</v>
      </c>
    </row>
    <row r="473" ht="15.75" customHeight="1">
      <c r="B473" s="2" t="s">
        <v>1028</v>
      </c>
      <c r="C473" s="2" t="s">
        <v>1029</v>
      </c>
      <c r="D473" s="2" t="s">
        <v>13</v>
      </c>
      <c r="E473" s="2" t="s">
        <v>14</v>
      </c>
      <c r="F473" s="2" t="s">
        <v>15</v>
      </c>
      <c r="G473" s="2" t="s">
        <v>1011</v>
      </c>
      <c r="H473" s="2" t="s">
        <v>984</v>
      </c>
      <c r="I473" s="2" t="str">
        <f>IFERROR(__xludf.DUMMYFUNCTION("GOOGLETRANSLATE(C473,""fr"",""en"")"),"Satisfied with the service, moderately satisfied price. The increases year after year are far too brutal, fortunately this year we have corrected")</f>
        <v>Satisfied with the service, moderately satisfied price. The increases year after year are far too brutal, fortunately this year we have corrected</v>
      </c>
    </row>
    <row r="474" ht="15.75" customHeight="1">
      <c r="B474" s="2" t="s">
        <v>1030</v>
      </c>
      <c r="C474" s="2" t="s">
        <v>1031</v>
      </c>
      <c r="D474" s="2" t="s">
        <v>13</v>
      </c>
      <c r="E474" s="2" t="s">
        <v>14</v>
      </c>
      <c r="F474" s="2" t="s">
        <v>15</v>
      </c>
      <c r="G474" s="2" t="s">
        <v>1011</v>
      </c>
      <c r="H474" s="2" t="s">
        <v>984</v>
      </c>
      <c r="I474" s="2" t="str">
        <f>IFERROR(__xludf.DUMMYFUNCTION("GOOGLETRANSLATE(C474,""fr"",""en"")"),"I am satisfied with the service as well as prices for the guaranteed insurance level
Quick access to advisor and immediate relevant responses.")</f>
        <v>I am satisfied with the service as well as prices for the guaranteed insurance level
Quick access to advisor and immediate relevant responses.</v>
      </c>
    </row>
    <row r="475" ht="15.75" customHeight="1">
      <c r="B475" s="2" t="s">
        <v>1032</v>
      </c>
      <c r="C475" s="2" t="s">
        <v>1033</v>
      </c>
      <c r="D475" s="2" t="s">
        <v>13</v>
      </c>
      <c r="E475" s="2" t="s">
        <v>14</v>
      </c>
      <c r="F475" s="2" t="s">
        <v>15</v>
      </c>
      <c r="G475" s="2" t="s">
        <v>1011</v>
      </c>
      <c r="H475" s="2" t="s">
        <v>984</v>
      </c>
      <c r="I475" s="2" t="str">
        <f>IFERROR(__xludf.DUMMYFUNCTION("GOOGLETRANSLATE(C475,""fr"",""en"")"),"Price and reasonable protection in view of the proposals of other insurers.
I would advise my loved ones to request a quote from Direct Insurance.
Cdlt")</f>
        <v>Price and reasonable protection in view of the proposals of other insurers.
I would advise my loved ones to request a quote from Direct Insurance.
Cdlt</v>
      </c>
    </row>
    <row r="476" ht="15.75" customHeight="1">
      <c r="B476" s="2" t="s">
        <v>1034</v>
      </c>
      <c r="C476" s="2" t="s">
        <v>1035</v>
      </c>
      <c r="D476" s="2" t="s">
        <v>13</v>
      </c>
      <c r="E476" s="2" t="s">
        <v>14</v>
      </c>
      <c r="F476" s="2" t="s">
        <v>15</v>
      </c>
      <c r="G476" s="2" t="s">
        <v>1011</v>
      </c>
      <c r="H476" s="2" t="s">
        <v>984</v>
      </c>
      <c r="I476" s="2" t="str">
        <f>IFERROR(__xludf.DUMMYFUNCTION("GOOGLETRANSLATE(C476,""fr"",""en"")"),"The prices are studied and customer service is particularly responsive when you have questions. The formulas are diversified according to needs.")</f>
        <v>The prices are studied and customer service is particularly responsive when you have questions. The formulas are diversified according to needs.</v>
      </c>
    </row>
    <row r="477" ht="15.75" customHeight="1">
      <c r="B477" s="2" t="s">
        <v>1036</v>
      </c>
      <c r="C477" s="2" t="s">
        <v>1037</v>
      </c>
      <c r="D477" s="2" t="s">
        <v>13</v>
      </c>
      <c r="E477" s="2" t="s">
        <v>14</v>
      </c>
      <c r="F477" s="2" t="s">
        <v>15</v>
      </c>
      <c r="G477" s="2" t="s">
        <v>1011</v>
      </c>
      <c r="H477" s="2" t="s">
        <v>984</v>
      </c>
      <c r="I477" s="2" t="str">
        <f>IFERROR(__xludf.DUMMYFUNCTION("GOOGLETRANSLATE(C477,""fr"",""en"")"),"I have subscribed to car insurance (with flight and freezing), I just had the contents of my vehicle stolen with ice breaks, and you do not recognize the flight !!!")</f>
        <v>I have subscribed to car insurance (with flight and freezing), I just had the contents of my vehicle stolen with ice breaks, and you do not recognize the flight !!!</v>
      </c>
    </row>
    <row r="478" ht="15.75" customHeight="1">
      <c r="B478" s="2" t="s">
        <v>1038</v>
      </c>
      <c r="C478" s="2" t="s">
        <v>1039</v>
      </c>
      <c r="D478" s="2" t="s">
        <v>13</v>
      </c>
      <c r="E478" s="2" t="s">
        <v>14</v>
      </c>
      <c r="F478" s="2" t="s">
        <v>15</v>
      </c>
      <c r="G478" s="2" t="s">
        <v>1011</v>
      </c>
      <c r="H478" s="2" t="s">
        <v>984</v>
      </c>
      <c r="I478" s="2" t="str">
        <f>IFERROR(__xludf.DUMMYFUNCTION("GOOGLETRANSLATE(C478,""fr"",""en"")"),"I am very satisfied it is fast and cheaper than elsewhere. I still have to make my automobile Renault Cliot 4, I have been waiting for the statement for a long time and after that will go quickly for the Mutuelle de Poitiers in Auxerre 89000.")</f>
        <v>I am very satisfied it is fast and cheaper than elsewhere. I still have to make my automobile Renault Cliot 4, I have been waiting for the statement for a long time and after that will go quickly for the Mutuelle de Poitiers in Auxerre 89000.</v>
      </c>
    </row>
    <row r="479" ht="15.75" customHeight="1">
      <c r="B479" s="2" t="s">
        <v>1040</v>
      </c>
      <c r="C479" s="2" t="s">
        <v>1041</v>
      </c>
      <c r="D479" s="2" t="s">
        <v>13</v>
      </c>
      <c r="E479" s="2" t="s">
        <v>14</v>
      </c>
      <c r="F479" s="2" t="s">
        <v>15</v>
      </c>
      <c r="G479" s="2" t="s">
        <v>1011</v>
      </c>
      <c r="H479" s="2" t="s">
        <v>984</v>
      </c>
      <c r="I479" s="2" t="str">
        <f>IFERROR(__xludf.DUMMYFUNCTION("GOOGLETRANSLATE(C479,""fr"",""en"")"),"Nothing to report.
Waiting return, waiting reactivity.
I can't say for the moment.
Easy on the website. No difficulty for the moment.")</f>
        <v>Nothing to report.
Waiting return, waiting reactivity.
I can't say for the moment.
Easy on the website. No difficulty for the moment.</v>
      </c>
    </row>
    <row r="480" ht="15.75" customHeight="1">
      <c r="B480" s="2" t="s">
        <v>1042</v>
      </c>
      <c r="C480" s="2" t="s">
        <v>1043</v>
      </c>
      <c r="D480" s="2" t="s">
        <v>13</v>
      </c>
      <c r="E480" s="2" t="s">
        <v>14</v>
      </c>
      <c r="F480" s="2" t="s">
        <v>15</v>
      </c>
      <c r="G480" s="2" t="s">
        <v>1044</v>
      </c>
      <c r="H480" s="2" t="s">
        <v>984</v>
      </c>
      <c r="I480" s="2" t="str">
        <f>IFERROR(__xludf.DUMMYFUNCTION("GOOGLETRANSLATE(C480,""fr"",""en"")"),"Reactive assistance, all online, adapted to my needs, always available, advantageous price, simple to set up and efficient, very professional")</f>
        <v>Reactive assistance, all online, adapted to my needs, always available, advantageous price, simple to set up and efficient, very professional</v>
      </c>
    </row>
    <row r="481" ht="15.75" customHeight="1">
      <c r="B481" s="2" t="s">
        <v>1045</v>
      </c>
      <c r="C481" s="2" t="s">
        <v>1046</v>
      </c>
      <c r="D481" s="2" t="s">
        <v>13</v>
      </c>
      <c r="E481" s="2" t="s">
        <v>14</v>
      </c>
      <c r="F481" s="2" t="s">
        <v>15</v>
      </c>
      <c r="G481" s="2" t="s">
        <v>1044</v>
      </c>
      <c r="H481" s="2" t="s">
        <v>984</v>
      </c>
      <c r="I481" s="2" t="str">
        <f>IFERROR(__xludf.DUMMYFUNCTION("GOOGLETRANSLATE(C481,""fr"",""en"")"),"I am satisfied with the whole service
Top value for money !!
Pleasant customer service meeting expectations in the event of claims
")</f>
        <v>I am satisfied with the whole service
Top value for money !!
Pleasant customer service meeting expectations in the event of claims
</v>
      </c>
    </row>
    <row r="482" ht="15.75" customHeight="1">
      <c r="B482" s="2" t="s">
        <v>1047</v>
      </c>
      <c r="C482" s="2" t="s">
        <v>1048</v>
      </c>
      <c r="D482" s="2" t="s">
        <v>13</v>
      </c>
      <c r="E482" s="2" t="s">
        <v>14</v>
      </c>
      <c r="F482" s="2" t="s">
        <v>15</v>
      </c>
      <c r="G482" s="2" t="s">
        <v>1044</v>
      </c>
      <c r="H482" s="2" t="s">
        <v>984</v>
      </c>
      <c r="I482" s="2" t="str">
        <f>IFERROR(__xludf.DUMMYFUNCTION("GOOGLETRANSLATE(C482,""fr"",""en"")"),"We have subscribed to a car contract. And were immediately billed.
Subsequently and after providing the vehicle registration card, we were subject to insurance rejection without justification.
We had to call customer service to understand (subscription "&amp;"rejection when a driver is main driver on 2 different vehicles).
If the technique is already doubtful, Direct Assurance billed us the management fees of € 42.42 and the € 5.90 attack tax.
Frankly, we did not ask for so much !!!!
Superb mentality and "&amp;"commercial approach. To flee.
")</f>
        <v>We have subscribed to a car contract. And were immediately billed.
Subsequently and after providing the vehicle registration card, we were subject to insurance rejection without justification.
We had to call customer service to understand (subscription rejection when a driver is main driver on 2 different vehicles).
If the technique is already doubtful, Direct Assurance billed us the management fees of € 42.42 and the € 5.90 attack tax.
Frankly, we did not ask for so much !!!!
Superb mentality and commercial approach. To flee.
</v>
      </c>
    </row>
    <row r="483" ht="15.75" customHeight="1">
      <c r="B483" s="2" t="s">
        <v>1049</v>
      </c>
      <c r="C483" s="2" t="s">
        <v>1050</v>
      </c>
      <c r="D483" s="2" t="s">
        <v>13</v>
      </c>
      <c r="E483" s="2" t="s">
        <v>14</v>
      </c>
      <c r="F483" s="2" t="s">
        <v>15</v>
      </c>
      <c r="G483" s="2" t="s">
        <v>1044</v>
      </c>
      <c r="H483" s="2" t="s">
        <v>984</v>
      </c>
      <c r="I483" s="2" t="str">
        <f>IFERROR(__xludf.DUMMYFUNCTION("GOOGLETRANSLATE(C483,""fr"",""en"")"),"I provided this car in April 2013, 8 years in April 21.
AI benefited from 5% bonuses per year ........... and the cost of the annual premium has not or hardly decreased. This means without my bonus the contribution would have increased very greatly ....."&amp;"...")</f>
        <v>I provided this car in April 2013, 8 years in April 21.
AI benefited from 5% bonuses per year ........... and the cost of the annual premium has not or hardly decreased. This means without my bonus the contribution would have increased very greatly ........</v>
      </c>
    </row>
    <row r="484" ht="15.75" customHeight="1">
      <c r="B484" s="2" t="s">
        <v>1051</v>
      </c>
      <c r="C484" s="2" t="s">
        <v>1052</v>
      </c>
      <c r="D484" s="2" t="s">
        <v>13</v>
      </c>
      <c r="E484" s="2" t="s">
        <v>14</v>
      </c>
      <c r="F484" s="2" t="s">
        <v>15</v>
      </c>
      <c r="G484" s="2" t="s">
        <v>1044</v>
      </c>
      <c r="H484" s="2" t="s">
        <v>984</v>
      </c>
      <c r="I484" s="2" t="str">
        <f>IFERROR(__xludf.DUMMYFUNCTION("GOOGLETRANSLATE(C484,""fr"",""en"")"),"I am satisfied, the reception, prices, speed of quotes, details of the offers.")</f>
        <v>I am satisfied, the reception, prices, speed of quotes, details of the offers.</v>
      </c>
    </row>
    <row r="485" ht="15.75" customHeight="1">
      <c r="B485" s="2" t="s">
        <v>1053</v>
      </c>
      <c r="C485" s="2" t="s">
        <v>1054</v>
      </c>
      <c r="D485" s="2" t="s">
        <v>13</v>
      </c>
      <c r="E485" s="2" t="s">
        <v>14</v>
      </c>
      <c r="F485" s="2" t="s">
        <v>15</v>
      </c>
      <c r="G485" s="2" t="s">
        <v>1044</v>
      </c>
      <c r="H485" s="2" t="s">
        <v>984</v>
      </c>
      <c r="I485" s="2" t="str">
        <f>IFERROR(__xludf.DUMMYFUNCTION("GOOGLETRANSLATE(C485,""fr"",""en"")"),"Very happy, and very good price, I would recommend this insurance to my friends, warm welcome on the phone and declaration very quickly, I am happy with this insurance")</f>
        <v>Very happy, and very good price, I would recommend this insurance to my friends, warm welcome on the phone and declaration very quickly, I am happy with this insurance</v>
      </c>
    </row>
    <row r="486" ht="15.75" customHeight="1">
      <c r="B486" s="2" t="s">
        <v>1055</v>
      </c>
      <c r="C486" s="2" t="s">
        <v>1056</v>
      </c>
      <c r="D486" s="2" t="s">
        <v>13</v>
      </c>
      <c r="E486" s="2" t="s">
        <v>14</v>
      </c>
      <c r="F486" s="2" t="s">
        <v>15</v>
      </c>
      <c r="G486" s="2" t="s">
        <v>1044</v>
      </c>
      <c r="H486" s="2" t="s">
        <v>984</v>
      </c>
      <c r="I486" s="2" t="str">
        <f>IFERROR(__xludf.DUMMYFUNCTION("GOOGLETRANSLATE(C486,""fr"",""en"")"),"So far I have been satisfied with my insurance.
As long as there is no claim, everything is generally going quite well.
We will see the effectiveness of my insurance if I ever meet a concern one day.
I regret that there is no decreasing price depending"&amp;" on the seniority of the member. I have been at Direct Insurance for a very long time and if I want to reduce the price of a contract, it is easier to terminate it and take out a new one than to try a negotiation of the price. The simple fact of requestin"&amp;"g an online quote reduces the price after a while. It's very regrettable ..")</f>
        <v>So far I have been satisfied with my insurance.
As long as there is no claim, everything is generally going quite well.
We will see the effectiveness of my insurance if I ever meet a concern one day.
I regret that there is no decreasing price depending on the seniority of the member. I have been at Direct Insurance for a very long time and if I want to reduce the price of a contract, it is easier to terminate it and take out a new one than to try a negotiation of the price. The simple fact of requesting an online quote reduces the price after a while. It's very regrettable ..</v>
      </c>
    </row>
    <row r="487" ht="15.75" customHeight="1">
      <c r="B487" s="2" t="s">
        <v>1057</v>
      </c>
      <c r="C487" s="2" t="s">
        <v>1058</v>
      </c>
      <c r="D487" s="2" t="s">
        <v>13</v>
      </c>
      <c r="E487" s="2" t="s">
        <v>14</v>
      </c>
      <c r="F487" s="2" t="s">
        <v>15</v>
      </c>
      <c r="G487" s="2" t="s">
        <v>1044</v>
      </c>
      <c r="H487" s="2" t="s">
        <v>984</v>
      </c>
      <c r="I487" s="2" t="str">
        <f>IFERROR(__xludf.DUMMYFUNCTION("GOOGLETRANSLATE(C487,""fr"",""en"")"),"Hello
Relatively satisfied although I have not had sinister to manage for several years, I am today strongly worried about the significant increase and continues prices for several years; It is starting to do a lot and trying to compare the prices which "&amp;"I have not done since the origin of my contracts, in 1999 I think.")</f>
        <v>Hello
Relatively satisfied although I have not had sinister to manage for several years, I am today strongly worried about the significant increase and continues prices for several years; It is starting to do a lot and trying to compare the prices which I have not done since the origin of my contracts, in 1999 I think.</v>
      </c>
    </row>
    <row r="488" ht="15.75" customHeight="1">
      <c r="B488" s="2" t="s">
        <v>1059</v>
      </c>
      <c r="C488" s="2" t="s">
        <v>1060</v>
      </c>
      <c r="D488" s="2" t="s">
        <v>13</v>
      </c>
      <c r="E488" s="2" t="s">
        <v>14</v>
      </c>
      <c r="F488" s="2" t="s">
        <v>15</v>
      </c>
      <c r="G488" s="2" t="s">
        <v>1044</v>
      </c>
      <c r="H488" s="2" t="s">
        <v>984</v>
      </c>
      <c r="I488" s="2" t="str">
        <f>IFERROR(__xludf.DUMMYFUNCTION("GOOGLETRANSLATE(C488,""fr"",""en"")"),"I am very dissatisfied with the quality of the different exchanges that I could have !! I had as much call as a different response ..... inadmissible !! Count on me to go around all the forums to explain my situation !!!")</f>
        <v>I am very dissatisfied with the quality of the different exchanges that I could have !! I had as much call as a different response ..... inadmissible !! Count on me to go around all the forums to explain my situation !!!</v>
      </c>
    </row>
    <row r="489" ht="15.75" customHeight="1">
      <c r="B489" s="2" t="s">
        <v>1061</v>
      </c>
      <c r="C489" s="2" t="s">
        <v>1062</v>
      </c>
      <c r="D489" s="2" t="s">
        <v>13</v>
      </c>
      <c r="E489" s="2" t="s">
        <v>14</v>
      </c>
      <c r="F489" s="2" t="s">
        <v>15</v>
      </c>
      <c r="G489" s="2" t="s">
        <v>1044</v>
      </c>
      <c r="H489" s="2" t="s">
        <v>984</v>
      </c>
      <c r="I489" s="2" t="str">
        <f>IFERROR(__xludf.DUMMYFUNCTION("GOOGLETRANSLATE(C489,""fr"",""en"")"),"Welcome and good listening to the advisor. Contract meets our expectations. Some difficulties at the time of payment by SMS but however resolved by payment via the computer")</f>
        <v>Welcome and good listening to the advisor. Contract meets our expectations. Some difficulties at the time of payment by SMS but however resolved by payment via the computer</v>
      </c>
    </row>
    <row r="490" ht="15.75" customHeight="1">
      <c r="B490" s="2" t="s">
        <v>1063</v>
      </c>
      <c r="C490" s="2" t="s">
        <v>1064</v>
      </c>
      <c r="D490" s="2" t="s">
        <v>13</v>
      </c>
      <c r="E490" s="2" t="s">
        <v>14</v>
      </c>
      <c r="F490" s="2" t="s">
        <v>15</v>
      </c>
      <c r="G490" s="2" t="s">
        <v>1044</v>
      </c>
      <c r="H490" s="2" t="s">
        <v>984</v>
      </c>
      <c r="I490" s="2" t="str">
        <f>IFERROR(__xludf.DUMMYFUNCTION("GOOGLETRANSLATE(C490,""fr"",""en"")"),"I asked for a scale knowing that it will be able to be monthly at least 2 times half -yearly, that's why I am not happy at least one answer on your part.
")</f>
        <v>I asked for a scale knowing that it will be able to be monthly at least 2 times half -yearly, that's why I am not happy at least one answer on your part.
</v>
      </c>
    </row>
    <row r="491" ht="15.75" customHeight="1">
      <c r="B491" s="2" t="s">
        <v>1065</v>
      </c>
      <c r="C491" s="2" t="s">
        <v>1066</v>
      </c>
      <c r="D491" s="2" t="s">
        <v>13</v>
      </c>
      <c r="E491" s="2" t="s">
        <v>14</v>
      </c>
      <c r="F491" s="2" t="s">
        <v>15</v>
      </c>
      <c r="G491" s="2" t="s">
        <v>1044</v>
      </c>
      <c r="H491" s="2" t="s">
        <v>984</v>
      </c>
      <c r="I491" s="2" t="str">
        <f>IFERROR(__xludf.DUMMYFUNCTION("GOOGLETRANSLATE(C491,""fr"",""en"")"),"The prices are convincing and very transparent.
The quote is easy and simple to fill out, not to mention the time to create the folder and the response time to obtain it.")</f>
        <v>The prices are convincing and very transparent.
The quote is easy and simple to fill out, not to mention the time to create the folder and the response time to obtain it.</v>
      </c>
    </row>
    <row r="492" ht="15.75" customHeight="1">
      <c r="B492" s="2" t="s">
        <v>1067</v>
      </c>
      <c r="C492" s="2" t="s">
        <v>1068</v>
      </c>
      <c r="D492" s="2" t="s">
        <v>13</v>
      </c>
      <c r="E492" s="2" t="s">
        <v>14</v>
      </c>
      <c r="F492" s="2" t="s">
        <v>15</v>
      </c>
      <c r="G492" s="2" t="s">
        <v>1044</v>
      </c>
      <c r="H492" s="2" t="s">
        <v>984</v>
      </c>
      <c r="I492" s="2" t="str">
        <f>IFERROR(__xludf.DUMMYFUNCTION("GOOGLETRANSLATE(C492,""fr"",""en"")"),"Satisfied what more can I say, whatever the services, think of the customer and bring him what he expects, a very good price for the premiums to pay and very good guarantees in counter., Still from the way to do !! !")</f>
        <v>Satisfied what more can I say, whatever the services, think of the customer and bring him what he expects, a very good price for the premiums to pay and very good guarantees in counter., Still from the way to do !! !</v>
      </c>
    </row>
    <row r="493" ht="15.75" customHeight="1">
      <c r="B493" s="2" t="s">
        <v>1069</v>
      </c>
      <c r="C493" s="2" t="s">
        <v>1070</v>
      </c>
      <c r="D493" s="2" t="s">
        <v>13</v>
      </c>
      <c r="E493" s="2" t="s">
        <v>14</v>
      </c>
      <c r="F493" s="2" t="s">
        <v>15</v>
      </c>
      <c r="G493" s="2" t="s">
        <v>1044</v>
      </c>
      <c r="H493" s="2" t="s">
        <v>984</v>
      </c>
      <c r="I493" s="2" t="str">
        <f>IFERROR(__xludf.DUMMYFUNCTION("GOOGLETRANSLATE(C493,""fr"",""en"")"),"Very happy even if I find that the prices do not lower enough when I have never declared an accident since I was insured with Direct Assurances.")</f>
        <v>Very happy even if I find that the prices do not lower enough when I have never declared an accident since I was insured with Direct Assurances.</v>
      </c>
    </row>
    <row r="494" ht="15.75" customHeight="1">
      <c r="B494" s="2" t="s">
        <v>1071</v>
      </c>
      <c r="C494" s="2" t="s">
        <v>1072</v>
      </c>
      <c r="D494" s="2" t="s">
        <v>13</v>
      </c>
      <c r="E494" s="2" t="s">
        <v>14</v>
      </c>
      <c r="F494" s="2" t="s">
        <v>15</v>
      </c>
      <c r="G494" s="2" t="s">
        <v>1073</v>
      </c>
      <c r="H494" s="2" t="s">
        <v>984</v>
      </c>
      <c r="I494" s="2" t="str">
        <f>IFERROR(__xludf.DUMMYFUNCTION("GOOGLETRANSLATE(C494,""fr"",""en"")"),"The prices suit me, and I find these prices very suitable for my needs, compared to my previous insurance.
Hoping over time not to need to try these insurances.")</f>
        <v>The prices suit me, and I find these prices very suitable for my needs, compared to my previous insurance.
Hoping over time not to need to try these insurances.</v>
      </c>
    </row>
    <row r="495" ht="15.75" customHeight="1">
      <c r="B495" s="2" t="s">
        <v>1074</v>
      </c>
      <c r="C495" s="2" t="s">
        <v>1075</v>
      </c>
      <c r="D495" s="2" t="s">
        <v>13</v>
      </c>
      <c r="E495" s="2" t="s">
        <v>14</v>
      </c>
      <c r="F495" s="2" t="s">
        <v>15</v>
      </c>
      <c r="G495" s="2" t="s">
        <v>1073</v>
      </c>
      <c r="H495" s="2" t="s">
        <v>984</v>
      </c>
      <c r="I495" s="2" t="str">
        <f>IFERROR(__xludf.DUMMYFUNCTION("GOOGLETRANSLATE(C495,""fr"",""en"")"),"I am satisfied with an insurance subscription service, I would say nothing about the insurance in itself having never had a claim. Having in the future happens.")</f>
        <v>I am satisfied with an insurance subscription service, I would say nothing about the insurance in itself having never had a claim. Having in the future happens.</v>
      </c>
    </row>
    <row r="496" ht="15.75" customHeight="1">
      <c r="B496" s="2" t="s">
        <v>1076</v>
      </c>
      <c r="C496" s="2" t="s">
        <v>1077</v>
      </c>
      <c r="D496" s="2" t="s">
        <v>13</v>
      </c>
      <c r="E496" s="2" t="s">
        <v>14</v>
      </c>
      <c r="F496" s="2" t="s">
        <v>15</v>
      </c>
      <c r="G496" s="2" t="s">
        <v>1073</v>
      </c>
      <c r="H496" s="2" t="s">
        <v>984</v>
      </c>
      <c r="I496" s="2" t="str">
        <f>IFERROR(__xludf.DUMMYFUNCTION("GOOGLETRANSLATE(C496,""fr"",""en"")"),"Profile not up to date, it is impossible to download the last certificate in progress. Last certificate not sent!
Very unhappy with services!")</f>
        <v>Profile not up to date, it is impossible to download the last certificate in progress. Last certificate not sent!
Very unhappy with services!</v>
      </c>
    </row>
    <row r="497" ht="15.75" customHeight="1">
      <c r="B497" s="2" t="s">
        <v>1078</v>
      </c>
      <c r="C497" s="2" t="s">
        <v>1079</v>
      </c>
      <c r="D497" s="2" t="s">
        <v>13</v>
      </c>
      <c r="E497" s="2" t="s">
        <v>14</v>
      </c>
      <c r="F497" s="2" t="s">
        <v>15</v>
      </c>
      <c r="G497" s="2" t="s">
        <v>1073</v>
      </c>
      <c r="H497" s="2" t="s">
        <v>984</v>
      </c>
      <c r="I497" s="2" t="str">
        <f>IFERROR(__xludf.DUMMYFUNCTION("GOOGLETRANSLATE(C497,""fr"",""en"")"),"The price suits me perfectly
Immoute the whole quote quotes insique other *
SECURITY SECURITY SECURITY SECURITY
SECURITY SECURITY SECURITY")</f>
        <v>The price suits me perfectly
Immoute the whole quote quotes insique other *
SECURITY SECURITY SECURITY SECURITY
SECURITY SECURITY SECURITY</v>
      </c>
    </row>
    <row r="498" ht="15.75" customHeight="1">
      <c r="B498" s="2" t="s">
        <v>1080</v>
      </c>
      <c r="C498" s="2" t="s">
        <v>1081</v>
      </c>
      <c r="D498" s="2" t="s">
        <v>13</v>
      </c>
      <c r="E498" s="2" t="s">
        <v>14</v>
      </c>
      <c r="F498" s="2" t="s">
        <v>15</v>
      </c>
      <c r="G498" s="2" t="s">
        <v>1073</v>
      </c>
      <c r="H498" s="2" t="s">
        <v>984</v>
      </c>
      <c r="I498" s="2" t="str">
        <f>IFERROR(__xludf.DUMMYFUNCTION("GOOGLETRANSLATE(C498,""fr"",""en"")"),"I regret that with all -risk insurance we cannot in the specific condition raise the value of the vehicle.")</f>
        <v>I regret that with all -risk insurance we cannot in the specific condition raise the value of the vehicle.</v>
      </c>
    </row>
    <row r="499" ht="15.75" customHeight="1">
      <c r="B499" s="2" t="s">
        <v>1082</v>
      </c>
      <c r="C499" s="2" t="s">
        <v>1083</v>
      </c>
      <c r="D499" s="2" t="s">
        <v>13</v>
      </c>
      <c r="E499" s="2" t="s">
        <v>14</v>
      </c>
      <c r="F499" s="2" t="s">
        <v>15</v>
      </c>
      <c r="G499" s="2" t="s">
        <v>1073</v>
      </c>
      <c r="H499" s="2" t="s">
        <v>984</v>
      </c>
      <c r="I499" s="2" t="str">
        <f>IFERROR(__xludf.DUMMYFUNCTION("GOOGLETRANSLATE(C499,""fr"",""en"")"),"I am very satisfied with the service provided by Direct Insurance.
I appreciate the quality of the interventions every time I needed it.
The management is fast and the follow -up is excellent.
However, the price increase in 2021 enchants me much less.
"&amp;"
Especially since I have all my contracts at home.
It would also be interesting to have an offer for professionals.")</f>
        <v>I am very satisfied with the service provided by Direct Insurance.
I appreciate the quality of the interventions every time I needed it.
The management is fast and the follow -up is excellent.
However, the price increase in 2021 enchants me much less.
Especially since I have all my contracts at home.
It would also be interesting to have an offer for professionals.</v>
      </c>
    </row>
    <row r="500" ht="15.75" customHeight="1">
      <c r="B500" s="2" t="s">
        <v>1084</v>
      </c>
      <c r="C500" s="2" t="s">
        <v>1085</v>
      </c>
      <c r="D500" s="2" t="s">
        <v>13</v>
      </c>
      <c r="E500" s="2" t="s">
        <v>14</v>
      </c>
      <c r="F500" s="2" t="s">
        <v>15</v>
      </c>
      <c r="G500" s="2" t="s">
        <v>1073</v>
      </c>
      <c r="H500" s="2" t="s">
        <v>984</v>
      </c>
      <c r="I500" s="2" t="str">
        <f>IFERROR(__xludf.DUMMYFUNCTION("GOOGLETRANSLATE(C500,""fr"",""en"")"),"Another 10% increase this year, like the previous 3 years !!! This increase does not exist on my salary ... Do I have to change my insurance?")</f>
        <v>Another 10% increase this year, like the previous 3 years !!! This increase does not exist on my salary ... Do I have to change my insurance?</v>
      </c>
    </row>
    <row r="501" ht="15.75" customHeight="1">
      <c r="B501" s="2" t="s">
        <v>1086</v>
      </c>
      <c r="C501" s="2" t="s">
        <v>1087</v>
      </c>
      <c r="D501" s="2" t="s">
        <v>13</v>
      </c>
      <c r="E501" s="2" t="s">
        <v>14</v>
      </c>
      <c r="F501" s="2" t="s">
        <v>15</v>
      </c>
      <c r="G501" s="2" t="s">
        <v>1073</v>
      </c>
      <c r="H501" s="2" t="s">
        <v>984</v>
      </c>
      <c r="I501" s="2" t="str">
        <f>IFERROR(__xludf.DUMMYFUNCTION("GOOGLETRANSLATE(C501,""fr"",""en"")"),"I am satisfied with the price for the moment to see if next year the price does not increase,
I’ve already started from Direct Insurance for that. To see if I add my other vehicle to your home.")</f>
        <v>I am satisfied with the price for the moment to see if next year the price does not increase,
I’ve already started from Direct Insurance for that. To see if I add my other vehicle to your home.</v>
      </c>
    </row>
    <row r="502" ht="15.75" customHeight="1">
      <c r="B502" s="2" t="s">
        <v>1088</v>
      </c>
      <c r="C502" s="2" t="s">
        <v>1089</v>
      </c>
      <c r="D502" s="2" t="s">
        <v>13</v>
      </c>
      <c r="E502" s="2" t="s">
        <v>14</v>
      </c>
      <c r="F502" s="2" t="s">
        <v>15</v>
      </c>
      <c r="G502" s="2" t="s">
        <v>1073</v>
      </c>
      <c r="H502" s="2" t="s">
        <v>984</v>
      </c>
      <c r="I502" s="2" t="str">
        <f>IFERROR(__xludf.DUMMYFUNCTION("GOOGLETRANSLATE(C502,""fr"",""en"")"),"I will terminate my 3 simultaneous contracts since you have a good to nothing (which should be dismissed) which is called Yahia who is not able to remember for lack of courage but above all unable to make a commercial gesture for an interesting client For"&amp;" Da alias Axa: bonus 50 &amp; for 10 years following a request for care for a windshield !!!!!")</f>
        <v>I will terminate my 3 simultaneous contracts since you have a good to nothing (which should be dismissed) which is called Yahia who is not able to remember for lack of courage but above all unable to make a commercial gesture for an interesting client For Da alias Axa: bonus 50 &amp; for 10 years following a request for care for a windshield !!!!!</v>
      </c>
    </row>
    <row r="503" ht="15.75" customHeight="1">
      <c r="B503" s="2" t="s">
        <v>1090</v>
      </c>
      <c r="C503" s="2" t="s">
        <v>1091</v>
      </c>
      <c r="D503" s="2" t="s">
        <v>13</v>
      </c>
      <c r="E503" s="2" t="s">
        <v>14</v>
      </c>
      <c r="F503" s="2" t="s">
        <v>15</v>
      </c>
      <c r="G503" s="2" t="s">
        <v>1073</v>
      </c>
      <c r="H503" s="2" t="s">
        <v>984</v>
      </c>
      <c r="I503" s="2" t="str">
        <f>IFERROR(__xludf.DUMMYFUNCTION("GOOGLETRANSLATE(C503,""fr"",""en"")"),"Of course any good report, acknowledgment of just a little delay waiting for the gray card
.Cordially Girardin Alexis
Pending an outcome favorable to our colaaboration
")</f>
        <v>Of course any good report, acknowledgment of just a little delay waiting for the gray card
.Cordially Girardin Alexis
Pending an outcome favorable to our colaaboration
</v>
      </c>
    </row>
    <row r="504" ht="15.75" customHeight="1">
      <c r="B504" s="2" t="s">
        <v>1092</v>
      </c>
      <c r="C504" s="2" t="s">
        <v>1093</v>
      </c>
      <c r="D504" s="2" t="s">
        <v>13</v>
      </c>
      <c r="E504" s="2" t="s">
        <v>14</v>
      </c>
      <c r="F504" s="2" t="s">
        <v>15</v>
      </c>
      <c r="G504" s="2" t="s">
        <v>1094</v>
      </c>
      <c r="H504" s="2" t="s">
        <v>984</v>
      </c>
      <c r="I504" s="2" t="str">
        <f>IFERROR(__xludf.DUMMYFUNCTION("GOOGLETRANSLATE(C504,""fr"",""en"")"),"Very complicated just in terms of payments. The virtual key by the smartphone did not pass, the first card I used did not pass. I had to go back to pay with another card. So payment not practical at all! Very difficult also to fill the questionnaire alone"&amp;". How to know which multijet is the car, etc., not enough example and explanations. I found the approach complicated to do, I spent very long minutes of loneliness, reflections and research on the internet")</f>
        <v>Very complicated just in terms of payments. The virtual key by the smartphone did not pass, the first card I used did not pass. I had to go back to pay with another card. So payment not practical at all! Very difficult also to fill the questionnaire alone. How to know which multijet is the car, etc., not enough example and explanations. I found the approach complicated to do, I spent very long minutes of loneliness, reflections and research on the internet</v>
      </c>
    </row>
    <row r="505" ht="15.75" customHeight="1">
      <c r="B505" s="2" t="s">
        <v>1095</v>
      </c>
      <c r="C505" s="2" t="s">
        <v>1096</v>
      </c>
      <c r="D505" s="2" t="s">
        <v>13</v>
      </c>
      <c r="E505" s="2" t="s">
        <v>14</v>
      </c>
      <c r="F505" s="2" t="s">
        <v>15</v>
      </c>
      <c r="G505" s="2" t="s">
        <v>1094</v>
      </c>
      <c r="H505" s="2" t="s">
        <v>984</v>
      </c>
      <c r="I505" s="2" t="str">
        <f>IFERROR(__xludf.DUMMYFUNCTION("GOOGLETRANSLATE(C505,""fr"",""en"")"),"If the service is satisfactory, the prices are less so.
Excluding the first year when prices are correct but let's talk about annual increases that literally lead the price after two and three years !!!!! So much so that by redoing a quote for an identic"&amp;"al contract we go back two or three years back.
Let's not talk about your cousin (twin?) Blablasure who forgets this kind of increase.
Stay consistent in your commercial approach")</f>
        <v>If the service is satisfactory, the prices are less so.
Excluding the first year when prices are correct but let's talk about annual increases that literally lead the price after two and three years !!!!! So much so that by redoing a quote for an identical contract we go back two or three years back.
Let's not talk about your cousin (twin?) Blablasure who forgets this kind of increase.
Stay consistent in your commercial approach</v>
      </c>
    </row>
    <row r="506" ht="15.75" customHeight="1">
      <c r="B506" s="2" t="s">
        <v>1097</v>
      </c>
      <c r="C506" s="2" t="s">
        <v>1098</v>
      </c>
      <c r="D506" s="2" t="s">
        <v>13</v>
      </c>
      <c r="E506" s="2" t="s">
        <v>14</v>
      </c>
      <c r="F506" s="2" t="s">
        <v>15</v>
      </c>
      <c r="G506" s="2" t="s">
        <v>1094</v>
      </c>
      <c r="H506" s="2" t="s">
        <v>984</v>
      </c>
      <c r="I506" s="2" t="str">
        <f>IFERROR(__xludf.DUMMYFUNCTION("GOOGLETRANSLATE(C506,""fr"",""en"")"),"Despite many years in your home, no effort made on your part, compared to the health crisis, various and numerous confinements without travel. Well of the insurance having taken these events in account")</f>
        <v>Despite many years in your home, no effort made on your part, compared to the health crisis, various and numerous confinements without travel. Well of the insurance having taken these events in account</v>
      </c>
    </row>
    <row r="507" ht="15.75" customHeight="1">
      <c r="B507" s="2" t="s">
        <v>1099</v>
      </c>
      <c r="C507" s="2" t="s">
        <v>1100</v>
      </c>
      <c r="D507" s="2" t="s">
        <v>13</v>
      </c>
      <c r="E507" s="2" t="s">
        <v>14</v>
      </c>
      <c r="F507" s="2" t="s">
        <v>15</v>
      </c>
      <c r="G507" s="2" t="s">
        <v>1094</v>
      </c>
      <c r="H507" s="2" t="s">
        <v>984</v>
      </c>
      <c r="I507" s="2" t="str">
        <f>IFERROR(__xludf.DUMMYFUNCTION("GOOGLETRANSLATE(C507,""fr"",""en"")"),"I am satisfied by the telephone support and the responsiveness of the employees.
Prices seem lower than those practiced by competition")</f>
        <v>I am satisfied by the telephone support and the responsiveness of the employees.
Prices seem lower than those practiced by competition</v>
      </c>
    </row>
    <row r="508" ht="15.75" customHeight="1">
      <c r="B508" s="2" t="s">
        <v>1101</v>
      </c>
      <c r="C508" s="2" t="s">
        <v>1102</v>
      </c>
      <c r="D508" s="2" t="s">
        <v>13</v>
      </c>
      <c r="E508" s="2" t="s">
        <v>14</v>
      </c>
      <c r="F508" s="2" t="s">
        <v>15</v>
      </c>
      <c r="G508" s="2" t="s">
        <v>1094</v>
      </c>
      <c r="H508" s="2" t="s">
        <v>984</v>
      </c>
      <c r="I508" s="2" t="str">
        <f>IFERROR(__xludf.DUMMYFUNCTION("GOOGLETRANSLATE(C508,""fr"",""en"")"),"1) They do not respond to my request. No customer service?
2) They charge me a higher price because they did not ask me if I had never had an accident before.")</f>
        <v>1) They do not respond to my request. No customer service?
2) They charge me a higher price because they did not ask me if I had never had an accident before.</v>
      </c>
    </row>
    <row r="509" ht="15.75" customHeight="1">
      <c r="B509" s="2" t="s">
        <v>1103</v>
      </c>
      <c r="C509" s="2" t="s">
        <v>1104</v>
      </c>
      <c r="D509" s="2" t="s">
        <v>13</v>
      </c>
      <c r="E509" s="2" t="s">
        <v>14</v>
      </c>
      <c r="F509" s="2" t="s">
        <v>15</v>
      </c>
      <c r="G509" s="2" t="s">
        <v>1094</v>
      </c>
      <c r="H509" s="2" t="s">
        <v>984</v>
      </c>
      <c r="I509" s="2" t="str">
        <f>IFERROR(__xludf.DUMMYFUNCTION("GOOGLETRANSLATE(C509,""fr"",""en"")"),"Very dissatisfied with the service, I will soon terminate my other vehicle because you made me lose money by not taking into account the sale of my old vehicle and I had to pay the full year !!!")</f>
        <v>Very dissatisfied with the service, I will soon terminate my other vehicle because you made me lose money by not taking into account the sale of my old vehicle and I had to pay the full year !!!</v>
      </c>
    </row>
    <row r="510" ht="15.75" customHeight="1">
      <c r="B510" s="2" t="s">
        <v>1105</v>
      </c>
      <c r="C510" s="2" t="s">
        <v>1106</v>
      </c>
      <c r="D510" s="2" t="s">
        <v>13</v>
      </c>
      <c r="E510" s="2" t="s">
        <v>14</v>
      </c>
      <c r="F510" s="2" t="s">
        <v>15</v>
      </c>
      <c r="G510" s="2" t="s">
        <v>1094</v>
      </c>
      <c r="H510" s="2" t="s">
        <v>984</v>
      </c>
      <c r="I510" s="2" t="str">
        <f>IFERROR(__xludf.DUMMYFUNCTION("GOOGLETRANSLATE(C510,""fr"",""en"")"),"An alignment of prices compared to other companies.
more balanced tariff proposals for young drivers;
Limitation of CV and DIN power to obtain an acceptable contract. Ex: Maxi 5CV and 100 CV DIN. Correct power for a normal price for a young person.
To "&amp;"be used for your company for young drivers.
Direct Insurance is reactive during an incident.")</f>
        <v>An alignment of prices compared to other companies.
more balanced tariff proposals for young drivers;
Limitation of CV and DIN power to obtain an acceptable contract. Ex: Maxi 5CV and 100 CV DIN. Correct power for a normal price for a young person.
To be used for your company for young drivers.
Direct Insurance is reactive during an incident.</v>
      </c>
    </row>
    <row r="511" ht="15.75" customHeight="1">
      <c r="B511" s="2" t="s">
        <v>1107</v>
      </c>
      <c r="C511" s="2" t="s">
        <v>1108</v>
      </c>
      <c r="D511" s="2" t="s">
        <v>13</v>
      </c>
      <c r="E511" s="2" t="s">
        <v>14</v>
      </c>
      <c r="F511" s="2" t="s">
        <v>15</v>
      </c>
      <c r="G511" s="2" t="s">
        <v>1109</v>
      </c>
      <c r="H511" s="2" t="s">
        <v>984</v>
      </c>
      <c r="I511" s="2" t="str">
        <f>IFERROR(__xludf.DUMMYFUNCTION("GOOGLETRANSLATE(C511,""fr"",""en"")"),"Not satisfied I wish to subscribe online is not working we need the certificate for the housing of Saint Maur of the ditches last Monday deadlines in Comfort Formula.")</f>
        <v>Not satisfied I wish to subscribe online is not working we need the certificate for the housing of Saint Maur of the ditches last Monday deadlines in Comfort Formula.</v>
      </c>
    </row>
    <row r="512" ht="15.75" customHeight="1">
      <c r="B512" s="2" t="s">
        <v>1110</v>
      </c>
      <c r="C512" s="2" t="s">
        <v>1111</v>
      </c>
      <c r="D512" s="2" t="s">
        <v>13</v>
      </c>
      <c r="E512" s="2" t="s">
        <v>14</v>
      </c>
      <c r="F512" s="2" t="s">
        <v>15</v>
      </c>
      <c r="G512" s="2" t="s">
        <v>1109</v>
      </c>
      <c r="H512" s="2" t="s">
        <v>984</v>
      </c>
      <c r="I512" s="2" t="str">
        <f>IFERROR(__xludf.DUMMYFUNCTION("GOOGLETRANSLATE(C512,""fr"",""en"")"),"We are very satisfied because your advice we helped and the prices that are very reasonable as well as your telephone advice have greatly help us, which is why we put 5 stars")</f>
        <v>We are very satisfied because your advice we helped and the prices that are very reasonable as well as your telephone advice have greatly help us, which is why we put 5 stars</v>
      </c>
    </row>
    <row r="513" ht="15.75" customHeight="1">
      <c r="B513" s="2" t="s">
        <v>1112</v>
      </c>
      <c r="C513" s="2" t="s">
        <v>1113</v>
      </c>
      <c r="D513" s="2" t="s">
        <v>13</v>
      </c>
      <c r="E513" s="2" t="s">
        <v>14</v>
      </c>
      <c r="F513" s="2" t="s">
        <v>15</v>
      </c>
      <c r="G513" s="2" t="s">
        <v>1109</v>
      </c>
      <c r="H513" s="2" t="s">
        <v>984</v>
      </c>
      <c r="I513" s="2" t="str">
        <f>IFERROR(__xludf.DUMMYFUNCTION("GOOGLETRANSLATE(C513,""fr"",""en"")"),"I am satisfied with the service
Quick, simple, courteous interlocutor, clear and pleasant.
Prices of the car rate rather well placed.
I recommend direct insurance.")</f>
        <v>I am satisfied with the service
Quick, simple, courteous interlocutor, clear and pleasant.
Prices of the car rate rather well placed.
I recommend direct insurance.</v>
      </c>
    </row>
    <row r="514" ht="15.75" customHeight="1">
      <c r="B514" s="2" t="s">
        <v>1114</v>
      </c>
      <c r="C514" s="2" t="s">
        <v>1115</v>
      </c>
      <c r="D514" s="2" t="s">
        <v>13</v>
      </c>
      <c r="E514" s="2" t="s">
        <v>14</v>
      </c>
      <c r="F514" s="2" t="s">
        <v>15</v>
      </c>
      <c r="G514" s="2" t="s">
        <v>1109</v>
      </c>
      <c r="H514" s="2" t="s">
        <v>984</v>
      </c>
      <c r="I514" s="2" t="str">
        <f>IFERROR(__xludf.DUMMYFUNCTION("GOOGLETRANSLATE(C514,""fr"",""en"")"),"Very responsive, pleasant and clear telephone service. I was able to perform my quote then subscribe to my contract in 15 minutes and in a very professional manner.")</f>
        <v>Very responsive, pleasant and clear telephone service. I was able to perform my quote then subscribe to my contract in 15 minutes and in a very professional manner.</v>
      </c>
    </row>
    <row r="515" ht="15.75" customHeight="1">
      <c r="B515" s="2" t="s">
        <v>1116</v>
      </c>
      <c r="C515" s="2" t="s">
        <v>1117</v>
      </c>
      <c r="D515" s="2" t="s">
        <v>13</v>
      </c>
      <c r="E515" s="2" t="s">
        <v>14</v>
      </c>
      <c r="F515" s="2" t="s">
        <v>15</v>
      </c>
      <c r="G515" s="2" t="s">
        <v>1109</v>
      </c>
      <c r="H515" s="2" t="s">
        <v>984</v>
      </c>
      <c r="I515" s="2" t="str">
        <f>IFERROR(__xludf.DUMMYFUNCTION("GOOGLETRANSLATE(C515,""fr"",""en"")"),"Very pleasant commercial and attentive to my needs. I am delighted with the price and the service! A call, top reactivity. Compared to other insurances, these are the best services I have found.")</f>
        <v>Very pleasant commercial and attentive to my needs. I am delighted with the price and the service! A call, top reactivity. Compared to other insurances, these are the best services I have found.</v>
      </c>
    </row>
    <row r="516" ht="15.75" customHeight="1">
      <c r="B516" s="2" t="s">
        <v>1118</v>
      </c>
      <c r="C516" s="2" t="s">
        <v>1119</v>
      </c>
      <c r="D516" s="2" t="s">
        <v>13</v>
      </c>
      <c r="E516" s="2" t="s">
        <v>14</v>
      </c>
      <c r="F516" s="2" t="s">
        <v>15</v>
      </c>
      <c r="G516" s="2" t="s">
        <v>1120</v>
      </c>
      <c r="H516" s="2" t="s">
        <v>984</v>
      </c>
      <c r="I516" s="2" t="str">
        <f>IFERROR(__xludf.DUMMYFUNCTION("GOOGLETRANSLATE(C516,""fr"",""en"")"),"
I am satisfied with the service.
Being a student and having no income the price is correct even if I would have liked to find a little cheaper….
I hope to have quick answers in case of problems.")</f>
        <v>
I am satisfied with the service.
Being a student and having no income the price is correct even if I would have liked to find a little cheaper….
I hope to have quick answers in case of problems.</v>
      </c>
    </row>
    <row r="517" ht="15.75" customHeight="1">
      <c r="B517" s="2" t="s">
        <v>1121</v>
      </c>
      <c r="C517" s="2" t="s">
        <v>1122</v>
      </c>
      <c r="D517" s="2" t="s">
        <v>13</v>
      </c>
      <c r="E517" s="2" t="s">
        <v>14</v>
      </c>
      <c r="F517" s="2" t="s">
        <v>15</v>
      </c>
      <c r="G517" s="2" t="s">
        <v>1120</v>
      </c>
      <c r="H517" s="2" t="s">
        <v>984</v>
      </c>
      <c r="I517" s="2" t="str">
        <f>IFERROR(__xludf.DUMMYFUNCTION("GOOGLETRANSLATE(C517,""fr"",""en"")"),"I am satisfied for the moment. We will then see if Direct Assurance is a serious and reliable insurer. I judge only on the facts. The reception is also very important")</f>
        <v>I am satisfied for the moment. We will then see if Direct Assurance is a serious and reliable insurer. I judge only on the facts. The reception is also very important</v>
      </c>
    </row>
    <row r="518" ht="15.75" customHeight="1">
      <c r="B518" s="2" t="s">
        <v>1123</v>
      </c>
      <c r="C518" s="2" t="s">
        <v>1124</v>
      </c>
      <c r="D518" s="2" t="s">
        <v>13</v>
      </c>
      <c r="E518" s="2" t="s">
        <v>14</v>
      </c>
      <c r="F518" s="2" t="s">
        <v>15</v>
      </c>
      <c r="G518" s="2" t="s">
        <v>1120</v>
      </c>
      <c r="H518" s="2" t="s">
        <v>984</v>
      </c>
      <c r="I518" s="2" t="str">
        <f>IFERROR(__xludf.DUMMYFUNCTION("GOOGLETRANSLATE(C518,""fr"",""en"")"),"Very responsive customer service but monthly cost of high insurance. Very simple contact and at any time. Dialogue by email or by phone quite simple")</f>
        <v>Very responsive customer service but monthly cost of high insurance. Very simple contact and at any time. Dialogue by email or by phone quite simple</v>
      </c>
    </row>
    <row r="519" ht="15.75" customHeight="1">
      <c r="B519" s="2" t="s">
        <v>1125</v>
      </c>
      <c r="C519" s="2" t="s">
        <v>1126</v>
      </c>
      <c r="D519" s="2" t="s">
        <v>13</v>
      </c>
      <c r="E519" s="2" t="s">
        <v>14</v>
      </c>
      <c r="F519" s="2" t="s">
        <v>15</v>
      </c>
      <c r="G519" s="2" t="s">
        <v>1120</v>
      </c>
      <c r="H519" s="2" t="s">
        <v>984</v>
      </c>
      <c r="I519" s="2" t="str">
        <f>IFERROR(__xludf.DUMMYFUNCTION("GOOGLETRANSLATE(C519,""fr"",""en"")"),"I am very satisfied with the online service offered by the company ""Direct Insurance"".
I highly recommend this company, the site is clear and easy to access. The recording is all the faster.
It's effective.
")</f>
        <v>I am very satisfied with the online service offered by the company "Direct Insurance".
I highly recommend this company, the site is clear and easy to access. The recording is all the faster.
It's effective.
</v>
      </c>
    </row>
    <row r="520" ht="15.75" customHeight="1">
      <c r="B520" s="2" t="s">
        <v>1127</v>
      </c>
      <c r="C520" s="2" t="s">
        <v>1128</v>
      </c>
      <c r="D520" s="2" t="s">
        <v>13</v>
      </c>
      <c r="E520" s="2" t="s">
        <v>14</v>
      </c>
      <c r="F520" s="2" t="s">
        <v>15</v>
      </c>
      <c r="G520" s="2" t="s">
        <v>1120</v>
      </c>
      <c r="H520" s="2" t="s">
        <v>984</v>
      </c>
      <c r="I520" s="2" t="str">
        <f>IFERROR(__xludf.DUMMYFUNCTION("GOOGLETRANSLATE(C520,""fr"",""en"")"),"I am satisfied with the service
The price is very competitive
I haven't had an accident yet so I can't say if the blablasure service is effective")</f>
        <v>I am satisfied with the service
The price is very competitive
I haven't had an accident yet so I can't say if the blablasure service is effective</v>
      </c>
    </row>
    <row r="521" ht="15.75" customHeight="1">
      <c r="B521" s="2" t="s">
        <v>1129</v>
      </c>
      <c r="C521" s="2" t="s">
        <v>1130</v>
      </c>
      <c r="D521" s="2" t="s">
        <v>13</v>
      </c>
      <c r="E521" s="2" t="s">
        <v>14</v>
      </c>
      <c r="F521" s="2" t="s">
        <v>15</v>
      </c>
      <c r="G521" s="2" t="s">
        <v>1120</v>
      </c>
      <c r="H521" s="2" t="s">
        <v>984</v>
      </c>
      <c r="I521" s="2" t="str">
        <f>IFERROR(__xludf.DUMMYFUNCTION("GOOGLETRANSLATE(C521,""fr"",""en"")"),"Not satisfied with regard to a water damage declared to insurance. I fight on my own because no one wants to sign the amicable observation and insurance wants to do nothing. I think I will change insurer.")</f>
        <v>Not satisfied with regard to a water damage declared to insurance. I fight on my own because no one wants to sign the amicable observation and insurance wants to do nothing. I think I will change insurer.</v>
      </c>
    </row>
    <row r="522" ht="15.75" customHeight="1">
      <c r="B522" s="2" t="s">
        <v>1131</v>
      </c>
      <c r="C522" s="2" t="s">
        <v>1132</v>
      </c>
      <c r="D522" s="2" t="s">
        <v>13</v>
      </c>
      <c r="E522" s="2" t="s">
        <v>14</v>
      </c>
      <c r="F522" s="2" t="s">
        <v>15</v>
      </c>
      <c r="G522" s="2" t="s">
        <v>1120</v>
      </c>
      <c r="H522" s="2" t="s">
        <v>984</v>
      </c>
      <c r="I522" s="2" t="str">
        <f>IFERROR(__xludf.DUMMYFUNCTION("GOOGLETRANSLATE(C522,""fr"",""en"")"),"Thank you for your welcome and your skill.
Your prices are really interesting.
I wish you all a very good continuation.
Take good care of yourself.
Cordially")</f>
        <v>Thank you for your welcome and your skill.
Your prices are really interesting.
I wish you all a very good continuation.
Take good care of yourself.
Cordially</v>
      </c>
    </row>
    <row r="523" ht="15.75" customHeight="1">
      <c r="B523" s="2" t="s">
        <v>1133</v>
      </c>
      <c r="C523" s="2" t="s">
        <v>1134</v>
      </c>
      <c r="D523" s="2" t="s">
        <v>13</v>
      </c>
      <c r="E523" s="2" t="s">
        <v>14</v>
      </c>
      <c r="F523" s="2" t="s">
        <v>15</v>
      </c>
      <c r="G523" s="2" t="s">
        <v>1120</v>
      </c>
      <c r="H523" s="2" t="s">
        <v>984</v>
      </c>
      <c r="I523" s="2" t="str">
        <f>IFERROR(__xludf.DUMMYFUNCTION("GOOGLETRANSLATE(C523,""fr"",""en"")"),"I am satisfied with your proposal, practical and fast, thank you for your availability and your listening as well as your explanation, and I hope that this will continue.")</f>
        <v>I am satisfied with your proposal, practical and fast, thank you for your availability and your listening as well as your explanation, and I hope that this will continue.</v>
      </c>
    </row>
    <row r="524" ht="15.75" customHeight="1">
      <c r="B524" s="2" t="s">
        <v>1135</v>
      </c>
      <c r="C524" s="2" t="s">
        <v>1136</v>
      </c>
      <c r="D524" s="2" t="s">
        <v>13</v>
      </c>
      <c r="E524" s="2" t="s">
        <v>14</v>
      </c>
      <c r="F524" s="2" t="s">
        <v>15</v>
      </c>
      <c r="G524" s="2" t="s">
        <v>1137</v>
      </c>
      <c r="H524" s="2" t="s">
        <v>984</v>
      </c>
      <c r="I524" s="2" t="str">
        <f>IFERROR(__xludf.DUMMYFUNCTION("GOOGLETRANSLATE(C524,""fr"",""en"")"),"Satisfied for the moment of the service (post-registration) to be confirmed in time
Clear exchanges with interlocutor - Personal space still to discover so no additional opinion")</f>
        <v>Satisfied for the moment of the service (post-registration) to be confirmed in time
Clear exchanges with interlocutor - Personal space still to discover so no additional opinion</v>
      </c>
    </row>
    <row r="525" ht="15.75" customHeight="1">
      <c r="B525" s="2" t="s">
        <v>1138</v>
      </c>
      <c r="C525" s="2" t="s">
        <v>1139</v>
      </c>
      <c r="D525" s="2" t="s">
        <v>13</v>
      </c>
      <c r="E525" s="2" t="s">
        <v>14</v>
      </c>
      <c r="F525" s="2" t="s">
        <v>15</v>
      </c>
      <c r="G525" s="2" t="s">
        <v>1137</v>
      </c>
      <c r="H525" s="2" t="s">
        <v>984</v>
      </c>
      <c r="I525" s="2" t="str">
        <f>IFERROR(__xludf.DUMMYFUNCTION("GOOGLETRANSLATE(C525,""fr"",""en"")"),"I am satisfied with service, at the price level for the Citroën seems high, that is to say any risk. This year I continue but next year I want to find out to reduce the price of my car insurance")</f>
        <v>I am satisfied with service, at the price level for the Citroën seems high, that is to say any risk. This year I continue but next year I want to find out to reduce the price of my car insurance</v>
      </c>
    </row>
    <row r="526" ht="15.75" customHeight="1">
      <c r="B526" s="2" t="s">
        <v>1140</v>
      </c>
      <c r="C526" s="2" t="s">
        <v>1141</v>
      </c>
      <c r="D526" s="2" t="s">
        <v>13</v>
      </c>
      <c r="E526" s="2" t="s">
        <v>14</v>
      </c>
      <c r="F526" s="2" t="s">
        <v>15</v>
      </c>
      <c r="G526" s="2" t="s">
        <v>1137</v>
      </c>
      <c r="H526" s="2" t="s">
        <v>984</v>
      </c>
      <c r="I526" s="2" t="str">
        <f>IFERROR(__xludf.DUMMYFUNCTION("GOOGLETRANSLATE(C526,""fr"",""en"")"),"A large relief at the price level, because my old insurance cost me an arm. I hope to be convinced by Direct Insurance!
The future will tell me!
")</f>
        <v>A large relief at the price level, because my old insurance cost me an arm. I hope to be convinced by Direct Insurance!
The future will tell me!
</v>
      </c>
    </row>
    <row r="527" ht="15.75" customHeight="1">
      <c r="B527" s="2" t="s">
        <v>1142</v>
      </c>
      <c r="C527" s="2" t="s">
        <v>1143</v>
      </c>
      <c r="D527" s="2" t="s">
        <v>13</v>
      </c>
      <c r="E527" s="2" t="s">
        <v>14</v>
      </c>
      <c r="F527" s="2" t="s">
        <v>15</v>
      </c>
      <c r="G527" s="2" t="s">
        <v>1137</v>
      </c>
      <c r="H527" s="2" t="s">
        <v>984</v>
      </c>
      <c r="I527" s="2" t="str">
        <f>IFERROR(__xludf.DUMMYFUNCTION("GOOGLETRANSLATE(C527,""fr"",""en"")"),"We have been disappointed for over 15 years and we have never been disappointed.
I recommend direct insurance.
Very good follow -up and responsive")</f>
        <v>We have been disappointed for over 15 years and we have never been disappointed.
I recommend direct insurance.
Very good follow -up and responsive</v>
      </c>
    </row>
    <row r="528" ht="15.75" customHeight="1">
      <c r="B528" s="2" t="s">
        <v>1144</v>
      </c>
      <c r="C528" s="2" t="s">
        <v>1145</v>
      </c>
      <c r="D528" s="2" t="s">
        <v>13</v>
      </c>
      <c r="E528" s="2" t="s">
        <v>14</v>
      </c>
      <c r="F528" s="2" t="s">
        <v>15</v>
      </c>
      <c r="G528" s="2" t="s">
        <v>1137</v>
      </c>
      <c r="H528" s="2" t="s">
        <v>984</v>
      </c>
      <c r="I528" s="2" t="str">
        <f>IFERROR(__xludf.DUMMYFUNCTION("GOOGLETRANSLATE(C528,""fr"",""en"")"),"There are increases in Chaq an. MEME We confinement Domage Persone DIFING THE CONSOMATOR You must take lekilometrice traveled and the way of driving (")</f>
        <v>There are increases in Chaq an. MEME We confinement Domage Persone DIFING THE CONSOMATOR You must take lekilometrice traveled and the way of driving (</v>
      </c>
    </row>
    <row r="529" ht="15.75" customHeight="1">
      <c r="B529" s="2" t="s">
        <v>1146</v>
      </c>
      <c r="C529" s="2" t="s">
        <v>1147</v>
      </c>
      <c r="D529" s="2" t="s">
        <v>13</v>
      </c>
      <c r="E529" s="2" t="s">
        <v>14</v>
      </c>
      <c r="F529" s="2" t="s">
        <v>15</v>
      </c>
      <c r="G529" s="2" t="s">
        <v>1137</v>
      </c>
      <c r="H529" s="2" t="s">
        <v>984</v>
      </c>
      <c r="I529" s="2" t="str">
        <f>IFERROR(__xludf.DUMMYFUNCTION("GOOGLETRANSLATE(C529,""fr"",""en"")"),"The specific clauses are too many and your prices are no longer as competitive as before. Telephone assistance remains vague in the responses made so as not to specify that we are not always covered as the case may be.")</f>
        <v>The specific clauses are too many and your prices are no longer as competitive as before. Telephone assistance remains vague in the responses made so as not to specify that we are not always covered as the case may be.</v>
      </c>
    </row>
    <row r="530" ht="15.75" customHeight="1">
      <c r="B530" s="2" t="s">
        <v>1148</v>
      </c>
      <c r="C530" s="2" t="s">
        <v>1149</v>
      </c>
      <c r="D530" s="2" t="s">
        <v>13</v>
      </c>
      <c r="E530" s="2" t="s">
        <v>14</v>
      </c>
      <c r="F530" s="2" t="s">
        <v>15</v>
      </c>
      <c r="G530" s="2" t="s">
        <v>1137</v>
      </c>
      <c r="H530" s="2" t="s">
        <v>984</v>
      </c>
      <c r="I530" s="2" t="str">
        <f>IFERROR(__xludf.DUMMYFUNCTION("GOOGLETRANSLATE(C530,""fr"",""en"")"),"Satisfied too much advertising on your site and too much to fill out while observation and already done, oblige to fill out this form in order to be able to declaire my disaster")</f>
        <v>Satisfied too much advertising on your site and too much to fill out while observation and already done, oblige to fill out this form in order to be able to declaire my disaster</v>
      </c>
    </row>
    <row r="531" ht="15.75" customHeight="1">
      <c r="B531" s="2" t="s">
        <v>1150</v>
      </c>
      <c r="C531" s="2" t="s">
        <v>1151</v>
      </c>
      <c r="D531" s="2" t="s">
        <v>13</v>
      </c>
      <c r="E531" s="2" t="s">
        <v>14</v>
      </c>
      <c r="F531" s="2" t="s">
        <v>15</v>
      </c>
      <c r="G531" s="2" t="s">
        <v>1137</v>
      </c>
      <c r="H531" s="2" t="s">
        <v>984</v>
      </c>
      <c r="I531" s="2" t="str">
        <f>IFERROR(__xludf.DUMMYFUNCTION("GOOGLETRANSLATE(C531,""fr"",""en"")"),"minimum level of satisfaction
Because you are increasing every year ??
While my aged vehicle every year.
.and that I did not have a single disaster.
")</f>
        <v>minimum level of satisfaction
Because you are increasing every year ??
While my aged vehicle every year.
.and that I did not have a single disaster.
</v>
      </c>
    </row>
    <row r="532" ht="15.75" customHeight="1">
      <c r="B532" s="2" t="s">
        <v>1152</v>
      </c>
      <c r="C532" s="2" t="s">
        <v>1153</v>
      </c>
      <c r="D532" s="2" t="s">
        <v>13</v>
      </c>
      <c r="E532" s="2" t="s">
        <v>14</v>
      </c>
      <c r="F532" s="2" t="s">
        <v>15</v>
      </c>
      <c r="G532" s="2" t="s">
        <v>1137</v>
      </c>
      <c r="H532" s="2" t="s">
        <v>984</v>
      </c>
      <c r="I532" s="2" t="str">
        <f>IFERROR(__xludf.DUMMYFUNCTION("GOOGLETRANSLATE(C532,""fr"",""en"")"),"I appreciate monitoring, and the simple operation of online procedures. However, I remain skeptical about the significant increase in the annual subscription.")</f>
        <v>I appreciate monitoring, and the simple operation of online procedures. However, I remain skeptical about the significant increase in the annual subscription.</v>
      </c>
    </row>
    <row r="533" ht="15.75" customHeight="1">
      <c r="B533" s="2" t="s">
        <v>1154</v>
      </c>
      <c r="C533" s="2" t="s">
        <v>1155</v>
      </c>
      <c r="D533" s="2" t="s">
        <v>13</v>
      </c>
      <c r="E533" s="2" t="s">
        <v>14</v>
      </c>
      <c r="F533" s="2" t="s">
        <v>15</v>
      </c>
      <c r="G533" s="2" t="s">
        <v>1137</v>
      </c>
      <c r="H533" s="2" t="s">
        <v>984</v>
      </c>
      <c r="I533" s="2" t="str">
        <f>IFERROR(__xludf.DUMMYFUNCTION("GOOGLETRANSLATE(C533,""fr"",""en"")"),"I am satisfied with listening, monitoring, speed of reactions, price.
A downside anyway! Why don't you want to insure my 1500 kg caravan?")</f>
        <v>I am satisfied with listening, monitoring, speed of reactions, price.
A downside anyway! Why don't you want to insure my 1500 kg caravan?</v>
      </c>
    </row>
    <row r="534" ht="15.75" customHeight="1">
      <c r="B534" s="2" t="s">
        <v>1156</v>
      </c>
      <c r="C534" s="2" t="s">
        <v>1157</v>
      </c>
      <c r="D534" s="2" t="s">
        <v>13</v>
      </c>
      <c r="E534" s="2" t="s">
        <v>14</v>
      </c>
      <c r="F534" s="2" t="s">
        <v>15</v>
      </c>
      <c r="G534" s="2" t="s">
        <v>1137</v>
      </c>
      <c r="H534" s="2" t="s">
        <v>984</v>
      </c>
      <c r="I534" s="2" t="str">
        <f>IFERROR(__xludf.DUMMYFUNCTION("GOOGLETRANSLATE(C534,""fr"",""en"")"),"I am satisfied with services and prices charged by your company. The reception is systematically aggressive at the commercial level, you want to sell me all the catalog !!")</f>
        <v>I am satisfied with services and prices charged by your company. The reception is systematically aggressive at the commercial level, you want to sell me all the catalog !!</v>
      </c>
    </row>
    <row r="535" ht="15.75" customHeight="1">
      <c r="B535" s="2" t="s">
        <v>1158</v>
      </c>
      <c r="C535" s="2" t="s">
        <v>1159</v>
      </c>
      <c r="D535" s="2" t="s">
        <v>13</v>
      </c>
      <c r="E535" s="2" t="s">
        <v>14</v>
      </c>
      <c r="F535" s="2" t="s">
        <v>15</v>
      </c>
      <c r="G535" s="2" t="s">
        <v>1137</v>
      </c>
      <c r="H535" s="2" t="s">
        <v>984</v>
      </c>
      <c r="I535" s="2" t="str">
        <f>IFERROR(__xludf.DUMMYFUNCTION("GOOGLETRANSLATE(C535,""fr"",""en"")"),"I regret that the breakage of a sunroof in ice is not broken in ice, which caused me a franchise.
Especially when we subscribe the formula all risks with tranquility pack")</f>
        <v>I regret that the breakage of a sunroof in ice is not broken in ice, which caused me a franchise.
Especially when we subscribe the formula all risks with tranquility pack</v>
      </c>
    </row>
    <row r="536" ht="15.75" customHeight="1">
      <c r="B536" s="2" t="s">
        <v>1160</v>
      </c>
      <c r="C536" s="2" t="s">
        <v>1161</v>
      </c>
      <c r="D536" s="2" t="s">
        <v>13</v>
      </c>
      <c r="E536" s="2" t="s">
        <v>14</v>
      </c>
      <c r="F536" s="2" t="s">
        <v>15</v>
      </c>
      <c r="G536" s="2" t="s">
        <v>1137</v>
      </c>
      <c r="H536" s="2" t="s">
        <v>984</v>
      </c>
      <c r="I536" s="2" t="str">
        <f>IFERROR(__xludf.DUMMYFUNCTION("GOOGLETRANSLATE(C536,""fr"",""en"")"),"I was satisfied with the services on my old car. I just asked for a quote for another vehicle that I plan to acquire and recover this Saturday.
Best regards.")</f>
        <v>I was satisfied with the services on my old car. I just asked for a quote for another vehicle that I plan to acquire and recover this Saturday.
Best regards.</v>
      </c>
    </row>
    <row r="537" ht="15.75" customHeight="1">
      <c r="B537" s="2" t="s">
        <v>1162</v>
      </c>
      <c r="C537" s="2" t="s">
        <v>1163</v>
      </c>
      <c r="D537" s="2" t="s">
        <v>13</v>
      </c>
      <c r="E537" s="2" t="s">
        <v>14</v>
      </c>
      <c r="F537" s="2" t="s">
        <v>15</v>
      </c>
      <c r="G537" s="2" t="s">
        <v>1137</v>
      </c>
      <c r="H537" s="2" t="s">
        <v>984</v>
      </c>
      <c r="I537" s="2" t="str">
        <f>IFERROR(__xludf.DUMMYFUNCTION("GOOGLETRANSLATE(C537,""fr"",""en"")"),"Everything is OK. Everything is perfect in the management of claims from start to finish. Ease for access to the site, facilitated for information. Listening staff.")</f>
        <v>Everything is OK. Everything is perfect in the management of claims from start to finish. Ease for access to the site, facilitated for information. Listening staff.</v>
      </c>
    </row>
    <row r="538" ht="15.75" customHeight="1">
      <c r="B538" s="2" t="s">
        <v>1164</v>
      </c>
      <c r="C538" s="2" t="s">
        <v>1165</v>
      </c>
      <c r="D538" s="2" t="s">
        <v>13</v>
      </c>
      <c r="E538" s="2" t="s">
        <v>14</v>
      </c>
      <c r="F538" s="2" t="s">
        <v>15</v>
      </c>
      <c r="G538" s="2" t="s">
        <v>1166</v>
      </c>
      <c r="H538" s="2" t="s">
        <v>984</v>
      </c>
      <c r="I538" s="2" t="str">
        <f>IFERROR(__xludf.DUMMYFUNCTION("GOOGLETRANSLATE(C538,""fr"",""en"")"),"We'll see later ! The registration is simple but is it fast to have the documents? What if I have a bp? To be continued to follow to follow to follow to follow")</f>
        <v>We'll see later ! The registration is simple but is it fast to have the documents? What if I have a bp? To be continued to follow to follow to follow to follow</v>
      </c>
    </row>
    <row r="539" ht="15.75" customHeight="1">
      <c r="B539" s="2" t="s">
        <v>1167</v>
      </c>
      <c r="C539" s="2" t="s">
        <v>1168</v>
      </c>
      <c r="D539" s="2" t="s">
        <v>13</v>
      </c>
      <c r="E539" s="2" t="s">
        <v>14</v>
      </c>
      <c r="F539" s="2" t="s">
        <v>15</v>
      </c>
      <c r="G539" s="2" t="s">
        <v>1166</v>
      </c>
      <c r="H539" s="2" t="s">
        <v>984</v>
      </c>
      <c r="I539" s="2" t="str">
        <f>IFERROR(__xludf.DUMMYFUNCTION("GOOGLETRANSLATE(C539,""fr"",""en"")"),"Fast and serious, which does better !!!! I recommend for the online service and the quick response. I recommend for its monthly payment and for customer service !!!!")</f>
        <v>Fast and serious, which does better !!!! I recommend for the online service and the quick response. I recommend for its monthly payment and for customer service !!!!</v>
      </c>
    </row>
    <row r="540" ht="15.75" customHeight="1">
      <c r="B540" s="2" t="s">
        <v>1169</v>
      </c>
      <c r="C540" s="2" t="s">
        <v>1170</v>
      </c>
      <c r="D540" s="2" t="s">
        <v>13</v>
      </c>
      <c r="E540" s="2" t="s">
        <v>14</v>
      </c>
      <c r="F540" s="2" t="s">
        <v>15</v>
      </c>
      <c r="G540" s="2" t="s">
        <v>1166</v>
      </c>
      <c r="H540" s="2" t="s">
        <v>984</v>
      </c>
      <c r="I540" s="2" t="str">
        <f>IFERROR(__xludf.DUMMYFUNCTION("GOOGLETRANSLATE(C540,""fr"",""en"")"),"Ghost customer service !!!!! does not respond to emails
Single payment method !!!!!! It is not at all acceptable
Big disappointment with this site
The site seems only managed by robots")</f>
        <v>Ghost customer service !!!!! does not respond to emails
Single payment method !!!!!! It is not at all acceptable
Big disappointment with this site
The site seems only managed by robots</v>
      </c>
    </row>
    <row r="541" ht="15.75" customHeight="1">
      <c r="B541" s="2" t="s">
        <v>1171</v>
      </c>
      <c r="C541" s="2" t="s">
        <v>1172</v>
      </c>
      <c r="D541" s="2" t="s">
        <v>13</v>
      </c>
      <c r="E541" s="2" t="s">
        <v>14</v>
      </c>
      <c r="F541" s="2" t="s">
        <v>15</v>
      </c>
      <c r="G541" s="2" t="s">
        <v>1166</v>
      </c>
      <c r="H541" s="2" t="s">
        <v>984</v>
      </c>
      <c r="I541" s="2" t="str">
        <f>IFERROR(__xludf.DUMMYFUNCTION("GOOGLETRANSLATE(C541,""fr"",""en"")"),"Satisfied with the service and value for money.
I compared and hopes to be satisfied with our collaboration.
Best regards
Mrs Darraz")</f>
        <v>Satisfied with the service and value for money.
I compared and hopes to be satisfied with our collaboration.
Best regards
Mrs Darraz</v>
      </c>
    </row>
    <row r="542" ht="15.75" customHeight="1">
      <c r="B542" s="2" t="s">
        <v>1173</v>
      </c>
      <c r="C542" s="2" t="s">
        <v>1174</v>
      </c>
      <c r="D542" s="2" t="s">
        <v>13</v>
      </c>
      <c r="E542" s="2" t="s">
        <v>14</v>
      </c>
      <c r="F542" s="2" t="s">
        <v>15</v>
      </c>
      <c r="G542" s="2" t="s">
        <v>1166</v>
      </c>
      <c r="H542" s="2" t="s">
        <v>984</v>
      </c>
      <c r="I542" s="2" t="str">
        <f>IFERROR(__xludf.DUMMYFUNCTION("GOOGLETRANSLATE(C542,""fr"",""en"")"),"Simple, practical, efficient. What more ? I was able to ensure my car (a convertible) at an unbeatable price, and by personalizing my contract (franchises, etc.). Top from Top!")</f>
        <v>Simple, practical, efficient. What more ? I was able to ensure my car (a convertible) at an unbeatable price, and by personalizing my contract (franchises, etc.). Top from Top!</v>
      </c>
    </row>
    <row r="543" ht="15.75" customHeight="1">
      <c r="B543" s="2" t="s">
        <v>1175</v>
      </c>
      <c r="C543" s="2" t="s">
        <v>1176</v>
      </c>
      <c r="D543" s="2" t="s">
        <v>13</v>
      </c>
      <c r="E543" s="2" t="s">
        <v>14</v>
      </c>
      <c r="F543" s="2" t="s">
        <v>15</v>
      </c>
      <c r="G543" s="2" t="s">
        <v>1166</v>
      </c>
      <c r="H543" s="2" t="s">
        <v>984</v>
      </c>
      <c r="I543" s="2" t="str">
        <f>IFERROR(__xludf.DUMMYFUNCTION("GOOGLETRANSLATE(C543,""fr"",""en"")"),"I am not satisfied I have remained my mobile home contract since November and I see that you always hold my subscription I hope you will do what is necessary to update this inconvenience")</f>
        <v>I am not satisfied I have remained my mobile home contract since November and I see that you always hold my subscription I hope you will do what is necessary to update this inconvenience</v>
      </c>
    </row>
    <row r="544" ht="15.75" customHeight="1">
      <c r="B544" s="2" t="s">
        <v>1177</v>
      </c>
      <c r="C544" s="2" t="s">
        <v>1178</v>
      </c>
      <c r="D544" s="2" t="s">
        <v>13</v>
      </c>
      <c r="E544" s="2" t="s">
        <v>14</v>
      </c>
      <c r="F544" s="2" t="s">
        <v>15</v>
      </c>
      <c r="G544" s="2" t="s">
        <v>1166</v>
      </c>
      <c r="H544" s="2" t="s">
        <v>984</v>
      </c>
      <c r="I544" s="2" t="str">
        <f>IFERROR(__xludf.DUMMYFUNCTION("GOOGLETRANSLATE(C544,""fr"",""en"")"),"I am very satisfied with the price. I save almost 300 euros annual compared to my bank. I was able to benefit from a very good telephone reception and very good advice.")</f>
        <v>I am very satisfied with the price. I save almost 300 euros annual compared to my bank. I was able to benefit from a very good telephone reception and very good advice.</v>
      </c>
    </row>
    <row r="545" ht="15.75" customHeight="1">
      <c r="B545" s="2" t="s">
        <v>1179</v>
      </c>
      <c r="C545" s="2" t="s">
        <v>1180</v>
      </c>
      <c r="D545" s="2" t="s">
        <v>13</v>
      </c>
      <c r="E545" s="2" t="s">
        <v>14</v>
      </c>
      <c r="F545" s="2" t="s">
        <v>15</v>
      </c>
      <c r="G545" s="2" t="s">
        <v>1166</v>
      </c>
      <c r="H545" s="2" t="s">
        <v>984</v>
      </c>
      <c r="I545" s="2" t="str">
        <f>IFERROR(__xludf.DUMMYFUNCTION("GOOGLETRANSLATE(C545,""fr"",""en"")"),"The prices charged is very correct, the use of the site simple and easy.
As for the quality of the services, I could not issue an opinion insofar as my membership will be effective from 03/30/21.")</f>
        <v>The prices charged is very correct, the use of the site simple and easy.
As for the quality of the services, I could not issue an opinion insofar as my membership will be effective from 03/30/21.</v>
      </c>
    </row>
    <row r="546" ht="15.75" customHeight="1">
      <c r="B546" s="2" t="s">
        <v>1181</v>
      </c>
      <c r="C546" s="2" t="s">
        <v>1182</v>
      </c>
      <c r="D546" s="2" t="s">
        <v>13</v>
      </c>
      <c r="E546" s="2" t="s">
        <v>14</v>
      </c>
      <c r="F546" s="2" t="s">
        <v>15</v>
      </c>
      <c r="G546" s="2" t="s">
        <v>1166</v>
      </c>
      <c r="H546" s="2" t="s">
        <v>984</v>
      </c>
      <c r="I546" s="2" t="str">
        <f>IFERROR(__xludf.DUMMYFUNCTION("GOOGLETRANSLATE(C546,""fr"",""en"")"),"Very good telephone contact, very pro. From rates to the fairest and possibilities to adapt your contract to your needs. I am satisfied with the first contact.")</f>
        <v>Very good telephone contact, very pro. From rates to the fairest and possibilities to adapt your contract to your needs. I am satisfied with the first contact.</v>
      </c>
    </row>
    <row r="547" ht="15.75" customHeight="1">
      <c r="B547" s="2" t="s">
        <v>1183</v>
      </c>
      <c r="C547" s="2" t="s">
        <v>1184</v>
      </c>
      <c r="D547" s="2" t="s">
        <v>13</v>
      </c>
      <c r="E547" s="2" t="s">
        <v>14</v>
      </c>
      <c r="F547" s="2" t="s">
        <v>15</v>
      </c>
      <c r="G547" s="2" t="s">
        <v>1166</v>
      </c>
      <c r="H547" s="2" t="s">
        <v>984</v>
      </c>
      <c r="I547" s="2" t="str">
        <f>IFERROR(__xludf.DUMMYFUNCTION("GOOGLETRANSLATE(C547,""fr"",""en"")"),"Prices and service are correlated
friendly and pleasant telephone reception,
operators show great patience with relevant responses")</f>
        <v>Prices and service are correlated
friendly and pleasant telephone reception,
operators show great patience with relevant responses</v>
      </c>
    </row>
    <row r="548" ht="15.75" customHeight="1">
      <c r="B548" s="2" t="s">
        <v>1185</v>
      </c>
      <c r="C548" s="2" t="s">
        <v>1186</v>
      </c>
      <c r="D548" s="2" t="s">
        <v>13</v>
      </c>
      <c r="E548" s="2" t="s">
        <v>14</v>
      </c>
      <c r="F548" s="2" t="s">
        <v>15</v>
      </c>
      <c r="G548" s="2" t="s">
        <v>1166</v>
      </c>
      <c r="H548" s="2" t="s">
        <v>984</v>
      </c>
      <c r="I548" s="2" t="str">
        <f>IFERROR(__xludf.DUMMYFUNCTION("GOOGLETRANSLATE(C548,""fr"",""en"")"),"I am not satisfied because the price of insurance increases each year.
In addition I changed his address and even if my subscription has decreased (I have already signed by computer for the new sum), I cannot settle it on the internet because the old s"&amp;"um is still there.")</f>
        <v>I am not satisfied because the price of insurance increases each year.
In addition I changed his address and even if my subscription has decreased (I have already signed by computer for the new sum), I cannot settle it on the internet because the old sum is still there.</v>
      </c>
    </row>
    <row r="549" ht="15.75" customHeight="1">
      <c r="B549" s="2" t="s">
        <v>1187</v>
      </c>
      <c r="C549" s="2" t="s">
        <v>1188</v>
      </c>
      <c r="D549" s="2" t="s">
        <v>13</v>
      </c>
      <c r="E549" s="2" t="s">
        <v>14</v>
      </c>
      <c r="F549" s="2" t="s">
        <v>15</v>
      </c>
      <c r="G549" s="2" t="s">
        <v>1166</v>
      </c>
      <c r="H549" s="2" t="s">
        <v>984</v>
      </c>
      <c r="I549" s="2" t="str">
        <f>IFERROR(__xludf.DUMMYFUNCTION("GOOGLETRANSLATE(C549,""fr"",""en"")"),"I am not satisfied with the price.
I received my maturity notice with an increase of € 50 in bonus 0.85 (€ 611 in 2020, for € 660 in 2021)
I was explained to me that it was related to the incidence rate of the Alpes Maritimes, excluding when I make a si"&amp;"mulation on the site for a new contract, I get an answer with a difference of € 260!
")</f>
        <v>I am not satisfied with the price.
I received my maturity notice with an increase of € 50 in bonus 0.85 (€ 611 in 2020, for € 660 in 2021)
I was explained to me that it was related to the incidence rate of the Alpes Maritimes, excluding when I make a simulation on the site for a new contract, I get an answer with a difference of € 260!
</v>
      </c>
    </row>
    <row r="550" ht="15.75" customHeight="1">
      <c r="B550" s="2" t="s">
        <v>1189</v>
      </c>
      <c r="C550" s="2" t="s">
        <v>1190</v>
      </c>
      <c r="D550" s="2" t="s">
        <v>13</v>
      </c>
      <c r="E550" s="2" t="s">
        <v>14</v>
      </c>
      <c r="F550" s="2" t="s">
        <v>15</v>
      </c>
      <c r="G550" s="2" t="s">
        <v>1166</v>
      </c>
      <c r="H550" s="2" t="s">
        <v>984</v>
      </c>
      <c r="I550" s="2" t="str">
        <f>IFERROR(__xludf.DUMMYFUNCTION("GOOGLETRANSLATE(C550,""fr"",""en"")"),"I am satisfied with the service. The prices are suitable. The quote procedure and sub -scam is simple. I am supposed to take out car insurance at home.")</f>
        <v>I am satisfied with the service. The prices are suitable. The quote procedure and sub -scam is simple. I am supposed to take out car insurance at home.</v>
      </c>
    </row>
    <row r="551" ht="15.75" customHeight="1">
      <c r="B551" s="2" t="s">
        <v>1191</v>
      </c>
      <c r="C551" s="2" t="s">
        <v>1192</v>
      </c>
      <c r="D551" s="2" t="s">
        <v>13</v>
      </c>
      <c r="E551" s="2" t="s">
        <v>14</v>
      </c>
      <c r="F551" s="2" t="s">
        <v>15</v>
      </c>
      <c r="G551" s="2" t="s">
        <v>1166</v>
      </c>
      <c r="H551" s="2" t="s">
        <v>984</v>
      </c>
      <c r="I551" s="2" t="str">
        <f>IFERROR(__xludf.DUMMYFUNCTION("GOOGLETRANSLATE(C551,""fr"",""en"")"),"Simple and practical very good service discussion with client charges.
The prices are correct but during a claim the franchise is high")</f>
        <v>Simple and practical very good service discussion with client charges.
The prices are correct but during a claim the franchise is high</v>
      </c>
    </row>
    <row r="552" ht="15.75" customHeight="1">
      <c r="B552" s="2" t="s">
        <v>1193</v>
      </c>
      <c r="C552" s="2" t="s">
        <v>1194</v>
      </c>
      <c r="D552" s="2" t="s">
        <v>13</v>
      </c>
      <c r="E552" s="2" t="s">
        <v>14</v>
      </c>
      <c r="F552" s="2" t="s">
        <v>15</v>
      </c>
      <c r="G552" s="2" t="s">
        <v>1166</v>
      </c>
      <c r="H552" s="2" t="s">
        <v>984</v>
      </c>
      <c r="I552" s="2" t="str">
        <f>IFERROR(__xludf.DUMMYFUNCTION("GOOGLETRANSLATE(C552,""fr"",""en"")"),"I recognize the quality of service, however the price is relatively high. I recommend that my knowledge to subscribe to Direct Insurance. My son also subscribed.")</f>
        <v>I recognize the quality of service, however the price is relatively high. I recommend that my knowledge to subscribe to Direct Insurance. My son also subscribed.</v>
      </c>
    </row>
    <row r="553" ht="15.75" customHeight="1">
      <c r="B553" s="2" t="s">
        <v>1195</v>
      </c>
      <c r="C553" s="2" t="s">
        <v>1196</v>
      </c>
      <c r="D553" s="2" t="s">
        <v>13</v>
      </c>
      <c r="E553" s="2" t="s">
        <v>14</v>
      </c>
      <c r="F553" s="2" t="s">
        <v>15</v>
      </c>
      <c r="G553" s="2" t="s">
        <v>1166</v>
      </c>
      <c r="H553" s="2" t="s">
        <v>984</v>
      </c>
      <c r="I553" s="2" t="str">
        <f>IFERROR(__xludf.DUMMYFUNCTION("GOOGLETRANSLATE(C553,""fr"",""en"")"),"I am satisfied with the registration. However, I have not yet had the opportunity to request this insurance. On the other hand, I am very disappointed that I am sticking to a supplement for something I am not responsible.")</f>
        <v>I am satisfied with the registration. However, I have not yet had the opportunity to request this insurance. On the other hand, I am very disappointed that I am sticking to a supplement for something I am not responsible.</v>
      </c>
    </row>
    <row r="554" ht="15.75" customHeight="1">
      <c r="B554" s="2" t="s">
        <v>1197</v>
      </c>
      <c r="C554" s="2" t="s">
        <v>1198</v>
      </c>
      <c r="D554" s="2" t="s">
        <v>13</v>
      </c>
      <c r="E554" s="2" t="s">
        <v>14</v>
      </c>
      <c r="F554" s="2" t="s">
        <v>15</v>
      </c>
      <c r="G554" s="2" t="s">
        <v>1199</v>
      </c>
      <c r="H554" s="2" t="s">
        <v>984</v>
      </c>
      <c r="I554" s="2" t="str">
        <f>IFERROR(__xludf.DUMMYFUNCTION("GOOGLETRANSLATE(C554,""fr"",""en"")"),"I am satisfied with the service. nice operator. And patient answer to any questions. EASY ACCESS. Practice as a Demarche and good advisor")</f>
        <v>I am satisfied with the service. nice operator. And patient answer to any questions. EASY ACCESS. Practice as a Demarche and good advisor</v>
      </c>
    </row>
    <row r="555" ht="15.75" customHeight="1">
      <c r="B555" s="2" t="s">
        <v>1200</v>
      </c>
      <c r="C555" s="2" t="s">
        <v>1201</v>
      </c>
      <c r="D555" s="2" t="s">
        <v>13</v>
      </c>
      <c r="E555" s="2" t="s">
        <v>14</v>
      </c>
      <c r="F555" s="2" t="s">
        <v>15</v>
      </c>
      <c r="G555" s="2" t="s">
        <v>1199</v>
      </c>
      <c r="H555" s="2" t="s">
        <v>984</v>
      </c>
      <c r="I555" s="2" t="str">
        <f>IFERROR(__xludf.DUMMYFUNCTION("GOOGLETRANSLATE(C555,""fr"",""en"")"),"Hello,
I am satisfied with the price of my car insurance,
By cons I do not understand why I cannot insure my house. The operator tells me that my region is not assurable ???
Cordially")</f>
        <v>Hello,
I am satisfied with the price of my car insurance,
By cons I do not understand why I cannot insure my house. The operator tells me that my region is not assurable ???
Cordially</v>
      </c>
    </row>
    <row r="556" ht="15.75" customHeight="1">
      <c r="B556" s="2" t="s">
        <v>1202</v>
      </c>
      <c r="C556" s="2" t="s">
        <v>1203</v>
      </c>
      <c r="D556" s="2" t="s">
        <v>13</v>
      </c>
      <c r="E556" s="2" t="s">
        <v>14</v>
      </c>
      <c r="F556" s="2" t="s">
        <v>15</v>
      </c>
      <c r="G556" s="2" t="s">
        <v>1199</v>
      </c>
      <c r="H556" s="2" t="s">
        <v>984</v>
      </c>
      <c r="I556" s="2" t="str">
        <f>IFERROR(__xludf.DUMMYFUNCTION("GOOGLETRANSLATE(C556,""fr"",""en"")"),"I am satisfied with the different services.
Slightly high price
Easy to handle site, I just made a disaster declaration quite simply, hoping that the care is so simple.")</f>
        <v>I am satisfied with the different services.
Slightly high price
Easy to handle site, I just made a disaster declaration quite simply, hoping that the care is so simple.</v>
      </c>
    </row>
    <row r="557" ht="15.75" customHeight="1">
      <c r="B557" s="2" t="s">
        <v>1204</v>
      </c>
      <c r="C557" s="2" t="s">
        <v>1205</v>
      </c>
      <c r="D557" s="2" t="s">
        <v>13</v>
      </c>
      <c r="E557" s="2" t="s">
        <v>14</v>
      </c>
      <c r="F557" s="2" t="s">
        <v>15</v>
      </c>
      <c r="G557" s="2" t="s">
        <v>1199</v>
      </c>
      <c r="H557" s="2" t="s">
        <v>984</v>
      </c>
      <c r="I557" s="2" t="str">
        <f>IFERROR(__xludf.DUMMYFUNCTION("GOOGLETRANSLATE(C557,""fr"",""en"")"),"So complicated to have an advisor ...... we waste more time having someone online than the time really necessary to have the desired information")</f>
        <v>So complicated to have an advisor ...... we waste more time having someone online than the time really necessary to have the desired information</v>
      </c>
    </row>
    <row r="558" ht="15.75" customHeight="1">
      <c r="B558" s="2" t="s">
        <v>1206</v>
      </c>
      <c r="C558" s="2" t="s">
        <v>1207</v>
      </c>
      <c r="D558" s="2" t="s">
        <v>13</v>
      </c>
      <c r="E558" s="2" t="s">
        <v>14</v>
      </c>
      <c r="F558" s="2" t="s">
        <v>15</v>
      </c>
      <c r="G558" s="2" t="s">
        <v>1199</v>
      </c>
      <c r="H558" s="2" t="s">
        <v>984</v>
      </c>
      <c r="I558" s="2" t="str">
        <f>IFERROR(__xludf.DUMMYFUNCTION("GOOGLETRANSLATE(C558,""fr"",""en"")"),"The prices are competitive when we arrive at home and after they stop going up !! It would be appreciable from your prices evolve with the increase in bonus and the aging of the vehicle.")</f>
        <v>The prices are competitive when we arrive at home and after they stop going up !! It would be appreciable from your prices evolve with the increase in bonus and the aging of the vehicle.</v>
      </c>
    </row>
    <row r="559" ht="15.75" customHeight="1">
      <c r="B559" s="2" t="s">
        <v>1208</v>
      </c>
      <c r="C559" s="2" t="s">
        <v>1209</v>
      </c>
      <c r="D559" s="2" t="s">
        <v>13</v>
      </c>
      <c r="E559" s="2" t="s">
        <v>14</v>
      </c>
      <c r="F559" s="2" t="s">
        <v>15</v>
      </c>
      <c r="G559" s="2" t="s">
        <v>1199</v>
      </c>
      <c r="H559" s="2" t="s">
        <v>984</v>
      </c>
      <c r="I559" s="2" t="str">
        <f>IFERROR(__xludf.DUMMYFUNCTION("GOOGLETRANSLATE(C559,""fr"",""en"")"),"I am very satisfied with the prices set by the advisers I had.
I highly recommend direct insurance for all those around me and friends.")</f>
        <v>I am very satisfied with the prices set by the advisers I had.
I highly recommend direct insurance for all those around me and friends.</v>
      </c>
    </row>
    <row r="560" ht="15.75" customHeight="1">
      <c r="B560" s="2" t="s">
        <v>1210</v>
      </c>
      <c r="C560" s="2" t="s">
        <v>1211</v>
      </c>
      <c r="D560" s="2" t="s">
        <v>13</v>
      </c>
      <c r="E560" s="2" t="s">
        <v>14</v>
      </c>
      <c r="F560" s="2" t="s">
        <v>15</v>
      </c>
      <c r="G560" s="2" t="s">
        <v>1199</v>
      </c>
      <c r="H560" s="2" t="s">
        <v>984</v>
      </c>
      <c r="I560" s="2" t="str">
        <f>IFERROR(__xludf.DUMMYFUNCTION("GOOGLETRANSLATE(C560,""fr"",""en"")"),"Satisfied with the service and price conditions of my new insurance. Satisfactory telephone reception and speed of response. Overall very satisfied")</f>
        <v>Satisfied with the service and price conditions of my new insurance. Satisfactory telephone reception and speed of response. Overall very satisfied</v>
      </c>
    </row>
    <row r="561" ht="15.75" customHeight="1">
      <c r="B561" s="2" t="s">
        <v>1212</v>
      </c>
      <c r="C561" s="2" t="s">
        <v>1213</v>
      </c>
      <c r="D561" s="2" t="s">
        <v>13</v>
      </c>
      <c r="E561" s="2" t="s">
        <v>14</v>
      </c>
      <c r="F561" s="2" t="s">
        <v>15</v>
      </c>
      <c r="G561" s="2" t="s">
        <v>1199</v>
      </c>
      <c r="H561" s="2" t="s">
        <v>984</v>
      </c>
      <c r="I561" s="2" t="str">
        <f>IFERROR(__xludf.DUMMYFUNCTION("GOOGLETRANSLATE(C561,""fr"",""en"")"),"No problem with subscription.
I hope that the treatment of a possible claim will go as well (also hoping that it is as late as possible).")</f>
        <v>No problem with subscription.
I hope that the treatment of a possible claim will go as well (also hoping that it is as late as possible).</v>
      </c>
    </row>
    <row r="562" ht="15.75" customHeight="1">
      <c r="B562" s="2" t="s">
        <v>1214</v>
      </c>
      <c r="C562" s="2" t="s">
        <v>1215</v>
      </c>
      <c r="D562" s="2" t="s">
        <v>13</v>
      </c>
      <c r="E562" s="2" t="s">
        <v>14</v>
      </c>
      <c r="F562" s="2" t="s">
        <v>15</v>
      </c>
      <c r="G562" s="2" t="s">
        <v>1199</v>
      </c>
      <c r="H562" s="2" t="s">
        <v>984</v>
      </c>
      <c r="I562" s="2" t="str">
        <f>IFERROR(__xludf.DUMMYFUNCTION("GOOGLETRANSLATE(C562,""fr"",""en"")"),"TVB as long as TVB
CAD as long as you pay without a sinister and it reports.
I have just received by RAR a termination because of my claims (nb g another 27% bonus)
As for the false statement bonus 50 bonus always, in fact you have to understand: bonus"&amp;" 50 as long as you have no claim.
Zero after -sales service: impossible to reach anyone easily (hours at such ... including to obtain an information statement!) And that you finally have some, it is never the same person, the telesecretariat is abroad.
"&amp;"In short, delicious after -sales service loss of time +++++++")</f>
        <v>TVB as long as TVB
CAD as long as you pay without a sinister and it reports.
I have just received by RAR a termination because of my claims (nb g another 27% bonus)
As for the false statement bonus 50 bonus always, in fact you have to understand: bonus 50 as long as you have no claim.
Zero after -sales service: impossible to reach anyone easily (hours at such ... including to obtain an information statement!) And that you finally have some, it is never the same person, the telesecretariat is abroad.
In short, delicious after -sales service loss of time +++++++</v>
      </c>
    </row>
    <row r="563" ht="15.75" customHeight="1">
      <c r="B563" s="2" t="s">
        <v>1216</v>
      </c>
      <c r="C563" s="2" t="s">
        <v>1217</v>
      </c>
      <c r="D563" s="2" t="s">
        <v>13</v>
      </c>
      <c r="E563" s="2" t="s">
        <v>14</v>
      </c>
      <c r="F563" s="2" t="s">
        <v>15</v>
      </c>
      <c r="G563" s="2" t="s">
        <v>1199</v>
      </c>
      <c r="H563" s="2" t="s">
        <v>984</v>
      </c>
      <c r="I563" s="2" t="str">
        <f>IFERROR(__xludf.DUMMYFUNCTION("GOOGLETRANSLATE(C563,""fr"",""en"")"),"I am satisfied with the service and the price is very acceptable. This is the first time that I have been working with Direct Insurance and I have been very impressed by the efficiency")</f>
        <v>I am satisfied with the service and the price is very acceptable. This is the first time that I have been working with Direct Insurance and I have been very impressed by the efficiency</v>
      </c>
    </row>
    <row r="564" ht="15.75" customHeight="1">
      <c r="B564" s="2" t="s">
        <v>1218</v>
      </c>
      <c r="C564" s="2" t="s">
        <v>1219</v>
      </c>
      <c r="D564" s="2" t="s">
        <v>13</v>
      </c>
      <c r="E564" s="2" t="s">
        <v>14</v>
      </c>
      <c r="F564" s="2" t="s">
        <v>15</v>
      </c>
      <c r="G564" s="2" t="s">
        <v>1199</v>
      </c>
      <c r="H564" s="2" t="s">
        <v>984</v>
      </c>
      <c r="I564" s="2" t="str">
        <f>IFERROR(__xludf.DUMMYFUNCTION("GOOGLETRANSLATE(C564,""fr"",""en"")"),"Prices increased by 14% at the end of 2020, it is unjustified and inadmissible. We hardly used the car during this pandemic period. We know that insurance companies have gained more than 2.5 billion with containment periods. Count on me to make a good adv"&amp;"ertisement !!!")</f>
        <v>Prices increased by 14% at the end of 2020, it is unjustified and inadmissible. We hardly used the car during this pandemic period. We know that insurance companies have gained more than 2.5 billion with containment periods. Count on me to make a good advertisement !!!</v>
      </c>
    </row>
    <row r="565" ht="15.75" customHeight="1">
      <c r="B565" s="2" t="s">
        <v>1220</v>
      </c>
      <c r="C565" s="2" t="s">
        <v>1221</v>
      </c>
      <c r="D565" s="2" t="s">
        <v>13</v>
      </c>
      <c r="E565" s="2" t="s">
        <v>14</v>
      </c>
      <c r="F565" s="2" t="s">
        <v>15</v>
      </c>
      <c r="G565" s="2" t="s">
        <v>1199</v>
      </c>
      <c r="H565" s="2" t="s">
        <v>984</v>
      </c>
      <c r="I565" s="2" t="str">
        <f>IFERROR(__xludf.DUMMYFUNCTION("GOOGLETRANSLATE(C565,""fr"",""en"")"),"Satisfaction until the contract signed, after it will be depending on the events. Unbeatable in the price/coverage ratio. Simple to subscribe.")</f>
        <v>Satisfaction until the contract signed, after it will be depending on the events. Unbeatable in the price/coverage ratio. Simple to subscribe.</v>
      </c>
    </row>
    <row r="566" ht="15.75" customHeight="1">
      <c r="B566" s="2" t="s">
        <v>1222</v>
      </c>
      <c r="C566" s="2" t="s">
        <v>1223</v>
      </c>
      <c r="D566" s="2" t="s">
        <v>13</v>
      </c>
      <c r="E566" s="2" t="s">
        <v>14</v>
      </c>
      <c r="F566" s="2" t="s">
        <v>15</v>
      </c>
      <c r="G566" s="2" t="s">
        <v>1199</v>
      </c>
      <c r="H566" s="2" t="s">
        <v>984</v>
      </c>
      <c r="I566" s="2" t="str">
        <f>IFERROR(__xludf.DUMMYFUNCTION("GOOGLETRANSLATE(C566,""fr"",""en"")"),"Hello,
The amount of the auto contract is amounts with a bonus of 50%, being a customer at AXA since 2001, for auto and housing contracts.
Thanks
S.malte")</f>
        <v>Hello,
The amount of the auto contract is amounts with a bonus of 50%, being a customer at AXA since 2001, for auto and housing contracts.
Thanks
S.malte</v>
      </c>
    </row>
    <row r="567" ht="15.75" customHeight="1">
      <c r="B567" s="2" t="s">
        <v>1224</v>
      </c>
      <c r="C567" s="2" t="s">
        <v>1225</v>
      </c>
      <c r="D567" s="2" t="s">
        <v>13</v>
      </c>
      <c r="E567" s="2" t="s">
        <v>14</v>
      </c>
      <c r="F567" s="2" t="s">
        <v>15</v>
      </c>
      <c r="G567" s="2" t="s">
        <v>1199</v>
      </c>
      <c r="H567" s="2" t="s">
        <v>984</v>
      </c>
      <c r="I567" s="2" t="str">
        <f>IFERROR(__xludf.DUMMYFUNCTION("GOOGLETRANSLATE(C567,""fr"",""en"")"),"Very interactive site.
Only downside, specify that vehicle photos must be taken from the mobile application.
Very attractive price, and very practical site to download the necessary documents")</f>
        <v>Very interactive site.
Only downside, specify that vehicle photos must be taken from the mobile application.
Very attractive price, and very practical site to download the necessary documents</v>
      </c>
    </row>
    <row r="568" ht="15.75" customHeight="1">
      <c r="B568" s="2" t="s">
        <v>1226</v>
      </c>
      <c r="C568" s="2" t="s">
        <v>1227</v>
      </c>
      <c r="D568" s="2" t="s">
        <v>13</v>
      </c>
      <c r="E568" s="2" t="s">
        <v>14</v>
      </c>
      <c r="F568" s="2" t="s">
        <v>15</v>
      </c>
      <c r="G568" s="2" t="s">
        <v>1199</v>
      </c>
      <c r="H568" s="2" t="s">
        <v>984</v>
      </c>
      <c r="I568" s="2" t="str">
        <f>IFERROR(__xludf.DUMMYFUNCTION("GOOGLETRANSLATE(C568,""fr"",""en"")"),"I am satisfied with the value for money and customer service.
Always patient, welcoming, available and attentive.
It's very interesting.
")</f>
        <v>I am satisfied with the value for money and customer service.
Always patient, welcoming, available and attentive.
It's very interesting.
</v>
      </c>
    </row>
    <row r="569" ht="15.75" customHeight="1">
      <c r="B569" s="2" t="s">
        <v>1228</v>
      </c>
      <c r="C569" s="2" t="s">
        <v>1229</v>
      </c>
      <c r="D569" s="2" t="s">
        <v>13</v>
      </c>
      <c r="E569" s="2" t="s">
        <v>14</v>
      </c>
      <c r="F569" s="2" t="s">
        <v>15</v>
      </c>
      <c r="G569" s="2" t="s">
        <v>1230</v>
      </c>
      <c r="H569" s="2" t="s">
        <v>984</v>
      </c>
      <c r="I569" s="2" t="str">
        <f>IFERROR(__xludf.DUMMYFUNCTION("GOOGLETRANSLATE(C569,""fr"",""en"")"),"I am very satisfied with your service and if you can continue in the same vision with this quality service that makes the difference. I highly recommend..")</f>
        <v>I am very satisfied with your service and if you can continue in the same vision with this quality service that makes the difference. I highly recommend..</v>
      </c>
    </row>
    <row r="570" ht="15.75" customHeight="1">
      <c r="B570" s="2" t="s">
        <v>1231</v>
      </c>
      <c r="C570" s="2" t="s">
        <v>1232</v>
      </c>
      <c r="D570" s="2" t="s">
        <v>13</v>
      </c>
      <c r="E570" s="2" t="s">
        <v>14</v>
      </c>
      <c r="F570" s="2" t="s">
        <v>15</v>
      </c>
      <c r="G570" s="2" t="s">
        <v>1230</v>
      </c>
      <c r="H570" s="2" t="s">
        <v>984</v>
      </c>
      <c r="I570" s="2" t="str">
        <f>IFERROR(__xludf.DUMMYFUNCTION("GOOGLETRANSLATE(C570,""fr"",""en"")"),"Practical and simple - Correct price - Use site on Sunday - No necessary or questions for assistance therefore perfect - affordable and easy to use")</f>
        <v>Practical and simple - Correct price - Use site on Sunday - No necessary or questions for assistance therefore perfect - affordable and easy to use</v>
      </c>
    </row>
    <row r="571" ht="15.75" customHeight="1">
      <c r="B571" s="2" t="s">
        <v>1233</v>
      </c>
      <c r="C571" s="2" t="s">
        <v>1234</v>
      </c>
      <c r="D571" s="2" t="s">
        <v>13</v>
      </c>
      <c r="E571" s="2" t="s">
        <v>14</v>
      </c>
      <c r="F571" s="2" t="s">
        <v>15</v>
      </c>
      <c r="G571" s="2" t="s">
        <v>1230</v>
      </c>
      <c r="H571" s="2" t="s">
        <v>984</v>
      </c>
      <c r="I571" s="2" t="str">
        <f>IFERROR(__xludf.DUMMYFUNCTION("GOOGLETRANSLATE(C571,""fr"",""en"")"),"I am satisfied with the services but it is the second time that you claim the same documents and the same information.
At the next request of the same docs and intelligence the number of stars will continue to drop!")</f>
        <v>I am satisfied with the services but it is the second time that you claim the same documents and the same information.
At the next request of the same docs and intelligence the number of stars will continue to drop!</v>
      </c>
    </row>
    <row r="572" ht="15.75" customHeight="1">
      <c r="B572" s="2" t="s">
        <v>1235</v>
      </c>
      <c r="C572" s="2" t="s">
        <v>1236</v>
      </c>
      <c r="D572" s="2" t="s">
        <v>13</v>
      </c>
      <c r="E572" s="2" t="s">
        <v>14</v>
      </c>
      <c r="F572" s="2" t="s">
        <v>15</v>
      </c>
      <c r="G572" s="2" t="s">
        <v>1230</v>
      </c>
      <c r="H572" s="2" t="s">
        <v>984</v>
      </c>
      <c r="I572" s="2" t="str">
        <f>IFERROR(__xludf.DUMMYFUNCTION("GOOGLETRANSLATE(C572,""fr"",""en"")"),"I came back to you because the price of insurance any risk for the Audi is very interesting, but it should not be spoiled by asking me for a termination document of my old insurance when you told me by phone March 10, 2021 that you took care of it !! Here"&amp;", thank you.")</f>
        <v>I came back to you because the price of insurance any risk for the Audi is very interesting, but it should not be spoiled by asking me for a termination document of my old insurance when you told me by phone March 10, 2021 that you took care of it !! Here, thank you.</v>
      </c>
    </row>
    <row r="573" ht="15.75" customHeight="1">
      <c r="B573" s="2" t="s">
        <v>1237</v>
      </c>
      <c r="C573" s="2" t="s">
        <v>1238</v>
      </c>
      <c r="D573" s="2" t="s">
        <v>13</v>
      </c>
      <c r="E573" s="2" t="s">
        <v>14</v>
      </c>
      <c r="F573" s="2" t="s">
        <v>15</v>
      </c>
      <c r="G573" s="2" t="s">
        <v>1230</v>
      </c>
      <c r="H573" s="2" t="s">
        <v>984</v>
      </c>
      <c r="I573" s="2" t="str">
        <f>IFERROR(__xludf.DUMMYFUNCTION("GOOGLETRANSLATE(C573,""fr"",""en"")"),"lamentable in loyalty
I consider a new car insurance
two vehicle insurance and home insurance and school insurance
And no commercial gestures for the next insurance of my new vehicle
I too can be direct
Goodbye Direct Assurance")</f>
        <v>lamentable in loyalty
I consider a new car insurance
two vehicle insurance and home insurance and school insurance
And no commercial gestures for the next insurance of my new vehicle
I too can be direct
Goodbye Direct Assurance</v>
      </c>
    </row>
    <row r="574" ht="15.75" customHeight="1">
      <c r="B574" s="2" t="s">
        <v>1239</v>
      </c>
      <c r="C574" s="2" t="s">
        <v>1240</v>
      </c>
      <c r="D574" s="2" t="s">
        <v>13</v>
      </c>
      <c r="E574" s="2" t="s">
        <v>14</v>
      </c>
      <c r="F574" s="2" t="s">
        <v>15</v>
      </c>
      <c r="G574" s="2" t="s">
        <v>1230</v>
      </c>
      <c r="H574" s="2" t="s">
        <v>984</v>
      </c>
      <c r="I574" s="2" t="str">
        <f>IFERROR(__xludf.DUMMYFUNCTION("GOOGLETRANSLATE(C574,""fr"",""en"")"),"Everything is clear and simple, the service is 100 % effective, I am fully satisfied with your offers, your products and the system implemented on the Internet for subscriptions")</f>
        <v>Everything is clear and simple, the service is 100 % effective, I am fully satisfied with your offers, your products and the system implemented on the Internet for subscriptions</v>
      </c>
    </row>
    <row r="575" ht="15.75" customHeight="1">
      <c r="B575" s="2" t="s">
        <v>1241</v>
      </c>
      <c r="C575" s="2" t="s">
        <v>1242</v>
      </c>
      <c r="D575" s="2" t="s">
        <v>13</v>
      </c>
      <c r="E575" s="2" t="s">
        <v>14</v>
      </c>
      <c r="F575" s="2" t="s">
        <v>15</v>
      </c>
      <c r="G575" s="2" t="s">
        <v>1230</v>
      </c>
      <c r="H575" s="2" t="s">
        <v>984</v>
      </c>
      <c r="I575" s="2" t="str">
        <f>IFERROR(__xludf.DUMMYFUNCTION("GOOGLETRANSLATE(C575,""fr"",""en"")"),"I find your prices competitive, but AMV offers me much better prices, it takes between 30 and 40 euros per vehicle (I have 3), for my motorcycle you were not placed at all, I will think seriously , since my motorcycle is at Eu and I have no problem with A"&amp;"MV")</f>
        <v>I find your prices competitive, but AMV offers me much better prices, it takes between 30 and 40 euros per vehicle (I have 3), for my motorcycle you were not placed at all, I will think seriously , since my motorcycle is at Eu and I have no problem with AMV</v>
      </c>
    </row>
    <row r="576" ht="15.75" customHeight="1">
      <c r="B576" s="2" t="s">
        <v>1243</v>
      </c>
      <c r="C576" s="2" t="s">
        <v>1244</v>
      </c>
      <c r="D576" s="2" t="s">
        <v>13</v>
      </c>
      <c r="E576" s="2" t="s">
        <v>14</v>
      </c>
      <c r="F576" s="2" t="s">
        <v>15</v>
      </c>
      <c r="G576" s="2" t="s">
        <v>1230</v>
      </c>
      <c r="H576" s="2" t="s">
        <v>984</v>
      </c>
      <c r="I576" s="2" t="str">
        <f>IFERROR(__xludf.DUMMYFUNCTION("GOOGLETRANSLATE(C576,""fr"",""en"")"),"I have managed to do my quote. The service is simple.
I needed the assistance because of my car breakdown and it went very well, a loan car quickly.")</f>
        <v>I have managed to do my quote. The service is simple.
I needed the assistance because of my car breakdown and it went very well, a loan car quickly.</v>
      </c>
    </row>
    <row r="577" ht="15.75" customHeight="1">
      <c r="B577" s="2" t="s">
        <v>1245</v>
      </c>
      <c r="C577" s="2" t="s">
        <v>1246</v>
      </c>
      <c r="D577" s="2" t="s">
        <v>13</v>
      </c>
      <c r="E577" s="2" t="s">
        <v>14</v>
      </c>
      <c r="F577" s="2" t="s">
        <v>15</v>
      </c>
      <c r="G577" s="2" t="s">
        <v>1230</v>
      </c>
      <c r="H577" s="2" t="s">
        <v>984</v>
      </c>
      <c r="I577" s="2" t="str">
        <f>IFERROR(__xludf.DUMMYFUNCTION("GOOGLETRANSLATE(C577,""fr"",""en"")"),"I am happy to be online after many years with an insurer linked to my bank and at the same time too expensive and not very responsive, I hope that the service will be suitable, while I drive very little")</f>
        <v>I am happy to be online after many years with an insurer linked to my bank and at the same time too expensive and not very responsive, I hope that the service will be suitable, while I drive very little</v>
      </c>
    </row>
    <row r="578" ht="15.75" customHeight="1">
      <c r="B578" s="2" t="s">
        <v>1247</v>
      </c>
      <c r="C578" s="2" t="s">
        <v>1248</v>
      </c>
      <c r="D578" s="2" t="s">
        <v>13</v>
      </c>
      <c r="E578" s="2" t="s">
        <v>14</v>
      </c>
      <c r="F578" s="2" t="s">
        <v>15</v>
      </c>
      <c r="G578" s="2" t="s">
        <v>1230</v>
      </c>
      <c r="H578" s="2" t="s">
        <v>984</v>
      </c>
      <c r="I578" s="2" t="str">
        <f>IFERROR(__xludf.DUMMYFUNCTION("GOOGLETRANSLATE(C578,""fr"",""en"")"),"I do not understand why I suffer such an increase in prices, + 12.5% ​​between 2020 and 2021 without having a claim. The other insurance companies have increased their prices between 1.5% and 3%. You have a loyalty policy for your very special customers. "&amp;"I think next year, I will no longer be part of your customers.
")</f>
        <v>I do not understand why I suffer such an increase in prices, + 12.5% ​​between 2020 and 2021 without having a claim. The other insurance companies have increased their prices between 1.5% and 3%. You have a loyalty policy for your very special customers. I think next year, I will no longer be part of your customers.
</v>
      </c>
    </row>
    <row r="579" ht="15.75" customHeight="1">
      <c r="B579" s="2" t="s">
        <v>1249</v>
      </c>
      <c r="C579" s="2" t="s">
        <v>1250</v>
      </c>
      <c r="D579" s="2" t="s">
        <v>13</v>
      </c>
      <c r="E579" s="2" t="s">
        <v>14</v>
      </c>
      <c r="F579" s="2" t="s">
        <v>15</v>
      </c>
      <c r="G579" s="2" t="s">
        <v>1251</v>
      </c>
      <c r="H579" s="2" t="s">
        <v>984</v>
      </c>
      <c r="I579" s="2" t="str">
        <f>IFERROR(__xludf.DUMMYFUNCTION("GOOGLETRANSLATE(C579,""fr"",""en"")"),"Very correct and fast price for recording, but not yet knowing the service that your insurance can provide, I can only put 3 stars at the satisfaction level")</f>
        <v>Very correct and fast price for recording, but not yet knowing the service that your insurance can provide, I can only put 3 stars at the satisfaction level</v>
      </c>
    </row>
    <row r="580" ht="15.75" customHeight="1">
      <c r="B580" s="2" t="s">
        <v>1252</v>
      </c>
      <c r="C580" s="2" t="s">
        <v>1253</v>
      </c>
      <c r="D580" s="2" t="s">
        <v>13</v>
      </c>
      <c r="E580" s="2" t="s">
        <v>14</v>
      </c>
      <c r="F580" s="2" t="s">
        <v>15</v>
      </c>
      <c r="G580" s="2" t="s">
        <v>1251</v>
      </c>
      <c r="H580" s="2" t="s">
        <v>984</v>
      </c>
      <c r="I580" s="2" t="str">
        <f>IFERROR(__xludf.DUMMYFUNCTION("GOOGLETRANSLATE(C580,""fr"",""en"")"),"I go to my internet account just to modify my address following my move and suddenly I end up with a deadline and even more expensive contributions. I am not absolutely happy.
I did not ask to review my contributions and even less upwards, it is not very"&amp;" correct on your part")</f>
        <v>I go to my internet account just to modify my address following my move and suddenly I end up with a deadline and even more expensive contributions. I am not absolutely happy.
I did not ask to review my contributions and even less upwards, it is not very correct on your part</v>
      </c>
    </row>
    <row r="581" ht="15.75" customHeight="1">
      <c r="B581" s="2" t="s">
        <v>1254</v>
      </c>
      <c r="C581" s="2" t="s">
        <v>1255</v>
      </c>
      <c r="D581" s="2" t="s">
        <v>13</v>
      </c>
      <c r="E581" s="2" t="s">
        <v>14</v>
      </c>
      <c r="F581" s="2" t="s">
        <v>15</v>
      </c>
      <c r="G581" s="2" t="s">
        <v>1251</v>
      </c>
      <c r="H581" s="2" t="s">
        <v>984</v>
      </c>
      <c r="I581" s="2" t="str">
        <f>IFERROR(__xludf.DUMMYFUNCTION("GOOGLETRANSLATE(C581,""fr"",""en"")"),"Satisfied with the simple and fast subscription system. To see for the rest of the use and especially for the management of claims if applicable ...")</f>
        <v>Satisfied with the simple and fast subscription system. To see for the rest of the use and especially for the management of claims if applicable ...</v>
      </c>
    </row>
    <row r="582" ht="15.75" customHeight="1">
      <c r="B582" s="2" t="s">
        <v>1256</v>
      </c>
      <c r="C582" s="2" t="s">
        <v>1257</v>
      </c>
      <c r="D582" s="2" t="s">
        <v>13</v>
      </c>
      <c r="E582" s="2" t="s">
        <v>14</v>
      </c>
      <c r="F582" s="2" t="s">
        <v>15</v>
      </c>
      <c r="G582" s="2" t="s">
        <v>1251</v>
      </c>
      <c r="H582" s="2" t="s">
        <v>984</v>
      </c>
      <c r="I582" s="2" t="str">
        <f>IFERROR(__xludf.DUMMYFUNCTION("GOOGLETRANSLATE(C582,""fr"",""en"")"),"Prices suit me, simple and easy on the internet, now I am waiting to see in use, it is in the event of seeds that we see the quality of his insurance")</f>
        <v>Prices suit me, simple and easy on the internet, now I am waiting to see in use, it is in the event of seeds that we see the quality of his insurance</v>
      </c>
    </row>
    <row r="583" ht="15.75" customHeight="1">
      <c r="B583" s="2" t="s">
        <v>1258</v>
      </c>
      <c r="C583" s="2" t="s">
        <v>1259</v>
      </c>
      <c r="D583" s="2" t="s">
        <v>13</v>
      </c>
      <c r="E583" s="2" t="s">
        <v>14</v>
      </c>
      <c r="F583" s="2" t="s">
        <v>15</v>
      </c>
      <c r="G583" s="2" t="s">
        <v>1251</v>
      </c>
      <c r="H583" s="2" t="s">
        <v>984</v>
      </c>
      <c r="I583" s="2" t="str">
        <f>IFERROR(__xludf.DUMMYFUNCTION("GOOGLETRANSLATE(C583,""fr"",""en"")"),"Rather high for Housing Housing Students Housing Hotting almost nothing as damage and my accommodation has been refurbished ...")</f>
        <v>Rather high for Housing Housing Students Housing Hotting almost nothing as damage and my accommodation has been refurbished ...</v>
      </c>
    </row>
    <row r="584" ht="15.75" customHeight="1">
      <c r="B584" s="2" t="s">
        <v>1260</v>
      </c>
      <c r="C584" s="2" t="s">
        <v>1261</v>
      </c>
      <c r="D584" s="2" t="s">
        <v>13</v>
      </c>
      <c r="E584" s="2" t="s">
        <v>14</v>
      </c>
      <c r="F584" s="2" t="s">
        <v>15</v>
      </c>
      <c r="G584" s="2" t="s">
        <v>1251</v>
      </c>
      <c r="H584" s="2" t="s">
        <v>984</v>
      </c>
      <c r="I584" s="2" t="str">
        <f>IFERROR(__xludf.DUMMYFUNCTION("GOOGLETRANSLATE(C584,""fr"",""en"")"),"I am satisfied with the service. There is a good value for money. Now I'm waiting to see for support and customer experience.
Wishing you good reception.")</f>
        <v>I am satisfied with the service. There is a good value for money. Now I'm waiting to see for support and customer experience.
Wishing you good reception.</v>
      </c>
    </row>
    <row r="585" ht="15.75" customHeight="1">
      <c r="B585" s="2" t="s">
        <v>1262</v>
      </c>
      <c r="C585" s="2" t="s">
        <v>1263</v>
      </c>
      <c r="D585" s="2" t="s">
        <v>13</v>
      </c>
      <c r="E585" s="2" t="s">
        <v>14</v>
      </c>
      <c r="F585" s="2" t="s">
        <v>15</v>
      </c>
      <c r="G585" s="2" t="s">
        <v>1251</v>
      </c>
      <c r="H585" s="2" t="s">
        <v>984</v>
      </c>
      <c r="I585" s="2" t="str">
        <f>IFERROR(__xludf.DUMMYFUNCTION("GOOGLETRANSLATE(C585,""fr"",""en"")"),"I am unsatisfied with online service ,,,
Following the problem of resilation letter from my Opel Corsa
Many interlocutor who does not know or don't know the files, and do not want to take the trouble ,,,,,
Without the ntervention of Mrs. Anna I will be"&amp;" with two insurance in core thank you Madame Anna for your efforts to close the file")</f>
        <v>I am unsatisfied with online service ,,,
Following the problem of resilation letter from my Opel Corsa
Many interlocutor who does not know or don't know the files, and do not want to take the trouble ,,,,,
Without the ntervention of Mrs. Anna I will be with two insurance in core thank you Madame Anna for your efforts to close the file</v>
      </c>
    </row>
    <row r="586" ht="15.75" customHeight="1">
      <c r="B586" s="2" t="s">
        <v>1264</v>
      </c>
      <c r="C586" s="2" t="s">
        <v>1265</v>
      </c>
      <c r="D586" s="2" t="s">
        <v>13</v>
      </c>
      <c r="E586" s="2" t="s">
        <v>14</v>
      </c>
      <c r="F586" s="2" t="s">
        <v>15</v>
      </c>
      <c r="G586" s="2" t="s">
        <v>1251</v>
      </c>
      <c r="H586" s="2" t="s">
        <v>984</v>
      </c>
      <c r="I586" s="2" t="str">
        <f>IFERROR(__xludf.DUMMYFUNCTION("GOOGLETRANSLATE(C586,""fr"",""en"")"),"Since I did not have been taken care of after an accident, obviously I am not satisfied, like all insurances the moment when it is necessary to cover the costs C more complicated, especially to wait near one year to have a negative response ? I stay with "&amp;"you for the price")</f>
        <v>Since I did not have been taken care of after an accident, obviously I am not satisfied, like all insurances the moment when it is necessary to cover the costs C more complicated, especially to wait near one year to have a negative response ? I stay with you for the price</v>
      </c>
    </row>
    <row r="587" ht="15.75" customHeight="1">
      <c r="B587" s="2" t="s">
        <v>1266</v>
      </c>
      <c r="C587" s="2" t="s">
        <v>1267</v>
      </c>
      <c r="D587" s="2" t="s">
        <v>13</v>
      </c>
      <c r="E587" s="2" t="s">
        <v>14</v>
      </c>
      <c r="F587" s="2" t="s">
        <v>15</v>
      </c>
      <c r="G587" s="2" t="s">
        <v>1268</v>
      </c>
      <c r="H587" s="2" t="s">
        <v>984</v>
      </c>
      <c r="I587" s="2" t="str">
        <f>IFERROR(__xludf.DUMMYFUNCTION("GOOGLETRANSLATE(C587,""fr"",""en"")"),"very well fed up
Correct price just the application not intuitive enough.
I need to contact someone for more information for the content of my contract")</f>
        <v>very well fed up
Correct price just the application not intuitive enough.
I need to contact someone for more information for the content of my contract</v>
      </c>
    </row>
    <row r="588" ht="15.75" customHeight="1">
      <c r="B588" s="2" t="s">
        <v>1269</v>
      </c>
      <c r="C588" s="2" t="s">
        <v>1270</v>
      </c>
      <c r="D588" s="2" t="s">
        <v>13</v>
      </c>
      <c r="E588" s="2" t="s">
        <v>14</v>
      </c>
      <c r="F588" s="2" t="s">
        <v>15</v>
      </c>
      <c r="G588" s="2" t="s">
        <v>1268</v>
      </c>
      <c r="H588" s="2" t="s">
        <v>984</v>
      </c>
      <c r="I588" s="2" t="str">
        <f>IFERROR(__xludf.DUMMYFUNCTION("GOOGLETRANSLATE(C588,""fr"",""en"")"),"I am not satisfied with the rates that have increased by almost 20 °/° in two years it is excessive especially as with the current crisis I drive little therefore less risks; This is the only reason for my dissatisfaction.")</f>
        <v>I am not satisfied with the rates that have increased by almost 20 °/° in two years it is excessive especially as with the current crisis I drive little therefore less risks; This is the only reason for my dissatisfaction.</v>
      </c>
    </row>
    <row r="589" ht="15.75" customHeight="1">
      <c r="B589" s="2" t="s">
        <v>1271</v>
      </c>
      <c r="C589" s="2" t="s">
        <v>1272</v>
      </c>
      <c r="D589" s="2" t="s">
        <v>13</v>
      </c>
      <c r="E589" s="2" t="s">
        <v>14</v>
      </c>
      <c r="F589" s="2" t="s">
        <v>15</v>
      </c>
      <c r="G589" s="2" t="s">
        <v>1268</v>
      </c>
      <c r="H589" s="2" t="s">
        <v>984</v>
      </c>
      <c r="I589" s="2" t="str">
        <f>IFERROR(__xludf.DUMMYFUNCTION("GOOGLETRANSLATE(C589,""fr"",""en"")"),"Satisfied with the contract proposal for our vehicle and facilitate it to access the price proposal and generation of online quote")</f>
        <v>Satisfied with the contract proposal for our vehicle and facilitate it to access the price proposal and generation of online quote</v>
      </c>
    </row>
    <row r="590" ht="15.75" customHeight="1">
      <c r="B590" s="2" t="s">
        <v>1273</v>
      </c>
      <c r="C590" s="2" t="s">
        <v>1274</v>
      </c>
      <c r="D590" s="2" t="s">
        <v>13</v>
      </c>
      <c r="E590" s="2" t="s">
        <v>14</v>
      </c>
      <c r="F590" s="2" t="s">
        <v>15</v>
      </c>
      <c r="G590" s="2" t="s">
        <v>1268</v>
      </c>
      <c r="H590" s="2" t="s">
        <v>984</v>
      </c>
      <c r="I590" s="2" t="str">
        <f>IFERROR(__xludf.DUMMYFUNCTION("GOOGLETRANSLATE(C590,""fr"",""en"")"),"Everything is fine, but complicated to fill this questionnaire in Toulon where it rains today.
Otherwise a first connection with an advisor who understood nothing.
Second connection with an advisor who advised perfectly.")</f>
        <v>Everything is fine, but complicated to fill this questionnaire in Toulon where it rains today.
Otherwise a first connection with an advisor who understood nothing.
Second connection with an advisor who advised perfectly.</v>
      </c>
    </row>
    <row r="591" ht="15.75" customHeight="1">
      <c r="B591" s="2" t="s">
        <v>1275</v>
      </c>
      <c r="C591" s="2" t="s">
        <v>1276</v>
      </c>
      <c r="D591" s="2" t="s">
        <v>13</v>
      </c>
      <c r="E591" s="2" t="s">
        <v>14</v>
      </c>
      <c r="F591" s="2" t="s">
        <v>15</v>
      </c>
      <c r="G591" s="2" t="s">
        <v>1268</v>
      </c>
      <c r="H591" s="2" t="s">
        <v>984</v>
      </c>
      <c r="I591" s="2" t="str">
        <f>IFERROR(__xludf.DUMMYFUNCTION("GOOGLETRANSLATE(C591,""fr"",""en"")"),"A little excessive price especially with the current context (covid and confinement) knowing that the vehicle rolls less, we expect a more adequate offer to the current situation")</f>
        <v>A little excessive price especially with the current context (covid and confinement) knowing that the vehicle rolls less, we expect a more adequate offer to the current situation</v>
      </c>
    </row>
    <row r="592" ht="15.75" customHeight="1">
      <c r="B592" s="2" t="s">
        <v>1277</v>
      </c>
      <c r="C592" s="2" t="s">
        <v>1278</v>
      </c>
      <c r="D592" s="2" t="s">
        <v>13</v>
      </c>
      <c r="E592" s="2" t="s">
        <v>14</v>
      </c>
      <c r="F592" s="2" t="s">
        <v>15</v>
      </c>
      <c r="G592" s="2" t="s">
        <v>1268</v>
      </c>
      <c r="H592" s="2" t="s">
        <v>984</v>
      </c>
      <c r="I592" s="2" t="str">
        <f>IFERROR(__xludf.DUMMYFUNCTION("GOOGLETRANSLATE(C592,""fr"",""en"")"),"Have it is all very good, that we can always do better at prices ....
For the rest you have were effective in my case, if something should
Arrived will be the first to bring you the necessary information ...")</f>
        <v>Have it is all very good, that we can always do better at prices ....
For the rest you have were effective in my case, if something should
Arrived will be the first to bring you the necessary information ...</v>
      </c>
    </row>
    <row r="593" ht="15.75" customHeight="1">
      <c r="B593" s="2" t="s">
        <v>1279</v>
      </c>
      <c r="C593" s="2" t="s">
        <v>1280</v>
      </c>
      <c r="D593" s="2" t="s">
        <v>13</v>
      </c>
      <c r="E593" s="2" t="s">
        <v>14</v>
      </c>
      <c r="F593" s="2" t="s">
        <v>15</v>
      </c>
      <c r="G593" s="2" t="s">
        <v>1268</v>
      </c>
      <c r="H593" s="2" t="s">
        <v>984</v>
      </c>
      <c r="I593" s="2" t="str">
        <f>IFERROR(__xludf.DUMMYFUNCTION("GOOGLETRANSLATE(C593,""fr"",""en"")"),"I am satisfied with the prices, contract monitoring and insured space.
I did not deal with the hotline because nothing pointed out but I have a lot of positive feedback from my entourage")</f>
        <v>I am satisfied with the prices, contract monitoring and insured space.
I did not deal with the hotline because nothing pointed out but I have a lot of positive feedback from my entourage</v>
      </c>
    </row>
    <row r="594" ht="15.75" customHeight="1">
      <c r="B594" s="2" t="s">
        <v>1281</v>
      </c>
      <c r="C594" s="2" t="s">
        <v>1282</v>
      </c>
      <c r="D594" s="2" t="s">
        <v>13</v>
      </c>
      <c r="E594" s="2" t="s">
        <v>14</v>
      </c>
      <c r="F594" s="2" t="s">
        <v>15</v>
      </c>
      <c r="G594" s="2" t="s">
        <v>1268</v>
      </c>
      <c r="H594" s="2" t="s">
        <v>984</v>
      </c>
      <c r="I594" s="2" t="str">
        <f>IFERROR(__xludf.DUMMYFUNCTION("GOOGLETRANSLATE(C594,""fr"",""en"")"),"Following a claim, I made a pre -declaration on your site.
This one was not taken into account.
Fortunately, I called the next day so that my disaster is taken into account.")</f>
        <v>Following a claim, I made a pre -declaration on your site.
This one was not taken into account.
Fortunately, I called the next day so that my disaster is taken into account.</v>
      </c>
    </row>
    <row r="595" ht="15.75" customHeight="1">
      <c r="B595" s="2" t="s">
        <v>1283</v>
      </c>
      <c r="C595" s="2" t="s">
        <v>1284</v>
      </c>
      <c r="D595" s="2" t="s">
        <v>13</v>
      </c>
      <c r="E595" s="2" t="s">
        <v>14</v>
      </c>
      <c r="F595" s="2" t="s">
        <v>15</v>
      </c>
      <c r="G595" s="2" t="s">
        <v>1268</v>
      </c>
      <c r="H595" s="2" t="s">
        <v>984</v>
      </c>
      <c r="I595" s="2" t="str">
        <f>IFERROR(__xludf.DUMMYFUNCTION("GOOGLETRANSLATE(C595,""fr"",""en"")"),"Hello,
The prices suit me this is the 1st point- for the service, I have no experience. My contract will take effect in 3 weeks. I just come -following your email today -charge the ""Direct Insurance"" application on my smartphone. I am not used to digit"&amp;"al applications. The object of my visit to my personal space is to discover -a little -
Your Direct Insurance platform - otherwise said - The Personal Space communication tool.
A small suggestion: at the beginning of your page lines price and satisfacti"&amp;"on lines I cannot distinguish the stars, the yellow is too pale, this color merges in the white background, it would be wise to change color in black by example.
")</f>
        <v>Hello,
The prices suit me this is the 1st point- for the service, I have no experience. My contract will take effect in 3 weeks. I just come -following your email today -charge the "Direct Insurance" application on my smartphone. I am not used to digital applications. The object of my visit to my personal space is to discover -a little -
Your Direct Insurance platform - otherwise said - The Personal Space communication tool.
A small suggestion: at the beginning of your page lines price and satisfaction lines I cannot distinguish the stars, the yellow is too pale, this color merges in the white background, it would be wise to change color in black by example.
</v>
      </c>
    </row>
    <row r="596" ht="15.75" customHeight="1">
      <c r="B596" s="2" t="s">
        <v>1285</v>
      </c>
      <c r="C596" s="2" t="s">
        <v>1286</v>
      </c>
      <c r="D596" s="2" t="s">
        <v>13</v>
      </c>
      <c r="E596" s="2" t="s">
        <v>14</v>
      </c>
      <c r="F596" s="2" t="s">
        <v>15</v>
      </c>
      <c r="G596" s="2" t="s">
        <v>1268</v>
      </c>
      <c r="H596" s="2" t="s">
        <v>984</v>
      </c>
      <c r="I596" s="2" t="str">
        <f>IFERROR(__xludf.DUMMYFUNCTION("GOOGLETRANSLATE(C596,""fr"",""en"")"),"Whether yesterday or today, customer advisers were very professional and fast in their intervention. Their explanations are simple and easy to understand.
Thanks")</f>
        <v>Whether yesterday or today, customer advisers were very professional and fast in their intervention. Their explanations are simple and easy to understand.
Thanks</v>
      </c>
    </row>
    <row r="597" ht="15.75" customHeight="1">
      <c r="B597" s="2" t="s">
        <v>1287</v>
      </c>
      <c r="C597" s="2" t="s">
        <v>1288</v>
      </c>
      <c r="D597" s="2" t="s">
        <v>13</v>
      </c>
      <c r="E597" s="2" t="s">
        <v>14</v>
      </c>
      <c r="F597" s="2" t="s">
        <v>15</v>
      </c>
      <c r="G597" s="2" t="s">
        <v>1268</v>
      </c>
      <c r="H597" s="2" t="s">
        <v>984</v>
      </c>
      <c r="I597" s="2" t="str">
        <f>IFERROR(__xludf.DUMMYFUNCTION("GOOGLETRANSLATE(C597,""fr"",""en"")"),"I am a satifaite of the price, the ease to subscribe online, the pricing, and the services that direct assurance my proposed, only downside the possible non -monthlyization of my subscription.")</f>
        <v>I am a satifaite of the price, the ease to subscribe online, the pricing, and the services that direct assurance my proposed, only downside the possible non -monthlyization of my subscription.</v>
      </c>
    </row>
    <row r="598" ht="15.75" customHeight="1">
      <c r="B598" s="2" t="s">
        <v>1289</v>
      </c>
      <c r="C598" s="2" t="s">
        <v>1290</v>
      </c>
      <c r="D598" s="2" t="s">
        <v>13</v>
      </c>
      <c r="E598" s="2" t="s">
        <v>14</v>
      </c>
      <c r="F598" s="2" t="s">
        <v>15</v>
      </c>
      <c r="G598" s="2" t="s">
        <v>1291</v>
      </c>
      <c r="H598" s="2" t="s">
        <v>984</v>
      </c>
      <c r="I598" s="2" t="str">
        <f>IFERROR(__xludf.DUMMYFUNCTION("GOOGLETRANSLATE(C598,""fr"",""en"")"),"I do not yet have enough perspective to affirm my satisfaction. I will discover in the months to come the services in the event of a pepine hope to be satisfied.")</f>
        <v>I do not yet have enough perspective to affirm my satisfaction. I will discover in the months to come the services in the event of a pepine hope to be satisfied.</v>
      </c>
    </row>
    <row r="599" ht="15.75" customHeight="1">
      <c r="B599" s="2" t="s">
        <v>1292</v>
      </c>
      <c r="C599" s="2" t="s">
        <v>1293</v>
      </c>
      <c r="D599" s="2" t="s">
        <v>13</v>
      </c>
      <c r="E599" s="2" t="s">
        <v>14</v>
      </c>
      <c r="F599" s="2" t="s">
        <v>15</v>
      </c>
      <c r="G599" s="2" t="s">
        <v>1291</v>
      </c>
      <c r="H599" s="2" t="s">
        <v>984</v>
      </c>
      <c r="I599" s="2" t="str">
        <f>IFERROR(__xludf.DUMMYFUNCTION("GOOGLETRANSLATE(C599,""fr"",""en"")"),"Already customer ! ! ! Auto insurance, reasonable price;), service up to par, first time for home insurance and we will see .... in the future")</f>
        <v>Already customer ! ! ! Auto insurance, reasonable price;), service up to par, first time for home insurance and we will see .... in the future</v>
      </c>
    </row>
    <row r="600" ht="15.75" customHeight="1">
      <c r="B600" s="2" t="s">
        <v>1294</v>
      </c>
      <c r="C600" s="2" t="s">
        <v>1295</v>
      </c>
      <c r="D600" s="2" t="s">
        <v>13</v>
      </c>
      <c r="E600" s="2" t="s">
        <v>14</v>
      </c>
      <c r="F600" s="2" t="s">
        <v>15</v>
      </c>
      <c r="G600" s="2" t="s">
        <v>1291</v>
      </c>
      <c r="H600" s="2" t="s">
        <v>984</v>
      </c>
      <c r="I600" s="2" t="str">
        <f>IFERROR(__xludf.DUMMYFUNCTION("GOOGLETRANSLATE(C600,""fr"",""en"")"),"I am satisfied with the service but am surprised by the price that I find excessive since it saves me that 3 euros/month is 30 euros for the year compared to my last insurer which is Axa Insurance.")</f>
        <v>I am satisfied with the service but am surprised by the price that I find excessive since it saves me that 3 euros/month is 30 euros for the year compared to my last insurer which is Axa Insurance.</v>
      </c>
    </row>
    <row r="601" ht="15.75" customHeight="1">
      <c r="B601" s="2" t="s">
        <v>1296</v>
      </c>
      <c r="C601" s="2" t="s">
        <v>1297</v>
      </c>
      <c r="D601" s="2" t="s">
        <v>13</v>
      </c>
      <c r="E601" s="2" t="s">
        <v>14</v>
      </c>
      <c r="F601" s="2" t="s">
        <v>15</v>
      </c>
      <c r="G601" s="2" t="s">
        <v>1291</v>
      </c>
      <c r="H601" s="2" t="s">
        <v>984</v>
      </c>
      <c r="I601" s="2" t="str">
        <f>IFERROR(__xludf.DUMMYFUNCTION("GOOGLETRANSLATE(C601,""fr"",""en"")"),"Really disappointed with the quality of the service
He rpopose 2 quotes with 250 euros in difference
Because I follow with them they offer me the most expensive quote and they tell me that they cannot change the quote
Really dissatisfied")</f>
        <v>Really disappointed with the quality of the service
He rpopose 2 quotes with 250 euros in difference
Because I follow with them they offer me the most expensive quote and they tell me that they cannot change the quote
Really dissatisfied</v>
      </c>
    </row>
    <row r="602" ht="15.75" customHeight="1">
      <c r="B602" s="2" t="s">
        <v>1298</v>
      </c>
      <c r="C602" s="2" t="s">
        <v>1299</v>
      </c>
      <c r="D602" s="2" t="s">
        <v>13</v>
      </c>
      <c r="E602" s="2" t="s">
        <v>14</v>
      </c>
      <c r="F602" s="2" t="s">
        <v>15</v>
      </c>
      <c r="G602" s="2" t="s">
        <v>1291</v>
      </c>
      <c r="H602" s="2" t="s">
        <v>984</v>
      </c>
      <c r="I602" s="2" t="str">
        <f>IFERROR(__xludf.DUMMYFUNCTION("GOOGLETRANSLATE(C602,""fr"",""en"")"),"The first contacts were pleasant.
Competent advisers: I immediately understood my request and their proposals met my expectations.
Good price / services ratio")</f>
        <v>The first contacts were pleasant.
Competent advisers: I immediately understood my request and their proposals met my expectations.
Good price / services ratio</v>
      </c>
    </row>
    <row r="603" ht="15.75" customHeight="1">
      <c r="B603" s="2" t="s">
        <v>1300</v>
      </c>
      <c r="C603" s="2" t="s">
        <v>1301</v>
      </c>
      <c r="D603" s="2" t="s">
        <v>13</v>
      </c>
      <c r="E603" s="2" t="s">
        <v>14</v>
      </c>
      <c r="F603" s="2" t="s">
        <v>15</v>
      </c>
      <c r="G603" s="2" t="s">
        <v>1291</v>
      </c>
      <c r="H603" s="2" t="s">
        <v>984</v>
      </c>
      <c r="I603" s="2" t="str">
        <f>IFERROR(__xludf.DUMMYFUNCTION("GOOGLETRANSLATE(C603,""fr"",""en"")"),"Prices suit me
attentive listening
timeliness
Very nice and helpful teleoperator who explained with clarity the operation without however entering a monologue
")</f>
        <v>Prices suit me
attentive listening
timeliness
Very nice and helpful teleoperator who explained with clarity the operation without however entering a monologue
</v>
      </c>
    </row>
    <row r="604" ht="15.75" customHeight="1">
      <c r="B604" s="2" t="s">
        <v>1302</v>
      </c>
      <c r="C604" s="2" t="s">
        <v>1303</v>
      </c>
      <c r="D604" s="2" t="s">
        <v>13</v>
      </c>
      <c r="E604" s="2" t="s">
        <v>14</v>
      </c>
      <c r="F604" s="2" t="s">
        <v>15</v>
      </c>
      <c r="G604" s="2" t="s">
        <v>1291</v>
      </c>
      <c r="H604" s="2" t="s">
        <v>984</v>
      </c>
      <c r="I604" s="2" t="str">
        <f>IFERROR(__xludf.DUMMYFUNCTION("GOOGLETRANSLATE(C604,""fr"",""en"")"),"The means of contact is far too complicated with customer service.
Direct insurance is very difficult to reach in case of problems
Average value for money. Too many paid options. Standing prices!")</f>
        <v>The means of contact is far too complicated with customer service.
Direct insurance is very difficult to reach in case of problems
Average value for money. Too many paid options. Standing prices!</v>
      </c>
    </row>
    <row r="605" ht="15.75" customHeight="1">
      <c r="B605" s="2" t="s">
        <v>1304</v>
      </c>
      <c r="C605" s="2" t="s">
        <v>1305</v>
      </c>
      <c r="D605" s="2" t="s">
        <v>13</v>
      </c>
      <c r="E605" s="2" t="s">
        <v>14</v>
      </c>
      <c r="F605" s="2" t="s">
        <v>15</v>
      </c>
      <c r="G605" s="2" t="s">
        <v>1291</v>
      </c>
      <c r="H605" s="2" t="s">
        <v>984</v>
      </c>
      <c r="I605" s="2" t="str">
        <f>IFERROR(__xludf.DUMMYFUNCTION("GOOGLETRANSLATE(C605,""fr"",""en"")"),"I am satisfied with the online service, simple quick and efficient, awaiting the reception of the parts to finalize the backsser, and I saved 150 euros")</f>
        <v>I am satisfied with the online service, simple quick and efficient, awaiting the reception of the parts to finalize the backsser, and I saved 150 euros</v>
      </c>
    </row>
    <row r="606" ht="15.75" customHeight="1">
      <c r="B606" s="2" t="s">
        <v>1306</v>
      </c>
      <c r="C606" s="2" t="s">
        <v>1307</v>
      </c>
      <c r="D606" s="2" t="s">
        <v>13</v>
      </c>
      <c r="E606" s="2" t="s">
        <v>14</v>
      </c>
      <c r="F606" s="2" t="s">
        <v>15</v>
      </c>
      <c r="G606" s="2" t="s">
        <v>1291</v>
      </c>
      <c r="H606" s="2" t="s">
        <v>984</v>
      </c>
      <c r="I606" s="2" t="str">
        <f>IFERROR(__xludf.DUMMYFUNCTION("GOOGLETRANSLATE(C606,""fr"",""en"")"),"It's been more than a week since I try to have an appointment with the expert for my ice broken, we say that we will remind me but we don't do it! Inadmissible !!!!!!!! I am very disappointed, especially since I pay very dear every month, as a student!")</f>
        <v>It's been more than a week since I try to have an appointment with the expert for my ice broken, we say that we will remind me but we don't do it! Inadmissible !!!!!!!! I am very disappointed, especially since I pay very dear every month, as a student!</v>
      </c>
    </row>
    <row r="607" ht="15.75" customHeight="1">
      <c r="B607" s="2" t="s">
        <v>1308</v>
      </c>
      <c r="C607" s="2" t="s">
        <v>1309</v>
      </c>
      <c r="D607" s="2" t="s">
        <v>13</v>
      </c>
      <c r="E607" s="2" t="s">
        <v>14</v>
      </c>
      <c r="F607" s="2" t="s">
        <v>15</v>
      </c>
      <c r="G607" s="2" t="s">
        <v>1291</v>
      </c>
      <c r="H607" s="2" t="s">
        <v>984</v>
      </c>
      <c r="I607" s="2" t="str">
        <f>IFERROR(__xludf.DUMMYFUNCTION("GOOGLETRANSLATE(C607,""fr"",""en"")"),"I am disappointed with my previous contract for which I asked you to retrocede me with part of my all -risk subscription knowing that this vehicle had been immobilized at the Mini Bayern garage from September 2019 to June 2020. I have produced a certifica"&amp;"te and You refused then that I had joined you during this period to tell you what was going on with my vehicle. At no time, one of your advisers suggested that I reduce the coverage and go to a single third party since it was in a garage. Knowing that I a"&amp;"m assured again at home, I think that a gesture would be very appreciable given what happened. This is also why you were not used for the assurance of my other 3 vehicles and my home.")</f>
        <v>I am disappointed with my previous contract for which I asked you to retrocede me with part of my all -risk subscription knowing that this vehicle had been immobilized at the Mini Bayern garage from September 2019 to June 2020. I have produced a certificate and You refused then that I had joined you during this period to tell you what was going on with my vehicle. At no time, one of your advisers suggested that I reduce the coverage and go to a single third party since it was in a garage. Knowing that I am assured again at home, I think that a gesture would be very appreciable given what happened. This is also why you were not used for the assurance of my other 3 vehicles and my home.</v>
      </c>
    </row>
    <row r="608" ht="15.75" customHeight="1">
      <c r="B608" s="2" t="s">
        <v>1310</v>
      </c>
      <c r="C608" s="2" t="s">
        <v>1311</v>
      </c>
      <c r="D608" s="2" t="s">
        <v>13</v>
      </c>
      <c r="E608" s="2" t="s">
        <v>14</v>
      </c>
      <c r="F608" s="2" t="s">
        <v>15</v>
      </c>
      <c r="G608" s="2" t="s">
        <v>1291</v>
      </c>
      <c r="H608" s="2" t="s">
        <v>984</v>
      </c>
      <c r="I608" s="2" t="str">
        <f>IFERROR(__xludf.DUMMYFUNCTION("GOOGLETRANSLATE(C608,""fr"",""en"")"),"I am satisfied with all services including when buying a new Nissan XTRAIL car very well recommended by my interlocutor on the phone")</f>
        <v>I am satisfied with all services including when buying a new Nissan XTRAIL car very well recommended by my interlocutor on the phone</v>
      </c>
    </row>
    <row r="609" ht="15.75" customHeight="1">
      <c r="B609" s="2" t="s">
        <v>1312</v>
      </c>
      <c r="C609" s="2" t="s">
        <v>1313</v>
      </c>
      <c r="D609" s="2" t="s">
        <v>13</v>
      </c>
      <c r="E609" s="2" t="s">
        <v>14</v>
      </c>
      <c r="F609" s="2" t="s">
        <v>15</v>
      </c>
      <c r="G609" s="2" t="s">
        <v>1291</v>
      </c>
      <c r="H609" s="2" t="s">
        <v>984</v>
      </c>
      <c r="I609" s="2" t="str">
        <f>IFERROR(__xludf.DUMMYFUNCTION("GOOGLETRANSLATE(C609,""fr"",""en"")"),"Sarah, my advisor, was very professional. The prices are actually competitive. I highly recommend. I am satisfied with the information communicated to me.")</f>
        <v>Sarah, my advisor, was very professional. The prices are actually competitive. I highly recommend. I am satisfied with the information communicated to me.</v>
      </c>
    </row>
    <row r="610" ht="15.75" customHeight="1">
      <c r="B610" s="2" t="s">
        <v>1314</v>
      </c>
      <c r="C610" s="2" t="s">
        <v>1315</v>
      </c>
      <c r="D610" s="2" t="s">
        <v>13</v>
      </c>
      <c r="E610" s="2" t="s">
        <v>14</v>
      </c>
      <c r="F610" s="2" t="s">
        <v>15</v>
      </c>
      <c r="G610" s="2" t="s">
        <v>1291</v>
      </c>
      <c r="H610" s="2" t="s">
        <v>984</v>
      </c>
      <c r="I610" s="2" t="str">
        <f>IFERROR(__xludf.DUMMYFUNCTION("GOOGLETRANSLATE(C610,""fr"",""en"")"),"Unsatisfied. Refusal to involve the audience when I had punctured and the emergency wheel was not operational. However, I had the serenity pack.")</f>
        <v>Unsatisfied. Refusal to involve the audience when I had punctured and the emergency wheel was not operational. However, I had the serenity pack.</v>
      </c>
    </row>
    <row r="611" ht="15.75" customHeight="1">
      <c r="B611" s="2" t="s">
        <v>1316</v>
      </c>
      <c r="C611" s="2" t="s">
        <v>1317</v>
      </c>
      <c r="D611" s="2" t="s">
        <v>13</v>
      </c>
      <c r="E611" s="2" t="s">
        <v>14</v>
      </c>
      <c r="F611" s="2" t="s">
        <v>15</v>
      </c>
      <c r="G611" s="2" t="s">
        <v>1291</v>
      </c>
      <c r="H611" s="2" t="s">
        <v>984</v>
      </c>
      <c r="I611" s="2" t="str">
        <f>IFERROR(__xludf.DUMMYFUNCTION("GOOGLETRANSLATE(C611,""fr"",""en"")"),"hello
For the moment I am satisfied with direct insurance on the other hand I have a claim in
Waiting for repair I will give back my opinion as soon as the disaster is settled in principle it should not have any problem cordially: mr debut")</f>
        <v>hello
For the moment I am satisfied with direct insurance on the other hand I have a claim in
Waiting for repair I will give back my opinion as soon as the disaster is settled in principle it should not have any problem cordially: mr debut</v>
      </c>
    </row>
    <row r="612" ht="15.75" customHeight="1">
      <c r="B612" s="2" t="s">
        <v>1318</v>
      </c>
      <c r="C612" s="2" t="s">
        <v>1319</v>
      </c>
      <c r="D612" s="2" t="s">
        <v>13</v>
      </c>
      <c r="E612" s="2" t="s">
        <v>14</v>
      </c>
      <c r="F612" s="2" t="s">
        <v>15</v>
      </c>
      <c r="G612" s="2" t="s">
        <v>1291</v>
      </c>
      <c r="H612" s="2" t="s">
        <v>984</v>
      </c>
      <c r="I612" s="2" t="str">
        <f>IFERROR(__xludf.DUMMYFUNCTION("GOOGLETRANSLATE(C612,""fr"",""en"")"),"Great, the prices are very competitive and the formulas very diverse, which allows you to make a very wide choice., Everyone therefore finds their happiness. Thanks.")</f>
        <v>Great, the prices are very competitive and the formulas very diverse, which allows you to make a very wide choice., Everyone therefore finds their happiness. Thanks.</v>
      </c>
    </row>
    <row r="613" ht="15.75" customHeight="1">
      <c r="B613" s="2" t="s">
        <v>1320</v>
      </c>
      <c r="C613" s="2" t="s">
        <v>1321</v>
      </c>
      <c r="D613" s="2" t="s">
        <v>13</v>
      </c>
      <c r="E613" s="2" t="s">
        <v>14</v>
      </c>
      <c r="F613" s="2" t="s">
        <v>15</v>
      </c>
      <c r="G613" s="2" t="s">
        <v>1322</v>
      </c>
      <c r="H613" s="2" t="s">
        <v>984</v>
      </c>
      <c r="I613" s="2" t="str">
        <f>IFERROR(__xludf.DUMMYFUNCTION("GOOGLETRANSLATE(C613,""fr"",""en"")"),"I am satisfied with the service, the price is a little high but I am well insured.")</f>
        <v>I am satisfied with the service, the price is a little high but I am well insured.</v>
      </c>
    </row>
    <row r="614" ht="15.75" customHeight="1">
      <c r="B614" s="2" t="s">
        <v>1323</v>
      </c>
      <c r="C614" s="2" t="s">
        <v>1324</v>
      </c>
      <c r="D614" s="2" t="s">
        <v>13</v>
      </c>
      <c r="E614" s="2" t="s">
        <v>14</v>
      </c>
      <c r="F614" s="2" t="s">
        <v>15</v>
      </c>
      <c r="G614" s="2" t="s">
        <v>1322</v>
      </c>
      <c r="H614" s="2" t="s">
        <v>984</v>
      </c>
      <c r="I614" s="2" t="str">
        <f>IFERROR(__xludf.DUMMYFUNCTION("GOOGLETRANSLATE(C614,""fr"",""en"")"),"After being a customer with several insurances, I have never had as many problems in such a short time as with your insurance. A disaster. I wanted to put 0 star regarding satisfaction, but not possible")</f>
        <v>After being a customer with several insurances, I have never had as many problems in such a short time as with your insurance. A disaster. I wanted to put 0 star regarding satisfaction, but not possible</v>
      </c>
    </row>
    <row r="615" ht="15.75" customHeight="1">
      <c r="B615" s="2" t="s">
        <v>1325</v>
      </c>
      <c r="C615" s="2" t="s">
        <v>1326</v>
      </c>
      <c r="D615" s="2" t="s">
        <v>13</v>
      </c>
      <c r="E615" s="2" t="s">
        <v>14</v>
      </c>
      <c r="F615" s="2" t="s">
        <v>15</v>
      </c>
      <c r="G615" s="2" t="s">
        <v>1322</v>
      </c>
      <c r="H615" s="2" t="s">
        <v>984</v>
      </c>
      <c r="I615" s="2" t="str">
        <f>IFERROR(__xludf.DUMMYFUNCTION("GOOGLETRANSLATE(C615,""fr"",""en"")"),"I am not satisfied with the service, the insurance does not take into account the guarantees it makes every effort so as not to reimburse. When we ask a question we do not have the answer")</f>
        <v>I am not satisfied with the service, the insurance does not take into account the guarantees it makes every effort so as not to reimburse. When we ask a question we do not have the answer</v>
      </c>
    </row>
    <row r="616" ht="15.75" customHeight="1">
      <c r="B616" s="2" t="s">
        <v>1327</v>
      </c>
      <c r="C616" s="2" t="s">
        <v>1328</v>
      </c>
      <c r="D616" s="2" t="s">
        <v>13</v>
      </c>
      <c r="E616" s="2" t="s">
        <v>14</v>
      </c>
      <c r="F616" s="2" t="s">
        <v>15</v>
      </c>
      <c r="G616" s="2" t="s">
        <v>1322</v>
      </c>
      <c r="H616" s="2" t="s">
        <v>984</v>
      </c>
      <c r="I616" s="2" t="str">
        <f>IFERROR(__xludf.DUMMYFUNCTION("GOOGLETRANSLATE(C616,""fr"",""en"")"),"I am satisfied with the effectiveness of your services and the price of my insurance with the options added compared to my old one.
To recommend mostly")</f>
        <v>I am satisfied with the effectiveness of your services and the price of my insurance with the options added compared to my old one.
To recommend mostly</v>
      </c>
    </row>
    <row r="617" ht="15.75" customHeight="1">
      <c r="B617" s="2" t="s">
        <v>1329</v>
      </c>
      <c r="C617" s="2" t="s">
        <v>1330</v>
      </c>
      <c r="D617" s="2" t="s">
        <v>13</v>
      </c>
      <c r="E617" s="2" t="s">
        <v>14</v>
      </c>
      <c r="F617" s="2" t="s">
        <v>15</v>
      </c>
      <c r="G617" s="2" t="s">
        <v>1322</v>
      </c>
      <c r="H617" s="2" t="s">
        <v>984</v>
      </c>
      <c r="I617" s="2" t="str">
        <f>IFERROR(__xludf.DUMMYFUNCTION("GOOGLETRANSLATE(C617,""fr"",""en"")"),"Suitable prices but management of deplorable files and guaranteed communication/complicated insurer.
I hope you catch up during a possible claim")</f>
        <v>Suitable prices but management of deplorable files and guaranteed communication/complicated insurer.
I hope you catch up during a possible claim</v>
      </c>
    </row>
    <row r="618" ht="15.75" customHeight="1">
      <c r="B618" s="2" t="s">
        <v>1331</v>
      </c>
      <c r="C618" s="2" t="s">
        <v>1332</v>
      </c>
      <c r="D618" s="2" t="s">
        <v>13</v>
      </c>
      <c r="E618" s="2" t="s">
        <v>14</v>
      </c>
      <c r="F618" s="2" t="s">
        <v>15</v>
      </c>
      <c r="G618" s="2" t="s">
        <v>1322</v>
      </c>
      <c r="H618" s="2" t="s">
        <v>984</v>
      </c>
      <c r="I618" s="2" t="str">
        <f>IFERROR(__xludf.DUMMYFUNCTION("GOOGLETRANSLATE(C618,""fr"",""en"")"),"Nothing to say, top price
Top customer service
Top application, top website.
Direct Insurance is much cheaper than competition, which is why I have changed insurer without hesitation
")</f>
        <v>Nothing to say, top price
Top customer service
Top application, top website.
Direct Insurance is much cheaper than competition, which is why I have changed insurer without hesitation
</v>
      </c>
    </row>
    <row r="619" ht="15.75" customHeight="1">
      <c r="B619" s="2" t="s">
        <v>1333</v>
      </c>
      <c r="C619" s="2" t="s">
        <v>1334</v>
      </c>
      <c r="D619" s="2" t="s">
        <v>13</v>
      </c>
      <c r="E619" s="2" t="s">
        <v>14</v>
      </c>
      <c r="F619" s="2" t="s">
        <v>15</v>
      </c>
      <c r="G619" s="2" t="s">
        <v>1322</v>
      </c>
      <c r="H619" s="2" t="s">
        <v>984</v>
      </c>
      <c r="I619" s="2" t="str">
        <f>IFERROR(__xludf.DUMMYFUNCTION("GOOGLETRANSLATE(C619,""fr"",""en"")"),"I am satisfied with the services offered. Home very professional customers and correct price. Thank you for your responsiveness in the management of my contracts.")</f>
        <v>I am satisfied with the services offered. Home very professional customers and correct price. Thank you for your responsiveness in the management of my contracts.</v>
      </c>
    </row>
    <row r="620" ht="15.75" customHeight="1">
      <c r="B620" s="2" t="s">
        <v>1335</v>
      </c>
      <c r="C620" s="2" t="s">
        <v>1336</v>
      </c>
      <c r="D620" s="2" t="s">
        <v>13</v>
      </c>
      <c r="E620" s="2" t="s">
        <v>14</v>
      </c>
      <c r="F620" s="2" t="s">
        <v>15</v>
      </c>
      <c r="G620" s="2" t="s">
        <v>1322</v>
      </c>
      <c r="H620" s="2" t="s">
        <v>984</v>
      </c>
      <c r="I620" s="2" t="str">
        <f>IFERROR(__xludf.DUMMYFUNCTION("GOOGLETRANSLATE(C620,""fr"",""en"")"),"I am extremely dissatisfied with the service. The nipple of this insurer is matched only by its ineffectiveness. The treatment of my sinister has been hard for 1 year and a half, it is a disaster from all points of view and I assigned to justice this insu"&amp;"rer who left me more than a year with a defective vehicle.")</f>
        <v>I am extremely dissatisfied with the service. The nipple of this insurer is matched only by its ineffectiveness. The treatment of my sinister has been hard for 1 year and a half, it is a disaster from all points of view and I assigned to justice this insurer who left me more than a year with a defective vehicle.</v>
      </c>
    </row>
    <row r="621" ht="15.75" customHeight="1">
      <c r="B621" s="2" t="s">
        <v>1337</v>
      </c>
      <c r="C621" s="2" t="s">
        <v>1338</v>
      </c>
      <c r="D621" s="2" t="s">
        <v>13</v>
      </c>
      <c r="E621" s="2" t="s">
        <v>14</v>
      </c>
      <c r="F621" s="2" t="s">
        <v>15</v>
      </c>
      <c r="G621" s="2" t="s">
        <v>1322</v>
      </c>
      <c r="H621" s="2" t="s">
        <v>984</v>
      </c>
      <c r="I621" s="2" t="str">
        <f>IFERROR(__xludf.DUMMYFUNCTION("GOOGLETRANSLATE(C621,""fr"",""en"")"),"I never satisfy their services.
Just their price is a little competitive. They receive money and no service.
I will leave direct insurance as soon as possible.
They are a silver trap.")</f>
        <v>I never satisfy their services.
Just their price is a little competitive. They receive money and no service.
I will leave direct insurance as soon as possible.
They are a silver trap.</v>
      </c>
    </row>
    <row r="622" ht="15.75" customHeight="1">
      <c r="B622" s="2" t="s">
        <v>1339</v>
      </c>
      <c r="C622" s="2" t="s">
        <v>1340</v>
      </c>
      <c r="D622" s="2" t="s">
        <v>13</v>
      </c>
      <c r="E622" s="2" t="s">
        <v>14</v>
      </c>
      <c r="F622" s="2" t="s">
        <v>15</v>
      </c>
      <c r="G622" s="2" t="s">
        <v>1322</v>
      </c>
      <c r="H622" s="2" t="s">
        <v>984</v>
      </c>
      <c r="I622" s="2" t="str">
        <f>IFERROR(__xludf.DUMMYFUNCTION("GOOGLETRANSLATE(C622,""fr"",""en"")"),"Quote subscribed by phone thank you to the very patient and kind person for taking the time and it's nice to have someone pro on the phone
")</f>
        <v>Quote subscribed by phone thank you to the very patient and kind person for taking the time and it's nice to have someone pro on the phone
</v>
      </c>
    </row>
    <row r="623" ht="15.75" customHeight="1">
      <c r="B623" s="2" t="s">
        <v>1341</v>
      </c>
      <c r="C623" s="2" t="s">
        <v>1342</v>
      </c>
      <c r="D623" s="2" t="s">
        <v>13</v>
      </c>
      <c r="E623" s="2" t="s">
        <v>14</v>
      </c>
      <c r="F623" s="2" t="s">
        <v>15</v>
      </c>
      <c r="G623" s="2" t="s">
        <v>1322</v>
      </c>
      <c r="H623" s="2" t="s">
        <v>984</v>
      </c>
      <c r="I623" s="2" t="str">
        <f>IFERROR(__xludf.DUMMYFUNCTION("GOOGLETRANSLATE(C623,""fr"",""en"")"),"I am satisfied with the service.
On the other hand to terminate my contract, I did not find any information on the site, I am referred to phone calls and on the phone I was told that you have to see the site .... I think you have to Put a section where t"&amp;"he procedure is explained to terminate a contract, which does not exist on your site")</f>
        <v>I am satisfied with the service.
On the other hand to terminate my contract, I did not find any information on the site, I am referred to phone calls and on the phone I was told that you have to see the site .... I think you have to Put a section where the procedure is explained to terminate a contract, which does not exist on your site</v>
      </c>
    </row>
    <row r="624" ht="15.75" customHeight="1">
      <c r="B624" s="2" t="s">
        <v>1343</v>
      </c>
      <c r="C624" s="2" t="s">
        <v>1344</v>
      </c>
      <c r="D624" s="2" t="s">
        <v>13</v>
      </c>
      <c r="E624" s="2" t="s">
        <v>14</v>
      </c>
      <c r="F624" s="2" t="s">
        <v>15</v>
      </c>
      <c r="G624" s="2" t="s">
        <v>1322</v>
      </c>
      <c r="H624" s="2" t="s">
        <v>984</v>
      </c>
      <c r="I624" s="2" t="str">
        <f>IFERROR(__xludf.DUMMYFUNCTION("GOOGLETRANSLATE(C624,""fr"",""en"")"),"Satisfied with the prices and services of my insurer. Recommend for other members of my family and friends. Direct Insurance has been my insurer for a long time.")</f>
        <v>Satisfied with the prices and services of my insurer. Recommend for other members of my family and friends. Direct Insurance has been my insurer for a long time.</v>
      </c>
    </row>
    <row r="625" ht="15.75" customHeight="1">
      <c r="B625" s="2" t="s">
        <v>1345</v>
      </c>
      <c r="C625" s="2" t="s">
        <v>1346</v>
      </c>
      <c r="D625" s="2" t="s">
        <v>13</v>
      </c>
      <c r="E625" s="2" t="s">
        <v>14</v>
      </c>
      <c r="F625" s="2" t="s">
        <v>15</v>
      </c>
      <c r="G625" s="2" t="s">
        <v>1322</v>
      </c>
      <c r="H625" s="2" t="s">
        <v>984</v>
      </c>
      <c r="I625" s="2" t="str">
        <f>IFERROR(__xludf.DUMMYFUNCTION("GOOGLETRANSLATE(C625,""fr"",""en"")"),"Very good contact, well informed and competent interlocutor.
Well supported and informed during information;
The value for money is satisfactory. I")</f>
        <v>Very good contact, well informed and competent interlocutor.
Well supported and informed during information;
The value for money is satisfactory. I</v>
      </c>
    </row>
    <row r="626" ht="15.75" customHeight="1">
      <c r="B626" s="2" t="s">
        <v>1347</v>
      </c>
      <c r="C626" s="2" t="s">
        <v>1348</v>
      </c>
      <c r="D626" s="2" t="s">
        <v>13</v>
      </c>
      <c r="E626" s="2" t="s">
        <v>14</v>
      </c>
      <c r="F626" s="2" t="s">
        <v>15</v>
      </c>
      <c r="G626" s="2" t="s">
        <v>1322</v>
      </c>
      <c r="H626" s="2" t="s">
        <v>984</v>
      </c>
      <c r="I626" s="2" t="str">
        <f>IFERROR(__xludf.DUMMYFUNCTION("GOOGLETRANSLATE(C626,""fr"",""en"")"),"Someone broke my window in the street to search my car, I had to pay my pocket 330 € in the garage to repair, and my insurance has not taken care of at all! For me it is unacceptable, a non -responsible disaster !!
I do not see the point of paying so dea"&amp;"r contributions, so as not to be insured behind.")</f>
        <v>Someone broke my window in the street to search my car, I had to pay my pocket 330 € in the garage to repair, and my insurance has not taken care of at all! For me it is unacceptable, a non -responsible disaster !!
I do not see the point of paying so dear contributions, so as not to be insured behind.</v>
      </c>
    </row>
    <row r="627" ht="15.75" customHeight="1">
      <c r="B627" s="2" t="s">
        <v>1349</v>
      </c>
      <c r="C627" s="2" t="s">
        <v>1350</v>
      </c>
      <c r="D627" s="2" t="s">
        <v>13</v>
      </c>
      <c r="E627" s="2" t="s">
        <v>14</v>
      </c>
      <c r="F627" s="2" t="s">
        <v>15</v>
      </c>
      <c r="G627" s="2" t="s">
        <v>1322</v>
      </c>
      <c r="H627" s="2" t="s">
        <v>984</v>
      </c>
      <c r="I627" s="2" t="str">
        <f>IFERROR(__xludf.DUMMYFUNCTION("GOOGLETRANSLATE(C627,""fr"",""en"")"),"I am satisfied with the service and the prices offered.
Quotes are offered simply and quickly.
Easy and speed for subscribed also.")</f>
        <v>I am satisfied with the service and the prices offered.
Quotes are offered simply and quickly.
Easy and speed for subscribed also.</v>
      </c>
    </row>
    <row r="628" ht="15.75" customHeight="1">
      <c r="B628" s="2" t="s">
        <v>1351</v>
      </c>
      <c r="C628" s="2" t="s">
        <v>1352</v>
      </c>
      <c r="D628" s="2" t="s">
        <v>13</v>
      </c>
      <c r="E628" s="2" t="s">
        <v>14</v>
      </c>
      <c r="F628" s="2" t="s">
        <v>15</v>
      </c>
      <c r="G628" s="2" t="s">
        <v>1322</v>
      </c>
      <c r="H628" s="2" t="s">
        <v>984</v>
      </c>
      <c r="I628" s="2" t="str">
        <f>IFERROR(__xludf.DUMMYFUNCTION("GOOGLETRANSLATE(C628,""fr"",""en"")"),"You have drastically increased the price of my insurance for the purchase of an identical vehicle. I went to make sure elsewhere. In addition, it was impossible to reach you by phone, it is unacceptable.")</f>
        <v>You have drastically increased the price of my insurance for the purchase of an identical vehicle. I went to make sure elsewhere. In addition, it was impossible to reach you by phone, it is unacceptable.</v>
      </c>
    </row>
    <row r="629" ht="15.75" customHeight="1">
      <c r="B629" s="2" t="s">
        <v>1353</v>
      </c>
      <c r="C629" s="2" t="s">
        <v>1354</v>
      </c>
      <c r="D629" s="2" t="s">
        <v>13</v>
      </c>
      <c r="E629" s="2" t="s">
        <v>14</v>
      </c>
      <c r="F629" s="2" t="s">
        <v>15</v>
      </c>
      <c r="G629" s="2" t="s">
        <v>1322</v>
      </c>
      <c r="H629" s="2" t="s">
        <v>984</v>
      </c>
      <c r="I629" s="2" t="str">
        <f>IFERROR(__xludf.DUMMYFUNCTION("GOOGLETRANSLATE(C629,""fr"",""en"")"),"I am very satisfied with the very practical service very invited the very affordable price very clear main proposition the stages are easy no unpleasant surprise")</f>
        <v>I am very satisfied with the very practical service very invited the very affordable price very clear main proposition the stages are easy no unpleasant surprise</v>
      </c>
    </row>
    <row r="630" ht="15.75" customHeight="1">
      <c r="B630" s="2" t="s">
        <v>1355</v>
      </c>
      <c r="C630" s="2" t="s">
        <v>1356</v>
      </c>
      <c r="D630" s="2" t="s">
        <v>13</v>
      </c>
      <c r="E630" s="2" t="s">
        <v>14</v>
      </c>
      <c r="F630" s="2" t="s">
        <v>15</v>
      </c>
      <c r="G630" s="2" t="s">
        <v>1322</v>
      </c>
      <c r="H630" s="2" t="s">
        <v>984</v>
      </c>
      <c r="I630" s="2" t="str">
        <f>IFERROR(__xludf.DUMMYFUNCTION("GOOGLETRANSLATE(C630,""fr"",""en"")"),"Very satisfied fast simple effective and inexpensive I am young license and it is very affordable, I highly recommend, if you look for insurance you have found")</f>
        <v>Very satisfied fast simple effective and inexpensive I am young license and it is very affordable, I highly recommend, if you look for insurance you have found</v>
      </c>
    </row>
    <row r="631" ht="15.75" customHeight="1">
      <c r="B631" s="2" t="s">
        <v>1357</v>
      </c>
      <c r="C631" s="2" t="s">
        <v>1358</v>
      </c>
      <c r="D631" s="2" t="s">
        <v>13</v>
      </c>
      <c r="E631" s="2" t="s">
        <v>14</v>
      </c>
      <c r="F631" s="2" t="s">
        <v>15</v>
      </c>
      <c r="G631" s="2" t="s">
        <v>1359</v>
      </c>
      <c r="H631" s="2" t="s">
        <v>984</v>
      </c>
      <c r="I631" s="2" t="str">
        <f>IFERROR(__xludf.DUMMYFUNCTION("GOOGLETRANSLATE(C631,""fr"",""en"")"),"Your site is always anomaly! (Qashqai)
And you are constantly demanding documents that I have already transmitted to you! (Duster)
It would be pleasant to me to no longer receive emails that claim my documents transmitted to me.
Thanks")</f>
        <v>Your site is always anomaly! (Qashqai)
And you are constantly demanding documents that I have already transmitted to you! (Duster)
It would be pleasant to me to no longer receive emails that claim my documents transmitted to me.
Thanks</v>
      </c>
    </row>
    <row r="632" ht="15.75" customHeight="1">
      <c r="B632" s="2" t="s">
        <v>1360</v>
      </c>
      <c r="C632" s="2" t="s">
        <v>1361</v>
      </c>
      <c r="D632" s="2" t="s">
        <v>13</v>
      </c>
      <c r="E632" s="2" t="s">
        <v>14</v>
      </c>
      <c r="F632" s="2" t="s">
        <v>15</v>
      </c>
      <c r="G632" s="2" t="s">
        <v>1359</v>
      </c>
      <c r="H632" s="2" t="s">
        <v>984</v>
      </c>
      <c r="I632" s="2" t="str">
        <f>IFERROR(__xludf.DUMMYFUNCTION("GOOGLETRANSLATE(C632,""fr"",""en"")"),"I note an increase of 11 % on the Nissan and 6 % on the Ford., The year 2020 was however a splendor year for insurance due to the COVVI.")</f>
        <v>I note an increase of 11 % on the Nissan and 6 % on the Ford., The year 2020 was however a splendor year for insurance due to the COVVI.</v>
      </c>
    </row>
    <row r="633" ht="15.75" customHeight="1">
      <c r="B633" s="2" t="s">
        <v>1362</v>
      </c>
      <c r="C633" s="2" t="s">
        <v>1363</v>
      </c>
      <c r="D633" s="2" t="s">
        <v>13</v>
      </c>
      <c r="E633" s="2" t="s">
        <v>14</v>
      </c>
      <c r="F633" s="2" t="s">
        <v>15</v>
      </c>
      <c r="G633" s="2" t="s">
        <v>1359</v>
      </c>
      <c r="H633" s="2" t="s">
        <v>984</v>
      </c>
      <c r="I633" s="2" t="str">
        <f>IFERROR(__xludf.DUMMYFUNCTION("GOOGLETRANSLATE(C633,""fr"",""en"")"),"The prices are quite attractive, the different formulas offered are quite explicit, remains to be seen for the use of the ease of reaching an assistant")</f>
        <v>The prices are quite attractive, the different formulas offered are quite explicit, remains to be seen for the use of the ease of reaching an assistant</v>
      </c>
    </row>
    <row r="634" ht="15.75" customHeight="1">
      <c r="B634" s="2" t="s">
        <v>1364</v>
      </c>
      <c r="C634" s="2" t="s">
        <v>1365</v>
      </c>
      <c r="D634" s="2" t="s">
        <v>13</v>
      </c>
      <c r="E634" s="2" t="s">
        <v>14</v>
      </c>
      <c r="F634" s="2" t="s">
        <v>15</v>
      </c>
      <c r="G634" s="2" t="s">
        <v>1359</v>
      </c>
      <c r="H634" s="2" t="s">
        <v>984</v>
      </c>
      <c r="I634" s="2" t="str">
        <f>IFERROR(__xludf.DUMMYFUNCTION("GOOGLETRANSLATE(C634,""fr"",""en"")"),"correct price
Customer follow -up to review
I called twice in January to receive my sticker by post ... to date, still nothing
It's a thing to improve")</f>
        <v>correct price
Customer follow -up to review
I called twice in January to receive my sticker by post ... to date, still nothing
It's a thing to improve</v>
      </c>
    </row>
    <row r="635" ht="15.75" customHeight="1">
      <c r="B635" s="2" t="s">
        <v>1366</v>
      </c>
      <c r="C635" s="2" t="s">
        <v>1367</v>
      </c>
      <c r="D635" s="2" t="s">
        <v>13</v>
      </c>
      <c r="E635" s="2" t="s">
        <v>14</v>
      </c>
      <c r="F635" s="2" t="s">
        <v>15</v>
      </c>
      <c r="G635" s="2" t="s">
        <v>1359</v>
      </c>
      <c r="H635" s="2" t="s">
        <v>984</v>
      </c>
      <c r="I635" s="2" t="str">
        <f>IFERROR(__xludf.DUMMYFUNCTION("GOOGLETRANSLATE(C635,""fr"",""en"")"),"Deplorable service despite some sympathetic advice. Everything is fine if you don't need your insurer.
The day when a concern happens you have to do even the steps otherwise nothing moves.
And on the customer surface impossible to see real info on the f"&amp;"ollow -up of the file as generalities.")</f>
        <v>Deplorable service despite some sympathetic advice. Everything is fine if you don't need your insurer.
The day when a concern happens you have to do even the steps otherwise nothing moves.
And on the customer surface impossible to see real info on the follow -up of the file as generalities.</v>
      </c>
    </row>
    <row r="636" ht="15.75" customHeight="1">
      <c r="B636" s="2" t="s">
        <v>1368</v>
      </c>
      <c r="C636" s="2" t="s">
        <v>1369</v>
      </c>
      <c r="D636" s="2" t="s">
        <v>13</v>
      </c>
      <c r="E636" s="2" t="s">
        <v>14</v>
      </c>
      <c r="F636" s="2" t="s">
        <v>15</v>
      </c>
      <c r="G636" s="2" t="s">
        <v>1359</v>
      </c>
      <c r="H636" s="2" t="s">
        <v>984</v>
      </c>
      <c r="I636" s="2" t="str">
        <f>IFERROR(__xludf.DUMMYFUNCTION("GOOGLETRANSLATE(C636,""fr"",""en"")"),"I am satisfied with the prices charged and the conviviality of your website.
I have never had an accident to date and I cannot judge your full satisfaction to give 5 stars")</f>
        <v>I am satisfied with the prices charged and the conviviality of your website.
I have never had an accident to date and I cannot judge your full satisfaction to give 5 stars</v>
      </c>
    </row>
    <row r="637" ht="15.75" customHeight="1">
      <c r="B637" s="2" t="s">
        <v>1370</v>
      </c>
      <c r="C637" s="2" t="s">
        <v>1371</v>
      </c>
      <c r="D637" s="2" t="s">
        <v>13</v>
      </c>
      <c r="E637" s="2" t="s">
        <v>14</v>
      </c>
      <c r="F637" s="2" t="s">
        <v>15</v>
      </c>
      <c r="G637" s="2" t="s">
        <v>1359</v>
      </c>
      <c r="H637" s="2" t="s">
        <v>984</v>
      </c>
      <c r="I637" s="2" t="str">
        <f>IFERROR(__xludf.DUMMYFUNCTION("GOOGLETRANSLATE(C637,""fr"",""en"")"),"I am satisfied with the services and also the price, very happy to have known direct insurance through the ferrets
I hope to be satisfied with Direct Insurance services")</f>
        <v>I am satisfied with the services and also the price, very happy to have known direct insurance through the ferrets
I hope to be satisfied with Direct Insurance services</v>
      </c>
    </row>
    <row r="638" ht="15.75" customHeight="1">
      <c r="B638" s="2" t="s">
        <v>1372</v>
      </c>
      <c r="C638" s="2" t="s">
        <v>1373</v>
      </c>
      <c r="D638" s="2" t="s">
        <v>13</v>
      </c>
      <c r="E638" s="2" t="s">
        <v>14</v>
      </c>
      <c r="F638" s="2" t="s">
        <v>15</v>
      </c>
      <c r="G638" s="2" t="s">
        <v>1359</v>
      </c>
      <c r="H638" s="2" t="s">
        <v>984</v>
      </c>
      <c r="I638" s="2" t="str">
        <f>IFERROR(__xludf.DUMMYFUNCTION("GOOGLETRANSLATE(C638,""fr"",""en"")"),"I find it too expensive, especially since I have never had a claim, for a car of 4CV tax assured at third party at 70th/month. I think I leave if I have to pay as much ...")</f>
        <v>I find it too expensive, especially since I have never had a claim, for a car of 4CV tax assured at third party at 70th/month. I think I leave if I have to pay as much ...</v>
      </c>
    </row>
    <row r="639" ht="15.75" customHeight="1">
      <c r="B639" s="2" t="s">
        <v>1374</v>
      </c>
      <c r="C639" s="2" t="s">
        <v>1375</v>
      </c>
      <c r="D639" s="2" t="s">
        <v>13</v>
      </c>
      <c r="E639" s="2" t="s">
        <v>14</v>
      </c>
      <c r="F639" s="2" t="s">
        <v>15</v>
      </c>
      <c r="G639" s="2" t="s">
        <v>1359</v>
      </c>
      <c r="H639" s="2" t="s">
        <v>984</v>
      </c>
      <c r="I639" s="2" t="str">
        <f>IFERROR(__xludf.DUMMYFUNCTION("GOOGLETRANSLATE(C639,""fr"",""en"")"),"Simplify the procedures for payment as well as for the consultation of files. It would also be pleasant for an employee to contact the members once a year in order to make a point")</f>
        <v>Simplify the procedures for payment as well as for the consultation of files. It would also be pleasant for an employee to contact the members once a year in order to make a point</v>
      </c>
    </row>
    <row r="640" ht="15.75" customHeight="1">
      <c r="B640" s="2" t="s">
        <v>1376</v>
      </c>
      <c r="C640" s="2" t="s">
        <v>1377</v>
      </c>
      <c r="D640" s="2" t="s">
        <v>13</v>
      </c>
      <c r="E640" s="2" t="s">
        <v>14</v>
      </c>
      <c r="F640" s="2" t="s">
        <v>15</v>
      </c>
      <c r="G640" s="2" t="s">
        <v>1359</v>
      </c>
      <c r="H640" s="2" t="s">
        <v>984</v>
      </c>
      <c r="I640" s="2" t="str">
        <f>IFERROR(__xludf.DUMMYFUNCTION("GOOGLETRANSLATE(C640,""fr"",""en"")"),"Prices increased in 2021 with explanations of rise in clues, despite the covid, despite the confinements, despite the global crisis., And despite that I am a customer with x3 vehicles assured and in the bonus ... what should we conclude?")</f>
        <v>Prices increased in 2021 with explanations of rise in clues, despite the covid, despite the confinements, despite the global crisis., And despite that I am a customer with x3 vehicles assured and in the bonus ... what should we conclude?</v>
      </c>
    </row>
    <row r="641" ht="15.75" customHeight="1">
      <c r="B641" s="2" t="s">
        <v>1378</v>
      </c>
      <c r="C641" s="2" t="s">
        <v>1379</v>
      </c>
      <c r="D641" s="2" t="s">
        <v>13</v>
      </c>
      <c r="E641" s="2" t="s">
        <v>14</v>
      </c>
      <c r="F641" s="2" t="s">
        <v>15</v>
      </c>
      <c r="G641" s="2" t="s">
        <v>1359</v>
      </c>
      <c r="H641" s="2" t="s">
        <v>984</v>
      </c>
      <c r="I641" s="2" t="str">
        <f>IFERROR(__xludf.DUMMYFUNCTION("GOOGLETRANSLATE(C641,""fr"",""en"")"),"very satisfied with the implementation of the online quote with the possibility of changing the different information
Very satisfied with the price
kindness of the OLGA counselor
Information clarity")</f>
        <v>very satisfied with the implementation of the online quote with the possibility of changing the different information
Very satisfied with the price
kindness of the OLGA counselor
Information clarity</v>
      </c>
    </row>
    <row r="642" ht="15.75" customHeight="1">
      <c r="B642" s="2" t="s">
        <v>1380</v>
      </c>
      <c r="C642" s="2" t="s">
        <v>1381</v>
      </c>
      <c r="D642" s="2" t="s">
        <v>13</v>
      </c>
      <c r="E642" s="2" t="s">
        <v>14</v>
      </c>
      <c r="F642" s="2" t="s">
        <v>15</v>
      </c>
      <c r="G642" s="2" t="s">
        <v>1359</v>
      </c>
      <c r="H642" s="2" t="s">
        <v>984</v>
      </c>
      <c r="I642" s="2" t="str">
        <f>IFERROR(__xludf.DUMMYFUNCTION("GOOGLETRANSLATE(C642,""fr"",""en"")"),"Always impeccable and precise, and fast. Thanks.
Facing the why of my continuation with you services.
Both for the residential contract as my automotive contract")</f>
        <v>Always impeccable and precise, and fast. Thanks.
Facing the why of my continuation with you services.
Both for the residential contract as my automotive contract</v>
      </c>
    </row>
    <row r="643" ht="15.75" customHeight="1">
      <c r="B643" s="2" t="s">
        <v>1382</v>
      </c>
      <c r="C643" s="2" t="s">
        <v>1383</v>
      </c>
      <c r="D643" s="2" t="s">
        <v>13</v>
      </c>
      <c r="E643" s="2" t="s">
        <v>14</v>
      </c>
      <c r="F643" s="2" t="s">
        <v>15</v>
      </c>
      <c r="G643" s="2" t="s">
        <v>1359</v>
      </c>
      <c r="H643" s="2" t="s">
        <v>984</v>
      </c>
      <c r="I643" s="2" t="str">
        <f>IFERROR(__xludf.DUMMYFUNCTION("GOOGLETRANSLATE(C643,""fr"",""en"")"),"I am very satisfied, the service is well insured, the staff available and listened, I recommend direct insurance because they are fast, cheap and available")</f>
        <v>I am very satisfied, the service is well insured, the staff available and listened, I recommend direct insurance because they are fast, cheap and available</v>
      </c>
    </row>
    <row r="644" ht="15.75" customHeight="1">
      <c r="B644" s="2" t="s">
        <v>1384</v>
      </c>
      <c r="C644" s="2" t="s">
        <v>1385</v>
      </c>
      <c r="D644" s="2" t="s">
        <v>13</v>
      </c>
      <c r="E644" s="2" t="s">
        <v>14</v>
      </c>
      <c r="F644" s="2" t="s">
        <v>15</v>
      </c>
      <c r="G644" s="2" t="s">
        <v>1359</v>
      </c>
      <c r="H644" s="2" t="s">
        <v>984</v>
      </c>
      <c r="I644" s="2" t="str">
        <f>IFERROR(__xludf.DUMMYFUNCTION("GOOGLETRANSLATE(C644,""fr"",""en"")"),"I am not satisfied with the service because after having subscribed and paying I had no return from you.
I have no contract number no email with my schedule no information.")</f>
        <v>I am not satisfied with the service because after having subscribed and paying I had no return from you.
I have no contract number no email with my schedule no information.</v>
      </c>
    </row>
    <row r="645" ht="15.75" customHeight="1">
      <c r="B645" s="2" t="s">
        <v>1386</v>
      </c>
      <c r="C645" s="2" t="s">
        <v>1387</v>
      </c>
      <c r="D645" s="2" t="s">
        <v>13</v>
      </c>
      <c r="E645" s="2" t="s">
        <v>14</v>
      </c>
      <c r="F645" s="2" t="s">
        <v>15</v>
      </c>
      <c r="G645" s="2" t="s">
        <v>1388</v>
      </c>
      <c r="H645" s="2" t="s">
        <v>984</v>
      </c>
      <c r="I645" s="2" t="str">
        <f>IFERROR(__xludf.DUMMYFUNCTION("GOOGLETRANSLATE(C645,""fr"",""en"")"),"LesPrix suits me for a long time ago I was assured at home I have always been well received, that is why I come back to you and I pay too much for my 20 year old vehicle here I leave them")</f>
        <v>LesPrix suits me for a long time ago I was assured at home I have always been well received, that is why I come back to you and I pay too much for my 20 year old vehicle here I leave them</v>
      </c>
    </row>
    <row r="646" ht="15.75" customHeight="1">
      <c r="B646" s="2" t="s">
        <v>1389</v>
      </c>
      <c r="C646" s="2" t="s">
        <v>1390</v>
      </c>
      <c r="D646" s="2" t="s">
        <v>13</v>
      </c>
      <c r="E646" s="2" t="s">
        <v>14</v>
      </c>
      <c r="F646" s="2" t="s">
        <v>15</v>
      </c>
      <c r="G646" s="2" t="s">
        <v>1388</v>
      </c>
      <c r="H646" s="2" t="s">
        <v>984</v>
      </c>
      <c r="I646" s="2" t="str">
        <f>IFERROR(__xludf.DUMMYFUNCTION("GOOGLETRANSLATE(C646,""fr"",""en"")"),"The prices are very correct and the options are à la carte, so we can choose the one we want, it's great.
I recommend this site to ensure your car.")</f>
        <v>The prices are very correct and the options are à la carte, so we can choose the one we want, it's great.
I recommend this site to ensure your car.</v>
      </c>
    </row>
    <row r="647" ht="15.75" customHeight="1">
      <c r="B647" s="2" t="s">
        <v>1391</v>
      </c>
      <c r="C647" s="2" t="s">
        <v>1392</v>
      </c>
      <c r="D647" s="2" t="s">
        <v>13</v>
      </c>
      <c r="E647" s="2" t="s">
        <v>14</v>
      </c>
      <c r="F647" s="2" t="s">
        <v>15</v>
      </c>
      <c r="G647" s="2" t="s">
        <v>1388</v>
      </c>
      <c r="H647" s="2" t="s">
        <v>984</v>
      </c>
      <c r="I647" s="2" t="str">
        <f>IFERROR(__xludf.DUMMYFUNCTION("GOOGLETRANSLATE(C647,""fr"",""en"")"),"  Your very friendly, patient, responsive, excellent contact customer officer (Bruno). Very satisfactory service, affordable prices, to recommend.
")</f>
        <v>  Your very friendly, patient, responsive, excellent contact customer officer (Bruno). Very satisfactory service, affordable prices, to recommend.
</v>
      </c>
    </row>
    <row r="648" ht="15.75" customHeight="1">
      <c r="B648" s="2" t="s">
        <v>1393</v>
      </c>
      <c r="C648" s="2" t="s">
        <v>1394</v>
      </c>
      <c r="D648" s="2" t="s">
        <v>13</v>
      </c>
      <c r="E648" s="2" t="s">
        <v>14</v>
      </c>
      <c r="F648" s="2" t="s">
        <v>15</v>
      </c>
      <c r="G648" s="2" t="s">
        <v>1388</v>
      </c>
      <c r="H648" s="2" t="s">
        <v>984</v>
      </c>
      <c r="I648" s="2" t="str">
        <f>IFERROR(__xludf.DUMMYFUNCTION("GOOGLETRANSLATE(C648,""fr"",""en"")"),"Price interesting for the services to see when there is a disaster? Not easy to compare guarantees from one insurer to the other ..... to see what we need ....")</f>
        <v>Price interesting for the services to see when there is a disaster? Not easy to compare guarantees from one insurer to the other ..... to see what we need ....</v>
      </c>
    </row>
    <row r="649" ht="15.75" customHeight="1">
      <c r="B649" s="2" t="s">
        <v>1395</v>
      </c>
      <c r="C649" s="2" t="s">
        <v>1396</v>
      </c>
      <c r="D649" s="2" t="s">
        <v>13</v>
      </c>
      <c r="E649" s="2" t="s">
        <v>14</v>
      </c>
      <c r="F649" s="2" t="s">
        <v>15</v>
      </c>
      <c r="G649" s="2" t="s">
        <v>1388</v>
      </c>
      <c r="H649" s="2" t="s">
        <v>984</v>
      </c>
      <c r="I649" s="2" t="str">
        <f>IFERROR(__xludf.DUMMYFUNCTION("GOOGLETRANSLATE(C649,""fr"",""en"")"),"This is no longer the price of before, especially for three vehicles, I found cheaper elsewhere I still hesitate
Complex administrative for this disassured
")</f>
        <v>This is no longer the price of before, especially for three vehicles, I found cheaper elsewhere I still hesitate
Complex administrative for this disassured
</v>
      </c>
    </row>
    <row r="650" ht="15.75" customHeight="1">
      <c r="B650" s="2" t="s">
        <v>1397</v>
      </c>
      <c r="C650" s="2" t="s">
        <v>1398</v>
      </c>
      <c r="D650" s="2" t="s">
        <v>13</v>
      </c>
      <c r="E650" s="2" t="s">
        <v>14</v>
      </c>
      <c r="F650" s="2" t="s">
        <v>15</v>
      </c>
      <c r="G650" s="2" t="s">
        <v>1388</v>
      </c>
      <c r="H650" s="2" t="s">
        <v>984</v>
      </c>
      <c r="I650" s="2" t="str">
        <f>IFERROR(__xludf.DUMMYFUNCTION("GOOGLETRANSLATE(C650,""fr"",""en"")"),"Relatively satisfied with the prices offered and customer service. Having not had an accident or other, I cannot yet judge the quality of the coverage")</f>
        <v>Relatively satisfied with the prices offered and customer service. Having not had an accident or other, I cannot yet judge the quality of the coverage</v>
      </c>
    </row>
    <row r="651" ht="15.75" customHeight="1">
      <c r="B651" s="2" t="s">
        <v>1399</v>
      </c>
      <c r="C651" s="2" t="s">
        <v>1400</v>
      </c>
      <c r="D651" s="2" t="s">
        <v>13</v>
      </c>
      <c r="E651" s="2" t="s">
        <v>14</v>
      </c>
      <c r="F651" s="2" t="s">
        <v>15</v>
      </c>
      <c r="G651" s="2" t="s">
        <v>1388</v>
      </c>
      <c r="H651" s="2" t="s">
        <v>984</v>
      </c>
      <c r="I651" s="2" t="str">
        <f>IFERROR(__xludf.DUMMYFUNCTION("GOOGLETRANSLATE(C651,""fr"",""en"")"),"Satisfied with service and prices
I recommend direct insurance
I probably wish to ensure a second car around the month of September
")</f>
        <v>Satisfied with service and prices
I recommend direct insurance
I probably wish to ensure a second car around the month of September
</v>
      </c>
    </row>
    <row r="652" ht="15.75" customHeight="1">
      <c r="B652" s="2" t="s">
        <v>1401</v>
      </c>
      <c r="C652" s="2" t="s">
        <v>1402</v>
      </c>
      <c r="D652" s="2" t="s">
        <v>13</v>
      </c>
      <c r="E652" s="2" t="s">
        <v>14</v>
      </c>
      <c r="F652" s="2" t="s">
        <v>15</v>
      </c>
      <c r="G652" s="2" t="s">
        <v>1388</v>
      </c>
      <c r="H652" s="2" t="s">
        <v>984</v>
      </c>
      <c r="I652" s="2" t="str">
        <f>IFERROR(__xludf.DUMMYFUNCTION("GOOGLETRANSLATE(C652,""fr"",""en"")"),"not practical at all _ too complicated - simpler on mail
And how to transmit my decision to terminate my precede insurer ????")</f>
        <v>not practical at all _ too complicated - simpler on mail
And how to transmit my decision to terminate my precede insurer ????</v>
      </c>
    </row>
    <row r="653" ht="15.75" customHeight="1">
      <c r="B653" s="2" t="s">
        <v>1403</v>
      </c>
      <c r="C653" s="2" t="s">
        <v>1404</v>
      </c>
      <c r="D653" s="2" t="s">
        <v>13</v>
      </c>
      <c r="E653" s="2" t="s">
        <v>14</v>
      </c>
      <c r="F653" s="2" t="s">
        <v>15</v>
      </c>
      <c r="G653" s="2" t="s">
        <v>1388</v>
      </c>
      <c r="H653" s="2" t="s">
        <v>984</v>
      </c>
      <c r="I653" s="2" t="str">
        <f>IFERROR(__xludf.DUMMYFUNCTION("GOOGLETRANSLATE(C653,""fr"",""en"")"),"Fast effective price very correct for a first -year -old first! It will remain to see the efficiency in the event of a disaster which I hope never to need to use!")</f>
        <v>Fast effective price very correct for a first -year -old first! It will remain to see the efficiency in the event of a disaster which I hope never to need to use!</v>
      </c>
    </row>
    <row r="654" ht="15.75" customHeight="1">
      <c r="B654" s="2" t="s">
        <v>1405</v>
      </c>
      <c r="C654" s="2" t="s">
        <v>1406</v>
      </c>
      <c r="D654" s="2" t="s">
        <v>13</v>
      </c>
      <c r="E654" s="2" t="s">
        <v>14</v>
      </c>
      <c r="F654" s="2" t="s">
        <v>15</v>
      </c>
      <c r="G654" s="2" t="s">
        <v>1388</v>
      </c>
      <c r="H654" s="2" t="s">
        <v>984</v>
      </c>
      <c r="I654" s="2" t="str">
        <f>IFERROR(__xludf.DUMMYFUNCTION("GOOGLETRANSLATE(C654,""fr"",""en"")"),"Simple quick and practical lack of details on the site during the simulation but allows you to have a fairly clear idea A call allows you to obtain the details missing in a pro and without pressure damage not to be able to take an option ""breakdown at 0 "&amp;"KM ""Competitive price")</f>
        <v>Simple quick and practical lack of details on the site during the simulation but allows you to have a fairly clear idea A call allows you to obtain the details missing in a pro and without pressure damage not to be able to take an option "breakdown at 0 KM "Competitive price</v>
      </c>
    </row>
    <row r="655" ht="15.75" customHeight="1">
      <c r="B655" s="2" t="s">
        <v>1407</v>
      </c>
      <c r="C655" s="2" t="s">
        <v>1408</v>
      </c>
      <c r="D655" s="2" t="s">
        <v>13</v>
      </c>
      <c r="E655" s="2" t="s">
        <v>14</v>
      </c>
      <c r="F655" s="2" t="s">
        <v>15</v>
      </c>
      <c r="G655" s="2" t="s">
        <v>1388</v>
      </c>
      <c r="H655" s="2" t="s">
        <v>984</v>
      </c>
      <c r="I655" s="2" t="str">
        <f>IFERROR(__xludf.DUMMYFUNCTION("GOOGLETRANSLATE(C655,""fr"",""en"")"),"You have to be a computer scientist .....
And I am a heating engineer .. !!!
No, I'm joking but it's not obvious when you don't have computer fiber ... !!!!")</f>
        <v>You have to be a computer scientist .....
And I am a heating engineer .. !!!
No, I'm joking but it's not obvious when you don't have computer fiber ... !!!!</v>
      </c>
    </row>
    <row r="656" ht="15.75" customHeight="1">
      <c r="B656" s="2" t="s">
        <v>1409</v>
      </c>
      <c r="C656" s="2" t="s">
        <v>1410</v>
      </c>
      <c r="D656" s="2" t="s">
        <v>13</v>
      </c>
      <c r="E656" s="2" t="s">
        <v>14</v>
      </c>
      <c r="F656" s="2" t="s">
        <v>15</v>
      </c>
      <c r="G656" s="2" t="s">
        <v>1388</v>
      </c>
      <c r="H656" s="2" t="s">
        <v>984</v>
      </c>
      <c r="I656" s="2" t="str">
        <f>IFERROR(__xludf.DUMMYFUNCTION("GOOGLETRANSLATE(C656,""fr"",""en"")"),"Less and less competitive, this is why all my contracts will migrate elsewhere for less and with more integrated services. You have relied on your laurels while others have done the necessary to surpass yourself.")</f>
        <v>Less and less competitive, this is why all my contracts will migrate elsewhere for less and with more integrated services. You have relied on your laurels while others have done the necessary to surpass yourself.</v>
      </c>
    </row>
    <row r="657" ht="15.75" customHeight="1">
      <c r="B657" s="2" t="s">
        <v>1411</v>
      </c>
      <c r="C657" s="2" t="s">
        <v>1412</v>
      </c>
      <c r="D657" s="2" t="s">
        <v>13</v>
      </c>
      <c r="E657" s="2" t="s">
        <v>14</v>
      </c>
      <c r="F657" s="2" t="s">
        <v>15</v>
      </c>
      <c r="G657" s="2" t="s">
        <v>1388</v>
      </c>
      <c r="H657" s="2" t="s">
        <v>984</v>
      </c>
      <c r="I657" s="2" t="str">
        <f>IFERROR(__xludf.DUMMYFUNCTION("GOOGLETRANSLATE(C657,""fr"",""en"")"),"Very satisfied with the service, and taking into account my requests, such as changing my payment conditions: an email sent and in less than 24 hours it is done. Thanks")</f>
        <v>Very satisfied with the service, and taking into account my requests, such as changing my payment conditions: an email sent and in less than 24 hours it is done. Thanks</v>
      </c>
    </row>
    <row r="658" ht="15.75" customHeight="1">
      <c r="B658" s="2" t="s">
        <v>1413</v>
      </c>
      <c r="C658" s="2" t="s">
        <v>1414</v>
      </c>
      <c r="D658" s="2" t="s">
        <v>13</v>
      </c>
      <c r="E658" s="2" t="s">
        <v>14</v>
      </c>
      <c r="F658" s="2" t="s">
        <v>15</v>
      </c>
      <c r="G658" s="2" t="s">
        <v>1388</v>
      </c>
      <c r="H658" s="2" t="s">
        <v>984</v>
      </c>
      <c r="I658" s="2" t="str">
        <f>IFERROR(__xludf.DUMMYFUNCTION("GOOGLETRANSLATE(C658,""fr"",""en"")"),"Accepted contribution of more than € 109 in 2 years, without disaster and little driving, it is really excessive.
I would like a gesture of the company, especially since I use my vehicle very little in the current context")</f>
        <v>Accepted contribution of more than € 109 in 2 years, without disaster and little driving, it is really excessive.
I would like a gesture of the company, especially since I use my vehicle very little in the current context</v>
      </c>
    </row>
    <row r="659" ht="15.75" customHeight="1">
      <c r="B659" s="2" t="s">
        <v>1415</v>
      </c>
      <c r="C659" s="2" t="s">
        <v>1416</v>
      </c>
      <c r="D659" s="2" t="s">
        <v>13</v>
      </c>
      <c r="E659" s="2" t="s">
        <v>14</v>
      </c>
      <c r="F659" s="2" t="s">
        <v>15</v>
      </c>
      <c r="G659" s="2" t="s">
        <v>1388</v>
      </c>
      <c r="H659" s="2" t="s">
        <v>984</v>
      </c>
      <c r="I659" s="2" t="str">
        <f>IFERROR(__xludf.DUMMYFUNCTION("GOOGLETRANSLATE(C659,""fr"",""en"")"),"Prices suit me and practice to be able to combine my two contracts in one insurance and car insurance hoping for satisfied if need to intervene your services")</f>
        <v>Prices suit me and practice to be able to combine my two contracts in one insurance and car insurance hoping for satisfied if need to intervene your services</v>
      </c>
    </row>
    <row r="660" ht="15.75" customHeight="1">
      <c r="B660" s="2" t="s">
        <v>1417</v>
      </c>
      <c r="C660" s="2" t="s">
        <v>1418</v>
      </c>
      <c r="D660" s="2" t="s">
        <v>13</v>
      </c>
      <c r="E660" s="2" t="s">
        <v>14</v>
      </c>
      <c r="F660" s="2" t="s">
        <v>15</v>
      </c>
      <c r="G660" s="2" t="s">
        <v>1388</v>
      </c>
      <c r="H660" s="2" t="s">
        <v>984</v>
      </c>
      <c r="I660" s="2" t="str">
        <f>IFERROR(__xludf.DUMMYFUNCTION("GOOGLETRANSLATE(C660,""fr"",""en"")"),"Prices that increase every year after subscription, it is impossible to obtain an information statement without calling. Only positive point: not forced to enter a RIB, you can pay due by CB.")</f>
        <v>Prices that increase every year after subscription, it is impossible to obtain an information statement without calling. Only positive point: not forced to enter a RIB, you can pay due by CB.</v>
      </c>
    </row>
    <row r="661" ht="15.75" customHeight="1">
      <c r="B661" s="2" t="s">
        <v>1419</v>
      </c>
      <c r="C661" s="2" t="s">
        <v>1420</v>
      </c>
      <c r="D661" s="2" t="s">
        <v>13</v>
      </c>
      <c r="E661" s="2" t="s">
        <v>14</v>
      </c>
      <c r="F661" s="2" t="s">
        <v>15</v>
      </c>
      <c r="G661" s="2" t="s">
        <v>1421</v>
      </c>
      <c r="H661" s="2" t="s">
        <v>984</v>
      </c>
      <c r="I661" s="2" t="str">
        <f>IFERROR(__xludf.DUMMYFUNCTION("GOOGLETRANSLATE(C661,""fr"",""en"")"),"Delighted with the reception of my interlocutor on the phone, the security of the online payment site. These advice on the product that could suit my convenience.")</f>
        <v>Delighted with the reception of my interlocutor on the phone, the security of the online payment site. These advice on the product that could suit my convenience.</v>
      </c>
    </row>
    <row r="662" ht="15.75" customHeight="1">
      <c r="B662" s="2" t="s">
        <v>1422</v>
      </c>
      <c r="C662" s="2" t="s">
        <v>1423</v>
      </c>
      <c r="D662" s="2" t="s">
        <v>13</v>
      </c>
      <c r="E662" s="2" t="s">
        <v>14</v>
      </c>
      <c r="F662" s="2" t="s">
        <v>15</v>
      </c>
      <c r="G662" s="2" t="s">
        <v>1421</v>
      </c>
      <c r="H662" s="2" t="s">
        <v>984</v>
      </c>
      <c r="I662" s="2" t="str">
        <f>IFERROR(__xludf.DUMMYFUNCTION("GOOGLETRANSLATE(C662,""fr"",""en"")"),"1st time at Direct Assurances. Nice price, good press, ...
To see the general efficiency of their service and their responsiveness in the event of concerns ...")</f>
        <v>1st time at Direct Assurances. Nice price, good press, ...
To see the general efficiency of their service and their responsiveness in the event of concerns ...</v>
      </c>
    </row>
    <row r="663" ht="15.75" customHeight="1">
      <c r="B663" s="2" t="s">
        <v>1424</v>
      </c>
      <c r="C663" s="2" t="s">
        <v>1425</v>
      </c>
      <c r="D663" s="2" t="s">
        <v>13</v>
      </c>
      <c r="E663" s="2" t="s">
        <v>14</v>
      </c>
      <c r="F663" s="2" t="s">
        <v>15</v>
      </c>
      <c r="G663" s="2" t="s">
        <v>1421</v>
      </c>
      <c r="H663" s="2" t="s">
        <v>984</v>
      </c>
      <c r="I663" s="2" t="str">
        <f>IFERROR(__xludf.DUMMYFUNCTION("GOOGLETRANSLATE(C663,""fr"",""en"")"),"I am satisfied with the price and the Comunation by email suits me even if I find you a little Tetu. (That is to say the agreement of my resilation of my old insurance that I did not receive when you tell me the opposite.")</f>
        <v>I am satisfied with the price and the Comunation by email suits me even if I find you a little Tetu. (That is to say the agreement of my resilation of my old insurance that I did not receive when you tell me the opposite.</v>
      </c>
    </row>
    <row r="664" ht="15.75" customHeight="1">
      <c r="B664" s="2" t="s">
        <v>1426</v>
      </c>
      <c r="C664" s="2" t="s">
        <v>1427</v>
      </c>
      <c r="D664" s="2" t="s">
        <v>13</v>
      </c>
      <c r="E664" s="2" t="s">
        <v>14</v>
      </c>
      <c r="F664" s="2" t="s">
        <v>15</v>
      </c>
      <c r="G664" s="2" t="s">
        <v>1421</v>
      </c>
      <c r="H664" s="2" t="s">
        <v>984</v>
      </c>
      <c r="I664" s="2" t="str">
        <f>IFERROR(__xludf.DUMMYFUNCTION("GOOGLETRANSLATE(C664,""fr"",""en"")"),"I am satisfied with the service, the cheapest price of the walking on the other hand I do not understand I pay more dear than my old car and for car insurance the price suits me perfectly")</f>
        <v>I am satisfied with the service, the cheapest price of the walking on the other hand I do not understand I pay more dear than my old car and for car insurance the price suits me perfectly</v>
      </c>
    </row>
    <row r="665" ht="15.75" customHeight="1">
      <c r="B665" s="2" t="s">
        <v>1428</v>
      </c>
      <c r="C665" s="2" t="s">
        <v>1429</v>
      </c>
      <c r="D665" s="2" t="s">
        <v>13</v>
      </c>
      <c r="E665" s="2" t="s">
        <v>14</v>
      </c>
      <c r="F665" s="2" t="s">
        <v>15</v>
      </c>
      <c r="G665" s="2" t="s">
        <v>1421</v>
      </c>
      <c r="H665" s="2" t="s">
        <v>984</v>
      </c>
      <c r="I665" s="2" t="str">
        <f>IFERROR(__xludf.DUMMYFUNCTION("GOOGLETRANSLATE(C665,""fr"",""en"")"),"Hello,
I was sponsored, my godfather had 40 EUR and I have not yet had 40 EUR. Otherwise I am happy with the prices.
Thanks for your feedback
Emma")</f>
        <v>Hello,
I was sponsored, my godfather had 40 EUR and I have not yet had 40 EUR. Otherwise I am happy with the prices.
Thanks for your feedback
Emma</v>
      </c>
    </row>
    <row r="666" ht="15.75" customHeight="1">
      <c r="B666" s="2" t="s">
        <v>1430</v>
      </c>
      <c r="C666" s="2" t="s">
        <v>1431</v>
      </c>
      <c r="D666" s="2" t="s">
        <v>13</v>
      </c>
      <c r="E666" s="2" t="s">
        <v>14</v>
      </c>
      <c r="F666" s="2" t="s">
        <v>15</v>
      </c>
      <c r="G666" s="2" t="s">
        <v>1421</v>
      </c>
      <c r="H666" s="2" t="s">
        <v>984</v>
      </c>
      <c r="I666" s="2" t="str">
        <f>IFERROR(__xludf.DUMMYFUNCTION("GOOGLETRANSLATE(C666,""fr"",""en"")"),"I am at home and the price is only climbing since my 2018 accidents I have not had responsible accidents does not prevent the price is still very high")</f>
        <v>I am at home and the price is only climbing since my 2018 accidents I have not had responsible accidents does not prevent the price is still very high</v>
      </c>
    </row>
    <row r="667" ht="15.75" customHeight="1">
      <c r="B667" s="2" t="s">
        <v>1432</v>
      </c>
      <c r="C667" s="2" t="s">
        <v>1433</v>
      </c>
      <c r="D667" s="2" t="s">
        <v>13</v>
      </c>
      <c r="E667" s="2" t="s">
        <v>14</v>
      </c>
      <c r="F667" s="2" t="s">
        <v>15</v>
      </c>
      <c r="G667" s="2" t="s">
        <v>1421</v>
      </c>
      <c r="H667" s="2" t="s">
        <v>984</v>
      </c>
      <c r="I667" s="2" t="str">
        <f>IFERROR(__xludf.DUMMYFUNCTION("GOOGLETRANSLATE(C667,""fr"",""en"")"),"I am satisfied with the price. I have never needed to call on insurance so far so I cannot say if I am satisfied at this level but for the price, I am satisfied.")</f>
        <v>I am satisfied with the price. I have never needed to call on insurance so far so I cannot say if I am satisfied at this level but for the price, I am satisfied.</v>
      </c>
    </row>
    <row r="668" ht="15.75" customHeight="1">
      <c r="B668" s="2" t="s">
        <v>1434</v>
      </c>
      <c r="C668" s="2" t="s">
        <v>1435</v>
      </c>
      <c r="D668" s="2" t="s">
        <v>13</v>
      </c>
      <c r="E668" s="2" t="s">
        <v>14</v>
      </c>
      <c r="F668" s="2" t="s">
        <v>15</v>
      </c>
      <c r="G668" s="2" t="s">
        <v>1436</v>
      </c>
      <c r="H668" s="2" t="s">
        <v>984</v>
      </c>
      <c r="I668" s="2" t="str">
        <f>IFERROR(__xludf.DUMMYFUNCTION("GOOGLETRANSLATE(C668,""fr"",""en"")"),"A real catastrophe I took the options that the advisor told me to take, I just had a claim 600 km from my home no paas loan of loan vehicle, no repatriation for a contribution that does not Make it increase when it should go down. It has been almost a mon"&amp;"th since my disaster has taken place and still no news is a real disaster this insurance.")</f>
        <v>A real catastrophe I took the options that the advisor told me to take, I just had a claim 600 km from my home no paas loan of loan vehicle, no repatriation for a contribution that does not Make it increase when it should go down. It has been almost a month since my disaster has taken place and still no news is a real disaster this insurance.</v>
      </c>
    </row>
    <row r="669" ht="15.75" customHeight="1">
      <c r="B669" s="2" t="s">
        <v>1437</v>
      </c>
      <c r="C669" s="2" t="s">
        <v>1438</v>
      </c>
      <c r="D669" s="2" t="s">
        <v>13</v>
      </c>
      <c r="E669" s="2" t="s">
        <v>14</v>
      </c>
      <c r="F669" s="2" t="s">
        <v>15</v>
      </c>
      <c r="G669" s="2" t="s">
        <v>1436</v>
      </c>
      <c r="H669" s="2" t="s">
        <v>984</v>
      </c>
      <c r="I669" s="2" t="str">
        <f>IFERROR(__xludf.DUMMYFUNCTION("GOOGLETRANSLATE(C669,""fr"",""en"")"),"Satisfied with the value for money from my car insurance.
A little disappointed that the explanations given to explain an increase in my annual subscription are not uniform according to the contacted person.
The argument to explain the increase I must h"&amp;"ave was not realistic;")</f>
        <v>Satisfied with the value for money from my car insurance.
A little disappointed that the explanations given to explain an increase in my annual subscription are not uniform according to the contacted person.
The argument to explain the increase I must have was not realistic;</v>
      </c>
    </row>
    <row r="670" ht="15.75" customHeight="1">
      <c r="B670" s="2" t="s">
        <v>1439</v>
      </c>
      <c r="C670" s="2" t="s">
        <v>1440</v>
      </c>
      <c r="D670" s="2" t="s">
        <v>13</v>
      </c>
      <c r="E670" s="2" t="s">
        <v>14</v>
      </c>
      <c r="F670" s="2" t="s">
        <v>15</v>
      </c>
      <c r="G670" s="2" t="s">
        <v>1436</v>
      </c>
      <c r="H670" s="2" t="s">
        <v>984</v>
      </c>
      <c r="I670" s="2" t="str">
        <f>IFERROR(__xludf.DUMMYFUNCTION("GOOGLETRANSLATE(C670,""fr"",""en"")"),"The prices suit me, the service is good. Interlocutors are clear in their explanations are also clear.
We have been at home for several years")</f>
        <v>The prices suit me, the service is good. Interlocutors are clear in their explanations are also clear.
We have been at home for several years</v>
      </c>
    </row>
    <row r="671" ht="15.75" customHeight="1">
      <c r="B671" s="2" t="s">
        <v>1441</v>
      </c>
      <c r="C671" s="2" t="s">
        <v>1442</v>
      </c>
      <c r="D671" s="2" t="s">
        <v>13</v>
      </c>
      <c r="E671" s="2" t="s">
        <v>14</v>
      </c>
      <c r="F671" s="2" t="s">
        <v>15</v>
      </c>
      <c r="G671" s="2" t="s">
        <v>1436</v>
      </c>
      <c r="H671" s="2" t="s">
        <v>984</v>
      </c>
      <c r="I671" s="2" t="str">
        <f>IFERROR(__xludf.DUMMYFUNCTION("GOOGLETRANSLATE(C671,""fr"",""en"")"),"I find that for the vehicle, compared to my age 58 years my bonuses more than 50%, € 930 per year it remains a budget and does not refficient all these years of good driving despite my 30,000 kilometers per year.")</f>
        <v>I find that for the vehicle, compared to my age 58 years my bonuses more than 50%, € 930 per year it remains a budget and does not refficient all these years of good driving despite my 30,000 kilometers per year.</v>
      </c>
    </row>
    <row r="672" ht="15.75" customHeight="1">
      <c r="B672" s="2" t="s">
        <v>1443</v>
      </c>
      <c r="C672" s="2" t="s">
        <v>1444</v>
      </c>
      <c r="D672" s="2" t="s">
        <v>13</v>
      </c>
      <c r="E672" s="2" t="s">
        <v>14</v>
      </c>
      <c r="F672" s="2" t="s">
        <v>15</v>
      </c>
      <c r="G672" s="2" t="s">
        <v>1436</v>
      </c>
      <c r="H672" s="2" t="s">
        <v>984</v>
      </c>
      <c r="I672" s="2" t="str">
        <f>IFERROR(__xludf.DUMMYFUNCTION("GOOGLETRANSLATE(C672,""fr"",""en"")"),"For years faithful to Direct Assurance. Competent, friendly and professional; Everything suits me very well. I advise my entourage. Very correct rates.")</f>
        <v>For years faithful to Direct Assurance. Competent, friendly and professional; Everything suits me very well. I advise my entourage. Very correct rates.</v>
      </c>
    </row>
    <row r="673" ht="15.75" customHeight="1">
      <c r="B673" s="2" t="s">
        <v>1445</v>
      </c>
      <c r="C673" s="2" t="s">
        <v>1446</v>
      </c>
      <c r="D673" s="2" t="s">
        <v>13</v>
      </c>
      <c r="E673" s="2" t="s">
        <v>14</v>
      </c>
      <c r="F673" s="2" t="s">
        <v>15</v>
      </c>
      <c r="G673" s="2" t="s">
        <v>1436</v>
      </c>
      <c r="H673" s="2" t="s">
        <v>984</v>
      </c>
      <c r="I673" s="2" t="str">
        <f>IFERROR(__xludf.DUMMYFUNCTION("GOOGLETRANSLATE(C673,""fr"",""en"")"),"I am satisfied with the services to date, the prices are suitable even if loyalty offers would be welcome.
The personal space contains a lot of useful information.")</f>
        <v>I am satisfied with the services to date, the prices are suitable even if loyalty offers would be welcome.
The personal space contains a lot of useful information.</v>
      </c>
    </row>
    <row r="674" ht="15.75" customHeight="1">
      <c r="B674" s="2" t="s">
        <v>1447</v>
      </c>
      <c r="C674" s="2" t="s">
        <v>1448</v>
      </c>
      <c r="D674" s="2" t="s">
        <v>13</v>
      </c>
      <c r="E674" s="2" t="s">
        <v>14</v>
      </c>
      <c r="F674" s="2" t="s">
        <v>15</v>
      </c>
      <c r="G674" s="2" t="s">
        <v>1436</v>
      </c>
      <c r="H674" s="2" t="s">
        <v>984</v>
      </c>
      <c r="I674" s="2" t="str">
        <f>IFERROR(__xludf.DUMMYFUNCTION("GOOGLETRANSLATE(C674,""fr"",""en"")"),"Between two registrations for the same car and the same guarantees to the near three days, the amount is not the same.
It's regrettable, otherwise I recommend!")</f>
        <v>Between two registrations for the same car and the same guarantees to the near three days, the amount is not the same.
It's regrettable, otherwise I recommend!</v>
      </c>
    </row>
    <row r="675" ht="15.75" customHeight="1">
      <c r="B675" s="2" t="s">
        <v>1449</v>
      </c>
      <c r="C675" s="2" t="s">
        <v>1450</v>
      </c>
      <c r="D675" s="2" t="s">
        <v>13</v>
      </c>
      <c r="E675" s="2" t="s">
        <v>14</v>
      </c>
      <c r="F675" s="2" t="s">
        <v>15</v>
      </c>
      <c r="G675" s="2" t="s">
        <v>1436</v>
      </c>
      <c r="H675" s="2" t="s">
        <v>984</v>
      </c>
      <c r="I675" s="2" t="str">
        <f>IFERROR(__xludf.DUMMYFUNCTION("GOOGLETRANSLATE(C675,""fr"",""en"")"),"I am satisfied with blablasure.
The telephone team can be easily reached as well as effective in the management of a disaster.
Good value for money")</f>
        <v>I am satisfied with blablasure.
The telephone team can be easily reached as well as effective in the management of a disaster.
Good value for money</v>
      </c>
    </row>
    <row r="676" ht="15.75" customHeight="1">
      <c r="B676" s="2" t="s">
        <v>1451</v>
      </c>
      <c r="C676" s="2" t="s">
        <v>1452</v>
      </c>
      <c r="D676" s="2" t="s">
        <v>13</v>
      </c>
      <c r="E676" s="2" t="s">
        <v>14</v>
      </c>
      <c r="F676" s="2" t="s">
        <v>15</v>
      </c>
      <c r="G676" s="2" t="s">
        <v>1436</v>
      </c>
      <c r="H676" s="2" t="s">
        <v>984</v>
      </c>
      <c r="I676" s="2" t="str">
        <f>IFERROR(__xludf.DUMMYFUNCTION("GOOGLETRANSLATE(C676,""fr"",""en"")"),"not satisfied with services
in case of failure
Impossible to find convenience stores oblige to call on the gendarmerie (solution proposed by Direct Assurance (the gendarme laughed well ... He told me now it's me to do the job of the assistance) thank yo"&amp;"u for him for m 'Having to find a convenience store ...")</f>
        <v>not satisfied with services
in case of failure
Impossible to find convenience stores oblige to call on the gendarmerie (solution proposed by Direct Assurance (the gendarme laughed well ... He told me now it's me to do the job of the assistance) thank you for him for m 'Having to find a convenience store ...</v>
      </c>
    </row>
    <row r="677" ht="15.75" customHeight="1">
      <c r="B677" s="2" t="s">
        <v>1453</v>
      </c>
      <c r="C677" s="2" t="s">
        <v>1454</v>
      </c>
      <c r="D677" s="2" t="s">
        <v>13</v>
      </c>
      <c r="E677" s="2" t="s">
        <v>14</v>
      </c>
      <c r="F677" s="2" t="s">
        <v>15</v>
      </c>
      <c r="G677" s="2" t="s">
        <v>1436</v>
      </c>
      <c r="H677" s="2" t="s">
        <v>984</v>
      </c>
      <c r="I677" s="2" t="str">
        <f>IFERROR(__xludf.DUMMYFUNCTION("GOOGLETRANSLATE(C677,""fr"",""en"")"),"I am quite satisfied with my registration with Direct Insurance, I hope not to disturb them in the future. The price is very competitive, in addition I went into all risks with a lower price of my old contract to the third party. Thank you Direct Assuranc"&amp;"e. I am ready to give other opinions if necessary")</f>
        <v>I am quite satisfied with my registration with Direct Insurance, I hope not to disturb them in the future. The price is very competitive, in addition I went into all risks with a lower price of my old contract to the third party. Thank you Direct Assurance. I am ready to give other opinions if necessary</v>
      </c>
    </row>
    <row r="678" ht="15.75" customHeight="1">
      <c r="B678" s="2" t="s">
        <v>1455</v>
      </c>
      <c r="C678" s="2" t="s">
        <v>1456</v>
      </c>
      <c r="D678" s="2" t="s">
        <v>13</v>
      </c>
      <c r="E678" s="2" t="s">
        <v>14</v>
      </c>
      <c r="F678" s="2" t="s">
        <v>15</v>
      </c>
      <c r="G678" s="2" t="s">
        <v>1436</v>
      </c>
      <c r="H678" s="2" t="s">
        <v>984</v>
      </c>
      <c r="I678" s="2" t="str">
        <f>IFERROR(__xludf.DUMMYFUNCTION("GOOGLETRANSLATE(C678,""fr"",""en"")"),"Increased price poorly perceived, after a year when insurance took advantage of the crisis ...
Fortunately youdrive limits the increase.")</f>
        <v>Increased price poorly perceived, after a year when insurance took advantage of the crisis ...
Fortunately youdrive limits the increase.</v>
      </c>
    </row>
    <row r="679" ht="15.75" customHeight="1">
      <c r="B679" s="2" t="s">
        <v>1457</v>
      </c>
      <c r="C679" s="2" t="s">
        <v>1458</v>
      </c>
      <c r="D679" s="2" t="s">
        <v>13</v>
      </c>
      <c r="E679" s="2" t="s">
        <v>14</v>
      </c>
      <c r="F679" s="2" t="s">
        <v>15</v>
      </c>
      <c r="G679" s="2" t="s">
        <v>1436</v>
      </c>
      <c r="H679" s="2" t="s">
        <v>984</v>
      </c>
      <c r="I679" s="2" t="str">
        <f>IFERROR(__xludf.DUMMYFUNCTION("GOOGLETRANSLATE(C679,""fr"",""en"")"),"The prices received in the schedule are higher than the prices announced by telephone. And I am very disappointed with these methods. I am launching an appeal this day, I hope it will be heard.")</f>
        <v>The prices received in the schedule are higher than the prices announced by telephone. And I am very disappointed with these methods. I am launching an appeal this day, I hope it will be heard.</v>
      </c>
    </row>
    <row r="680" ht="15.75" customHeight="1">
      <c r="B680" s="2" t="s">
        <v>1459</v>
      </c>
      <c r="C680" s="2" t="s">
        <v>1460</v>
      </c>
      <c r="D680" s="2" t="s">
        <v>13</v>
      </c>
      <c r="E680" s="2" t="s">
        <v>14</v>
      </c>
      <c r="F680" s="2" t="s">
        <v>15</v>
      </c>
      <c r="G680" s="2" t="s">
        <v>1436</v>
      </c>
      <c r="H680" s="2" t="s">
        <v>984</v>
      </c>
      <c r="I680" s="2" t="str">
        <f>IFERROR(__xludf.DUMMYFUNCTION("GOOGLETRANSLATE(C680,""fr"",""en"")"),"I am satisfied with the price, services, telephone reception. I would like to receive more precise information concerning my rights. more regularly")</f>
        <v>I am satisfied with the price, services, telephone reception. I would like to receive more precise information concerning my rights. more regularly</v>
      </c>
    </row>
    <row r="681" ht="15.75" customHeight="1">
      <c r="B681" s="2" t="s">
        <v>1461</v>
      </c>
      <c r="C681" s="2" t="s">
        <v>1462</v>
      </c>
      <c r="D681" s="2" t="s">
        <v>13</v>
      </c>
      <c r="E681" s="2" t="s">
        <v>14</v>
      </c>
      <c r="F681" s="2" t="s">
        <v>15</v>
      </c>
      <c r="G681" s="2" t="s">
        <v>1463</v>
      </c>
      <c r="H681" s="2" t="s">
        <v>984</v>
      </c>
      <c r="I681" s="2" t="str">
        <f>IFERROR(__xludf.DUMMYFUNCTION("GOOGLETRANSLATE(C681,""fr"",""en"")"),"I am happy with the annual price compared to other insurance.
The speed for constitutes the file with the necessary documents.
The email of the quote received very quickly")</f>
        <v>I am happy with the annual price compared to other insurance.
The speed for constitutes the file with the necessary documents.
The email of the quote received very quickly</v>
      </c>
    </row>
    <row r="682" ht="15.75" customHeight="1">
      <c r="B682" s="2" t="s">
        <v>1464</v>
      </c>
      <c r="C682" s="2" t="s">
        <v>1465</v>
      </c>
      <c r="D682" s="2" t="s">
        <v>13</v>
      </c>
      <c r="E682" s="2" t="s">
        <v>14</v>
      </c>
      <c r="F682" s="2" t="s">
        <v>15</v>
      </c>
      <c r="G682" s="2" t="s">
        <v>1463</v>
      </c>
      <c r="H682" s="2" t="s">
        <v>984</v>
      </c>
      <c r="I682" s="2" t="str">
        <f>IFERROR(__xludf.DUMMYFUNCTION("GOOGLETRANSLATE(C682,""fr"",""en"")"),"Good phone listening, responds to my request, interesting price .... pleasant welcome, clear speech and the person I had was very patient, I thank her")</f>
        <v>Good phone listening, responds to my request, interesting price .... pleasant welcome, clear speech and the person I had was very patient, I thank her</v>
      </c>
    </row>
    <row r="683" ht="15.75" customHeight="1">
      <c r="B683" s="2" t="s">
        <v>1466</v>
      </c>
      <c r="C683" s="2" t="s">
        <v>1467</v>
      </c>
      <c r="D683" s="2" t="s">
        <v>13</v>
      </c>
      <c r="E683" s="2" t="s">
        <v>14</v>
      </c>
      <c r="F683" s="2" t="s">
        <v>15</v>
      </c>
      <c r="G683" s="2" t="s">
        <v>1463</v>
      </c>
      <c r="H683" s="2" t="s">
        <v>984</v>
      </c>
      <c r="I683" s="2" t="str">
        <f>IFERROR(__xludf.DUMMYFUNCTION("GOOGLETRANSLATE(C683,""fr"",""en"")"),"For the moment I have practically not used my vehicle, so I have not dealt with your services so it is difficult for me to note your services in the event of problems incurred")</f>
        <v>For the moment I have practically not used my vehicle, so I have not dealt with your services so it is difficult for me to note your services in the event of problems incurred</v>
      </c>
    </row>
    <row r="684" ht="15.75" customHeight="1">
      <c r="B684" s="2" t="s">
        <v>1468</v>
      </c>
      <c r="C684" s="2" t="s">
        <v>1469</v>
      </c>
      <c r="D684" s="2" t="s">
        <v>13</v>
      </c>
      <c r="E684" s="2" t="s">
        <v>14</v>
      </c>
      <c r="F684" s="2" t="s">
        <v>15</v>
      </c>
      <c r="G684" s="2" t="s">
        <v>1463</v>
      </c>
      <c r="H684" s="2" t="s">
        <v>984</v>
      </c>
      <c r="I684" s="2" t="str">
        <f>IFERROR(__xludf.DUMMYFUNCTION("GOOGLETRANSLATE(C684,""fr"",""en"")"),"Yes thank you but complicated to give an objective opinion after only 1 month of service
Repeat your request after the first year have a good day
 ")</f>
        <v>Yes thank you but complicated to give an objective opinion after only 1 month of service
Repeat your request after the first year have a good day
 </v>
      </c>
    </row>
    <row r="685" ht="15.75" customHeight="1">
      <c r="B685" s="2" t="s">
        <v>1470</v>
      </c>
      <c r="C685" s="2" t="s">
        <v>1471</v>
      </c>
      <c r="D685" s="2" t="s">
        <v>13</v>
      </c>
      <c r="E685" s="2" t="s">
        <v>14</v>
      </c>
      <c r="F685" s="2" t="s">
        <v>15</v>
      </c>
      <c r="G685" s="2" t="s">
        <v>1463</v>
      </c>
      <c r="H685" s="2" t="s">
        <v>984</v>
      </c>
      <c r="I685" s="2" t="str">
        <f>IFERROR(__xludf.DUMMYFUNCTION("GOOGLETRANSLATE(C685,""fr"",""en"")"),"I loved contact with operators!
Reminder, personalized study and recommendations.
Well done, it's usually long and tedious calls. I loved it")</f>
        <v>I loved contact with operators!
Reminder, personalized study and recommendations.
Well done, it's usually long and tedious calls. I loved it</v>
      </c>
    </row>
    <row r="686" ht="15.75" customHeight="1">
      <c r="B686" s="2" t="s">
        <v>1472</v>
      </c>
      <c r="C686" s="2" t="s">
        <v>1473</v>
      </c>
      <c r="D686" s="2" t="s">
        <v>13</v>
      </c>
      <c r="E686" s="2" t="s">
        <v>14</v>
      </c>
      <c r="F686" s="2" t="s">
        <v>15</v>
      </c>
      <c r="G686" s="2" t="s">
        <v>1463</v>
      </c>
      <c r="H686" s="2" t="s">
        <v>984</v>
      </c>
      <c r="I686" s="2" t="str">
        <f>IFERROR(__xludf.DUMMYFUNCTION("GOOGLETRANSLATE(C686,""fr"",""en"")"),"Insured for several years without claim and never delay in payment on our part. In 2020, 3 non -responsible claims (1 broken ice, 1 collision from the back to a red light with observation, 1 damaged wing while the vehicle was parked at night). Assessment:"&amp;" terminated by Direct Insurance ... Insurance that only ensures you when you have no claim. Money pump without any consideration for its customers. As long as you don't need them, you raque but they have to assure they put you outside. A word of advice: f"&amp;"lee far!")</f>
        <v>Insured for several years without claim and never delay in payment on our part. In 2020, 3 non -responsible claims (1 broken ice, 1 collision from the back to a red light with observation, 1 damaged wing while the vehicle was parked at night). Assessment: terminated by Direct Insurance ... Insurance that only ensures you when you have no claim. Money pump without any consideration for its customers. As long as you don't need them, you raque but they have to assure they put you outside. A word of advice: flee far!</v>
      </c>
    </row>
    <row r="687" ht="15.75" customHeight="1">
      <c r="B687" s="2" t="s">
        <v>1474</v>
      </c>
      <c r="C687" s="2" t="s">
        <v>1475</v>
      </c>
      <c r="D687" s="2" t="s">
        <v>13</v>
      </c>
      <c r="E687" s="2" t="s">
        <v>14</v>
      </c>
      <c r="F687" s="2" t="s">
        <v>15</v>
      </c>
      <c r="G687" s="2" t="s">
        <v>1463</v>
      </c>
      <c r="H687" s="2" t="s">
        <v>984</v>
      </c>
      <c r="I687" s="2" t="str">
        <f>IFERROR(__xludf.DUMMYFUNCTION("GOOGLETRANSLATE(C687,""fr"",""en"")"),"Not satisfied with the price too expensive for a really leisure vehicle which makes less than 5000 km per year and which sleeps in a garage and with more than 50 % bonuses I am very good driver so I can terminate soon because I found less dear")</f>
        <v>Not satisfied with the price too expensive for a really leisure vehicle which makes less than 5000 km per year and which sleeps in a garage and with more than 50 % bonuses I am very good driver so I can terminate soon because I found less dear</v>
      </c>
    </row>
    <row r="688" ht="15.75" customHeight="1">
      <c r="B688" s="2" t="s">
        <v>1476</v>
      </c>
      <c r="C688" s="2" t="s">
        <v>1477</v>
      </c>
      <c r="D688" s="2" t="s">
        <v>13</v>
      </c>
      <c r="E688" s="2" t="s">
        <v>14</v>
      </c>
      <c r="F688" s="2" t="s">
        <v>15</v>
      </c>
      <c r="G688" s="2" t="s">
        <v>1463</v>
      </c>
      <c r="H688" s="2" t="s">
        <v>984</v>
      </c>
      <c r="I688" s="2" t="str">
        <f>IFERROR(__xludf.DUMMYFUNCTION("GOOGLETRANSLATE(C688,""fr"",""en"")"),"The prices no longer suit me and my son gets assasted by your prices we will go to see elsewhere otherwise each disaster has been managed
     ")</f>
        <v>The prices no longer suit me and my son gets assasted by your prices we will go to see elsewhere otherwise each disaster has been managed
     </v>
      </c>
    </row>
    <row r="689" ht="15.75" customHeight="1">
      <c r="B689" s="2" t="s">
        <v>1478</v>
      </c>
      <c r="C689" s="2" t="s">
        <v>1479</v>
      </c>
      <c r="D689" s="2" t="s">
        <v>13</v>
      </c>
      <c r="E689" s="2" t="s">
        <v>14</v>
      </c>
      <c r="F689" s="2" t="s">
        <v>15</v>
      </c>
      <c r="G689" s="2" t="s">
        <v>1463</v>
      </c>
      <c r="H689" s="2" t="s">
        <v>984</v>
      </c>
      <c r="I689" s="2" t="str">
        <f>IFERROR(__xludf.DUMMYFUNCTION("GOOGLETRANSLATE(C689,""fr"",""en"")"),"The service will be to reach by phone and simplicity of procedure, however high prices opposite the deductibles and in addition clear increase when we drive little")</f>
        <v>The service will be to reach by phone and simplicity of procedure, however high prices opposite the deductibles and in addition clear increase when we drive little</v>
      </c>
    </row>
    <row r="690" ht="15.75" customHeight="1">
      <c r="B690" s="2" t="s">
        <v>1480</v>
      </c>
      <c r="C690" s="2" t="s">
        <v>1481</v>
      </c>
      <c r="D690" s="2" t="s">
        <v>13</v>
      </c>
      <c r="E690" s="2" t="s">
        <v>14</v>
      </c>
      <c r="F690" s="2" t="s">
        <v>15</v>
      </c>
      <c r="G690" s="2" t="s">
        <v>1463</v>
      </c>
      <c r="H690" s="2" t="s">
        <v>984</v>
      </c>
      <c r="I690" s="2" t="str">
        <f>IFERROR(__xludf.DUMMYFUNCTION("GOOGLETRANSLATE(C690,""fr"",""en"")"),"I am satisfied with the quote as well as the contract, simple and fast
Very good telephone contact
listening and meets my expectations
 Application for sending documents very well")</f>
        <v>I am satisfied with the quote as well as the contract, simple and fast
Very good telephone contact
listening and meets my expectations
 Application for sending documents very well</v>
      </c>
    </row>
    <row r="691" ht="15.75" customHeight="1">
      <c r="B691" s="2" t="s">
        <v>1482</v>
      </c>
      <c r="C691" s="2" t="s">
        <v>1483</v>
      </c>
      <c r="D691" s="2" t="s">
        <v>13</v>
      </c>
      <c r="E691" s="2" t="s">
        <v>14</v>
      </c>
      <c r="F691" s="2" t="s">
        <v>15</v>
      </c>
      <c r="G691" s="2" t="s">
        <v>1463</v>
      </c>
      <c r="H691" s="2" t="s">
        <v>984</v>
      </c>
      <c r="I691" s="2" t="str">
        <f>IFERROR(__xludf.DUMMYFUNCTION("GOOGLETRANSLATE(C691,""fr"",""en"")"),"I am very satisfied with the service, I would recommend this insurance to my relatives. Very good price evolution of prices in very scalable decline.")</f>
        <v>I am very satisfied with the service, I would recommend this insurance to my relatives. Very good price evolution of prices in very scalable decline.</v>
      </c>
    </row>
    <row r="692" ht="15.75" customHeight="1">
      <c r="B692" s="2" t="s">
        <v>1484</v>
      </c>
      <c r="C692" s="2" t="s">
        <v>1485</v>
      </c>
      <c r="D692" s="2" t="s">
        <v>13</v>
      </c>
      <c r="E692" s="2" t="s">
        <v>14</v>
      </c>
      <c r="F692" s="2" t="s">
        <v>15</v>
      </c>
      <c r="G692" s="2" t="s">
        <v>1463</v>
      </c>
      <c r="H692" s="2" t="s">
        <v>984</v>
      </c>
      <c r="I692" s="2" t="str">
        <f>IFERROR(__xludf.DUMMYFUNCTION("GOOGLETRANSLATE(C692,""fr"",""en"")"),"I am unsatisfied because increased subscription at the end of the first year for a reason for location and not compared to my situation.")</f>
        <v>I am unsatisfied because increased subscription at the end of the first year for a reason for location and not compared to my situation.</v>
      </c>
    </row>
    <row r="693" ht="15.75" customHeight="1">
      <c r="B693" s="2" t="s">
        <v>1486</v>
      </c>
      <c r="C693" s="2" t="s">
        <v>1487</v>
      </c>
      <c r="D693" s="2" t="s">
        <v>13</v>
      </c>
      <c r="E693" s="2" t="s">
        <v>14</v>
      </c>
      <c r="F693" s="2" t="s">
        <v>15</v>
      </c>
      <c r="G693" s="2" t="s">
        <v>1463</v>
      </c>
      <c r="H693" s="2" t="s">
        <v>984</v>
      </c>
      <c r="I693" s="2" t="str">
        <f>IFERROR(__xludf.DUMMYFUNCTION("GOOGLETRANSLATE(C693,""fr"",""en"")"),"I am satisfied with the service but not the price that increases every year.
I wait for this to drop with the seniority of the car and my loyalty and not the reverse.
In the long run the competitors become more interesting, so you have to do better to"&amp;" retain.")</f>
        <v>I am satisfied with the service but not the price that increases every year.
I wait for this to drop with the seniority of the car and my loyalty and not the reverse.
In the long run the competitors become more interesting, so you have to do better to retain.</v>
      </c>
    </row>
    <row r="694" ht="15.75" customHeight="1">
      <c r="B694" s="2" t="s">
        <v>1488</v>
      </c>
      <c r="C694" s="2" t="s">
        <v>1489</v>
      </c>
      <c r="D694" s="2" t="s">
        <v>13</v>
      </c>
      <c r="E694" s="2" t="s">
        <v>14</v>
      </c>
      <c r="F694" s="2" t="s">
        <v>15</v>
      </c>
      <c r="G694" s="2" t="s">
        <v>1463</v>
      </c>
      <c r="H694" s="2" t="s">
        <v>984</v>
      </c>
      <c r="I694" s="2" t="str">
        <f>IFERROR(__xludf.DUMMYFUNCTION("GOOGLETRANSLATE(C694,""fr"",""en"")"),"Good for the services rendered. Too high price. Advisers always listening. I find it hard to understand the question. Is it the olive assurance or my new insurance?")</f>
        <v>Good for the services rendered. Too high price. Advisers always listening. I find it hard to understand the question. Is it the olive assurance or my new insurance?</v>
      </c>
    </row>
    <row r="695" ht="15.75" customHeight="1">
      <c r="B695" s="2" t="s">
        <v>1490</v>
      </c>
      <c r="C695" s="2" t="s">
        <v>1491</v>
      </c>
      <c r="D695" s="2" t="s">
        <v>13</v>
      </c>
      <c r="E695" s="2" t="s">
        <v>14</v>
      </c>
      <c r="F695" s="2" t="s">
        <v>15</v>
      </c>
      <c r="G695" s="2" t="s">
        <v>1492</v>
      </c>
      <c r="H695" s="2" t="s">
        <v>984</v>
      </c>
      <c r="I695" s="2" t="str">
        <f>IFERROR(__xludf.DUMMYFUNCTION("GOOGLETRANSLATE(C695,""fr"",""en"")"),"Nothing to say, very good service, best market prices, simple and intuitive digital services, friendly and effective advisers, undoubtedly the best insurance on the market (and I tried several!)")</f>
        <v>Nothing to say, very good service, best market prices, simple and intuitive digital services, friendly and effective advisers, undoubtedly the best insurance on the market (and I tried several!)</v>
      </c>
    </row>
    <row r="696" ht="15.75" customHeight="1">
      <c r="B696" s="2" t="s">
        <v>1493</v>
      </c>
      <c r="C696" s="2" t="s">
        <v>1494</v>
      </c>
      <c r="D696" s="2" t="s">
        <v>13</v>
      </c>
      <c r="E696" s="2" t="s">
        <v>14</v>
      </c>
      <c r="F696" s="2" t="s">
        <v>15</v>
      </c>
      <c r="G696" s="2" t="s">
        <v>1492</v>
      </c>
      <c r="H696" s="2" t="s">
        <v>984</v>
      </c>
      <c r="I696" s="2" t="str">
        <f>IFERROR(__xludf.DUMMYFUNCTION("GOOGLETRANSLATE(C696,""fr"",""en"")"),"Not satisfied, I had a disaster with the Clio and the file was complicated. Advisers do not take into account our requests. I had a lot of difficulties to recover our car. Everything was done to what it is classified as a wreckage. Given the seniority of "&amp;"the contract vehicle, the subscription should have dropped from my point of view.")</f>
        <v>Not satisfied, I had a disaster with the Clio and the file was complicated. Advisers do not take into account our requests. I had a lot of difficulties to recover our car. Everything was done to what it is classified as a wreckage. Given the seniority of the contract vehicle, the subscription should have dropped from my point of view.</v>
      </c>
    </row>
    <row r="697" ht="15.75" customHeight="1">
      <c r="B697" s="2" t="s">
        <v>1495</v>
      </c>
      <c r="C697" s="2" t="s">
        <v>1496</v>
      </c>
      <c r="D697" s="2" t="s">
        <v>13</v>
      </c>
      <c r="E697" s="2" t="s">
        <v>14</v>
      </c>
      <c r="F697" s="2" t="s">
        <v>15</v>
      </c>
      <c r="G697" s="2" t="s">
        <v>1492</v>
      </c>
      <c r="H697" s="2" t="s">
        <v>984</v>
      </c>
      <c r="I697" s="2" t="str">
        <f>IFERROR(__xludf.DUMMYFUNCTION("GOOGLETRANSLATE(C697,""fr"",""en"")"),"I am satisfied with the service that Direct Insurance offer
The prices suit me quite
Simple and practical ..
Excellent value !!!")</f>
        <v>I am satisfied with the service that Direct Insurance offer
The prices suit me quite
Simple and practical ..
Excellent value !!!</v>
      </c>
    </row>
    <row r="698" ht="15.75" customHeight="1">
      <c r="B698" s="2" t="s">
        <v>1497</v>
      </c>
      <c r="C698" s="2" t="s">
        <v>1498</v>
      </c>
      <c r="D698" s="2" t="s">
        <v>13</v>
      </c>
      <c r="E698" s="2" t="s">
        <v>14</v>
      </c>
      <c r="F698" s="2" t="s">
        <v>15</v>
      </c>
      <c r="G698" s="2" t="s">
        <v>1492</v>
      </c>
      <c r="H698" s="2" t="s">
        <v>984</v>
      </c>
      <c r="I698" s="2" t="str">
        <f>IFERROR(__xludf.DUMMYFUNCTION("GOOGLETRANSLATE(C698,""fr"",""en"")"),"You are not trying to understand the problem concerning the information statement following the merger between Amaguiz and Groupama! This is the last time I have a vehicle at home. 5 informed information statements !! and threats of termination !!!")</f>
        <v>You are not trying to understand the problem concerning the information statement following the merger between Amaguiz and Groupama! This is the last time I have a vehicle at home. 5 informed information statements !! and threats of termination !!!</v>
      </c>
    </row>
    <row r="699" ht="15.75" customHeight="1">
      <c r="B699" s="2" t="s">
        <v>1499</v>
      </c>
      <c r="C699" s="2" t="s">
        <v>1500</v>
      </c>
      <c r="D699" s="2" t="s">
        <v>13</v>
      </c>
      <c r="E699" s="2" t="s">
        <v>14</v>
      </c>
      <c r="F699" s="2" t="s">
        <v>15</v>
      </c>
      <c r="G699" s="2" t="s">
        <v>1492</v>
      </c>
      <c r="H699" s="2" t="s">
        <v>984</v>
      </c>
      <c r="I699" s="2" t="str">
        <f>IFERROR(__xludf.DUMMYFUNCTION("GOOGLETRANSLATE(C699,""fr"",""en"")"),"I am very satisfied with the service, advisers they are very pleasant,
professiobnel and listening very good value for money I recommend thank you")</f>
        <v>I am very satisfied with the service, advisers they are very pleasant,
professiobnel and listening very good value for money I recommend thank you</v>
      </c>
    </row>
    <row r="700" ht="15.75" customHeight="1">
      <c r="B700" s="2" t="s">
        <v>1501</v>
      </c>
      <c r="C700" s="2" t="s">
        <v>1502</v>
      </c>
      <c r="D700" s="2" t="s">
        <v>13</v>
      </c>
      <c r="E700" s="2" t="s">
        <v>14</v>
      </c>
      <c r="F700" s="2" t="s">
        <v>15</v>
      </c>
      <c r="G700" s="2" t="s">
        <v>1492</v>
      </c>
      <c r="H700" s="2" t="s">
        <v>984</v>
      </c>
      <c r="I700" s="2" t="str">
        <f>IFERROR(__xludf.DUMMYFUNCTION("GOOGLETRANSLATE(C700,""fr"",""en"")"),"I am satisfied with the service, the reception, the help provided to validate the subscription and the prices.
Thank you for the help provided. I have received the provisional certificate and thank you for adding the green card to me by mail")</f>
        <v>I am satisfied with the service, the reception, the help provided to validate the subscription and the prices.
Thank you for the help provided. I have received the provisional certificate and thank you for adding the green card to me by mail</v>
      </c>
    </row>
    <row r="701" ht="15.75" customHeight="1">
      <c r="B701" s="2" t="s">
        <v>1503</v>
      </c>
      <c r="C701" s="2" t="s">
        <v>1504</v>
      </c>
      <c r="D701" s="2" t="s">
        <v>13</v>
      </c>
      <c r="E701" s="2" t="s">
        <v>14</v>
      </c>
      <c r="F701" s="2" t="s">
        <v>15</v>
      </c>
      <c r="G701" s="2" t="s">
        <v>1492</v>
      </c>
      <c r="H701" s="2" t="s">
        <v>984</v>
      </c>
      <c r="I701" s="2" t="str">
        <f>IFERROR(__xludf.DUMMYFUNCTION("GOOGLETRANSLATE(C701,""fr"",""en"")"),"Unpleasant surprise at the arrival of my proceeding 2021
My bonus remains at 50% and despite this 15% increase in the amount of my maturity, for a second year it's tough!
I will call an advisor to explain this gap to pass my price from 271st to 321st")</f>
        <v>Unpleasant surprise at the arrival of my proceeding 2021
My bonus remains at 50% and despite this 15% increase in the amount of my maturity, for a second year it's tough!
I will call an advisor to explain this gap to pass my price from 271st to 321st</v>
      </c>
    </row>
    <row r="702" ht="15.75" customHeight="1">
      <c r="B702" s="2" t="s">
        <v>1505</v>
      </c>
      <c r="C702" s="2" t="s">
        <v>1506</v>
      </c>
      <c r="D702" s="2" t="s">
        <v>13</v>
      </c>
      <c r="E702" s="2" t="s">
        <v>14</v>
      </c>
      <c r="F702" s="2" t="s">
        <v>15</v>
      </c>
      <c r="G702" s="2" t="s">
        <v>1492</v>
      </c>
      <c r="H702" s="2" t="s">
        <v>984</v>
      </c>
      <c r="I702" s="2" t="str">
        <f>IFERROR(__xludf.DUMMYFUNCTION("GOOGLETRANSLATE(C702,""fr"",""en"")"),"A pure joke it's been almost 1 year since we pay for a vehicle that we no longer have !!!
And this despite the registered mail that we sent")</f>
        <v>A pure joke it's been almost 1 year since we pay for a vehicle that we no longer have !!!
And this despite the registered mail that we sent</v>
      </c>
    </row>
    <row r="703" ht="15.75" customHeight="1">
      <c r="B703" s="2" t="s">
        <v>1507</v>
      </c>
      <c r="C703" s="2" t="s">
        <v>1508</v>
      </c>
      <c r="D703" s="2" t="s">
        <v>13</v>
      </c>
      <c r="E703" s="2" t="s">
        <v>14</v>
      </c>
      <c r="F703" s="2" t="s">
        <v>15</v>
      </c>
      <c r="G703" s="2" t="s">
        <v>1492</v>
      </c>
      <c r="H703" s="2" t="s">
        <v>984</v>
      </c>
      <c r="I703" s="2" t="str">
        <f>IFERROR(__xludf.DUMMYFUNCTION("GOOGLETRANSLATE(C703,""fr"",""en"")"),"Looking for a quote for a second car, the prices displayed are exorbitant!
I plan to change insurer at the end of my contract.
We are far from the € 227 in savings!")</f>
        <v>Looking for a quote for a second car, the prices displayed are exorbitant!
I plan to change insurer at the end of my contract.
We are far from the € 227 in savings!</v>
      </c>
    </row>
    <row r="704" ht="15.75" customHeight="1">
      <c r="B704" s="2" t="s">
        <v>1509</v>
      </c>
      <c r="C704" s="2" t="s">
        <v>1510</v>
      </c>
      <c r="D704" s="2" t="s">
        <v>13</v>
      </c>
      <c r="E704" s="2" t="s">
        <v>14</v>
      </c>
      <c r="F704" s="2" t="s">
        <v>15</v>
      </c>
      <c r="G704" s="2" t="s">
        <v>1492</v>
      </c>
      <c r="H704" s="2" t="s">
        <v>984</v>
      </c>
      <c r="I704" s="2" t="str">
        <f>IFERROR(__xludf.DUMMYFUNCTION("GOOGLETRANSLATE(C704,""fr"",""en"")"),"For the moment, the realization of my registration on the Direct Insurance site is very clear and easy.
now remains to be seen in time, in the event of a claim, if it's also clear .. thank you all")</f>
        <v>For the moment, the realization of my registration on the Direct Insurance site is very clear and easy.
now remains to be seen in time, in the event of a claim, if it's also clear .. thank you all</v>
      </c>
    </row>
    <row r="705" ht="15.75" customHeight="1">
      <c r="B705" s="2" t="s">
        <v>1511</v>
      </c>
      <c r="C705" s="2" t="s">
        <v>1512</v>
      </c>
      <c r="D705" s="2" t="s">
        <v>13</v>
      </c>
      <c r="E705" s="2" t="s">
        <v>14</v>
      </c>
      <c r="F705" s="2" t="s">
        <v>15</v>
      </c>
      <c r="G705" s="2" t="s">
        <v>1492</v>
      </c>
      <c r="H705" s="2" t="s">
        <v>984</v>
      </c>
      <c r="I705" s="2" t="str">
        <f>IFERROR(__xludf.DUMMYFUNCTION("GOOGLETRANSLATE(C705,""fr"",""en"")"),"Simple and practical, quick possibility to use the vehicle immediately. Facilities that everything cannot be done with smartphone. But in the whole")</f>
        <v>Simple and practical, quick possibility to use the vehicle immediately. Facilities that everything cannot be done with smartphone. But in the whole</v>
      </c>
    </row>
    <row r="706" ht="15.75" customHeight="1">
      <c r="B706" s="2" t="s">
        <v>1513</v>
      </c>
      <c r="C706" s="2" t="s">
        <v>1514</v>
      </c>
      <c r="D706" s="2" t="s">
        <v>13</v>
      </c>
      <c r="E706" s="2" t="s">
        <v>14</v>
      </c>
      <c r="F706" s="2" t="s">
        <v>15</v>
      </c>
      <c r="G706" s="2" t="s">
        <v>1492</v>
      </c>
      <c r="H706" s="2" t="s">
        <v>984</v>
      </c>
      <c r="I706" s="2" t="str">
        <f>IFERROR(__xludf.DUMMYFUNCTION("GOOGLETRANSLATE(C706,""fr"",""en"")"),"I am satisfied with the services offered, and the diversity of contracts, commercial offers. But also very responsive customers served. And contract management from start to finish.")</f>
        <v>I am satisfied with the services offered, and the diversity of contracts, commercial offers. But also very responsive customers served. And contract management from start to finish.</v>
      </c>
    </row>
    <row r="707" ht="15.75" customHeight="1">
      <c r="B707" s="2" t="s">
        <v>1515</v>
      </c>
      <c r="C707" s="2" t="s">
        <v>1516</v>
      </c>
      <c r="D707" s="2" t="s">
        <v>13</v>
      </c>
      <c r="E707" s="2" t="s">
        <v>14</v>
      </c>
      <c r="F707" s="2" t="s">
        <v>15</v>
      </c>
      <c r="G707" s="2" t="s">
        <v>1517</v>
      </c>
      <c r="H707" s="2" t="s">
        <v>984</v>
      </c>
      <c r="I707" s="2" t="str">
        <f>IFERROR(__xludf.DUMMYFUNCTION("GOOGLETRANSLATE(C707,""fr"",""en"")"),"Simple and practical
See in use if the commitments are respected:
Reply duration
Price maintenance without significant increase each year
Reactivity in the event of a claim")</f>
        <v>Simple and practical
See in use if the commitments are respected:
Reply duration
Price maintenance without significant increase each year
Reactivity in the event of a claim</v>
      </c>
    </row>
    <row r="708" ht="15.75" customHeight="1">
      <c r="B708" s="2" t="s">
        <v>1518</v>
      </c>
      <c r="C708" s="2" t="s">
        <v>1519</v>
      </c>
      <c r="D708" s="2" t="s">
        <v>13</v>
      </c>
      <c r="E708" s="2" t="s">
        <v>14</v>
      </c>
      <c r="F708" s="2" t="s">
        <v>15</v>
      </c>
      <c r="G708" s="2" t="s">
        <v>1517</v>
      </c>
      <c r="H708" s="2" t="s">
        <v>984</v>
      </c>
      <c r="I708" s="2" t="str">
        <f>IFERROR(__xludf.DUMMYFUNCTION("GOOGLETRANSLATE(C708,""fr"",""en"")"),"Each year, the increases are too large and make prices less attractive than during subscriptions. Inherent interest in insurance prices must be preserved.")</f>
        <v>Each year, the increases are too large and make prices less attractive than during subscriptions. Inherent interest in insurance prices must be preserved.</v>
      </c>
    </row>
    <row r="709" ht="15.75" customHeight="1">
      <c r="B709" s="2" t="s">
        <v>1520</v>
      </c>
      <c r="C709" s="2" t="s">
        <v>1521</v>
      </c>
      <c r="D709" s="2" t="s">
        <v>13</v>
      </c>
      <c r="E709" s="2" t="s">
        <v>14</v>
      </c>
      <c r="F709" s="2" t="s">
        <v>15</v>
      </c>
      <c r="G709" s="2" t="s">
        <v>1517</v>
      </c>
      <c r="H709" s="2" t="s">
        <v>984</v>
      </c>
      <c r="I709" s="2" t="str">
        <f>IFERROR(__xludf.DUMMYFUNCTION("GOOGLETRANSLATE(C709,""fr"",""en"")"),"Nothing to report, I hope that I will not have to use insurance in the years to come.
Cordially
Jean Claude Current")</f>
        <v>Nothing to report, I hope that I will not have to use insurance in the years to come.
Cordially
Jean Claude Current</v>
      </c>
    </row>
    <row r="710" ht="15.75" customHeight="1">
      <c r="B710" s="2" t="s">
        <v>1522</v>
      </c>
      <c r="C710" s="2" t="s">
        <v>1523</v>
      </c>
      <c r="D710" s="2" t="s">
        <v>13</v>
      </c>
      <c r="E710" s="2" t="s">
        <v>14</v>
      </c>
      <c r="F710" s="2" t="s">
        <v>15</v>
      </c>
      <c r="G710" s="2" t="s">
        <v>1517</v>
      </c>
      <c r="H710" s="2" t="s">
        <v>984</v>
      </c>
      <c r="I710" s="2" t="str">
        <f>IFERROR(__xludf.DUMMYFUNCTION("GOOGLETRANSLATE(C710,""fr"",""en"")"),"Overall satisfied with your services and your prices
But I consider that contact with your services is not most practical")</f>
        <v>Overall satisfied with your services and your prices
But I consider that contact with your services is not most practical</v>
      </c>
    </row>
    <row r="711" ht="15.75" customHeight="1">
      <c r="B711" s="2" t="s">
        <v>1524</v>
      </c>
      <c r="C711" s="2" t="s">
        <v>1525</v>
      </c>
      <c r="D711" s="2" t="s">
        <v>13</v>
      </c>
      <c r="E711" s="2" t="s">
        <v>14</v>
      </c>
      <c r="F711" s="2" t="s">
        <v>15</v>
      </c>
      <c r="G711" s="2" t="s">
        <v>1517</v>
      </c>
      <c r="H711" s="2" t="s">
        <v>984</v>
      </c>
      <c r="I711" s="2" t="str">
        <f>IFERROR(__xludf.DUMMYFUNCTION("GOOGLETRANSLATE(C711,""fr"",""en"")"),"Delivered quote obtained quickly interlocutor to listen and efficient ancient customer we return to direct insurance.
In the future I will recommend your insurance")</f>
        <v>Delivered quote obtained quickly interlocutor to listen and efficient ancient customer we return to direct insurance.
In the future I will recommend your insurance</v>
      </c>
    </row>
    <row r="712" ht="15.75" customHeight="1">
      <c r="B712" s="2" t="s">
        <v>1526</v>
      </c>
      <c r="C712" s="2" t="s">
        <v>1527</v>
      </c>
      <c r="D712" s="2" t="s">
        <v>13</v>
      </c>
      <c r="E712" s="2" t="s">
        <v>14</v>
      </c>
      <c r="F712" s="2" t="s">
        <v>15</v>
      </c>
      <c r="G712" s="2" t="s">
        <v>1517</v>
      </c>
      <c r="H712" s="2" t="s">
        <v>984</v>
      </c>
      <c r="I712" s="2" t="str">
        <f>IFERROR(__xludf.DUMMYFUNCTION("GOOGLETRANSLATE(C712,""fr"",""en"")"),"Very happy except that the 1st year however without any claim I had 50 € increase if not suitable price!
To see the service in time!")</f>
        <v>Very happy except that the 1st year however without any claim I had 50 € increase if not suitable price!
To see the service in time!</v>
      </c>
    </row>
    <row r="713" ht="15.75" customHeight="1">
      <c r="B713" s="2" t="s">
        <v>1528</v>
      </c>
      <c r="C713" s="2" t="s">
        <v>1529</v>
      </c>
      <c r="D713" s="2" t="s">
        <v>13</v>
      </c>
      <c r="E713" s="2" t="s">
        <v>14</v>
      </c>
      <c r="F713" s="2" t="s">
        <v>15</v>
      </c>
      <c r="G713" s="2" t="s">
        <v>1517</v>
      </c>
      <c r="H713" s="2" t="s">
        <v>984</v>
      </c>
      <c r="I713" s="2" t="str">
        <f>IFERROR(__xludf.DUMMYFUNCTION("GOOGLETRANSLATE(C713,""fr"",""en"")"),"To date, I am satisfied with the services and guarantees offered. Without sinister until then I cannot give an opinion on this subject. The contacts are fast and effective.")</f>
        <v>To date, I am satisfied with the services and guarantees offered. Without sinister until then I cannot give an opinion on this subject. The contacts are fast and effective.</v>
      </c>
    </row>
    <row r="714" ht="15.75" customHeight="1">
      <c r="B714" s="2" t="s">
        <v>1530</v>
      </c>
      <c r="C714" s="2" t="s">
        <v>1531</v>
      </c>
      <c r="D714" s="2" t="s">
        <v>13</v>
      </c>
      <c r="E714" s="2" t="s">
        <v>14</v>
      </c>
      <c r="F714" s="2" t="s">
        <v>15</v>
      </c>
      <c r="G714" s="2" t="s">
        <v>1517</v>
      </c>
      <c r="H714" s="2" t="s">
        <v>984</v>
      </c>
      <c r="I714" s="2" t="str">
        <f>IFERROR(__xludf.DUMMYFUNCTION("GOOGLETRANSLATE(C714,""fr"",""en"")"),"I am satisfied with my membership on the site with Diect Insurance.
Thank you for your shipments and our follow -up of my insurance cattrat for my new vehicle.")</f>
        <v>I am satisfied with my membership on the site with Diect Insurance.
Thank you for your shipments and our follow -up of my insurance cattrat for my new vehicle.</v>
      </c>
    </row>
    <row r="715" ht="15.75" customHeight="1">
      <c r="B715" s="2" t="s">
        <v>1532</v>
      </c>
      <c r="C715" s="2" t="s">
        <v>1533</v>
      </c>
      <c r="D715" s="2" t="s">
        <v>13</v>
      </c>
      <c r="E715" s="2" t="s">
        <v>14</v>
      </c>
      <c r="F715" s="2" t="s">
        <v>15</v>
      </c>
      <c r="G715" s="2" t="s">
        <v>1534</v>
      </c>
      <c r="H715" s="2" t="s">
        <v>984</v>
      </c>
      <c r="I715" s="2" t="str">
        <f>IFERROR(__xludf.DUMMYFUNCTION("GOOGLETRANSLATE(C715,""fr"",""en"")"),"I am not satisfied with your prices !!! You increase the prices while I am 0.50 of bonus is not at all serious on your part, which motivates me to change my insurance.
Cordially")</f>
        <v>I am not satisfied with your prices !!! You increase the prices while I am 0.50 of bonus is not at all serious on your part, which motivates me to change my insurance.
Cordially</v>
      </c>
    </row>
    <row r="716" ht="15.75" customHeight="1">
      <c r="B716" s="2" t="s">
        <v>1535</v>
      </c>
      <c r="C716" s="2" t="s">
        <v>1536</v>
      </c>
      <c r="D716" s="2" t="s">
        <v>13</v>
      </c>
      <c r="E716" s="2" t="s">
        <v>14</v>
      </c>
      <c r="F716" s="2" t="s">
        <v>15</v>
      </c>
      <c r="G716" s="2" t="s">
        <v>1534</v>
      </c>
      <c r="H716" s="2" t="s">
        <v>984</v>
      </c>
      <c r="I716" s="2" t="str">
        <f>IFERROR(__xludf.DUMMYFUNCTION("GOOGLETRANSLATE(C716,""fr"",""en"")"),"Super pleasant advisor listening and professional thank you for your welcome Cordially thank you good continuation Mr Leroy Anthony Mme Pruvot Melodie")</f>
        <v>Super pleasant advisor listening and professional thank you for your welcome Cordially thank you good continuation Mr Leroy Anthony Mme Pruvot Melodie</v>
      </c>
    </row>
    <row r="717" ht="15.75" customHeight="1">
      <c r="B717" s="2" t="s">
        <v>1537</v>
      </c>
      <c r="C717" s="2" t="s">
        <v>1538</v>
      </c>
      <c r="D717" s="2" t="s">
        <v>13</v>
      </c>
      <c r="E717" s="2" t="s">
        <v>14</v>
      </c>
      <c r="F717" s="2" t="s">
        <v>15</v>
      </c>
      <c r="G717" s="2" t="s">
        <v>1534</v>
      </c>
      <c r="H717" s="2" t="s">
        <v>984</v>
      </c>
      <c r="I717" s="2" t="str">
        <f>IFERROR(__xludf.DUMMYFUNCTION("GOOGLETRANSLATE(C717,""fr"",""en"")"),"Satisfied with the service, I receive everything in time, but my bonus / penalty coefficient is not readjusted at the anniversary date, which will pose a problem when my loyalty to your offer.")</f>
        <v>Satisfied with the service, I receive everything in time, but my bonus / penalty coefficient is not readjusted at the anniversary date, which will pose a problem when my loyalty to your offer.</v>
      </c>
    </row>
    <row r="718" ht="15.75" customHeight="1">
      <c r="B718" s="2" t="s">
        <v>1539</v>
      </c>
      <c r="C718" s="2" t="s">
        <v>1540</v>
      </c>
      <c r="D718" s="2" t="s">
        <v>13</v>
      </c>
      <c r="E718" s="2" t="s">
        <v>14</v>
      </c>
      <c r="F718" s="2" t="s">
        <v>15</v>
      </c>
      <c r="G718" s="2" t="s">
        <v>1534</v>
      </c>
      <c r="H718" s="2" t="s">
        <v>984</v>
      </c>
      <c r="I718" s="2" t="str">
        <f>IFERROR(__xludf.DUMMYFUNCTION("GOOGLETRANSLATE(C718,""fr"",""en"")"),"I am satisfied on any point of view, I have been a customer for several years and I have never had a problem. Besides as soon as I can I recommend you")</f>
        <v>I am satisfied on any point of view, I have been a customer for several years and I have never had a problem. Besides as soon as I can I recommend you</v>
      </c>
    </row>
    <row r="719" ht="15.75" customHeight="1">
      <c r="B719" s="2" t="s">
        <v>1541</v>
      </c>
      <c r="C719" s="2" t="s">
        <v>1542</v>
      </c>
      <c r="D719" s="2" t="s">
        <v>13</v>
      </c>
      <c r="E719" s="2" t="s">
        <v>14</v>
      </c>
      <c r="F719" s="2" t="s">
        <v>15</v>
      </c>
      <c r="G719" s="2" t="s">
        <v>1534</v>
      </c>
      <c r="H719" s="2" t="s">
        <v>984</v>
      </c>
      <c r="I719" s="2" t="str">
        <f>IFERROR(__xludf.DUMMYFUNCTION("GOOGLETRANSLATE(C719,""fr"",""en"")"),"Very good very professional price the gold accident for the care as well as for the reimbursement always listening to good team.
M Masson Claude")</f>
        <v>Very good very professional price the gold accident for the care as well as for the reimbursement always listening to good team.
M Masson Claude</v>
      </c>
    </row>
    <row r="720" ht="15.75" customHeight="1">
      <c r="B720" s="2" t="s">
        <v>1543</v>
      </c>
      <c r="C720" s="2" t="s">
        <v>1544</v>
      </c>
      <c r="D720" s="2" t="s">
        <v>13</v>
      </c>
      <c r="E720" s="2" t="s">
        <v>14</v>
      </c>
      <c r="F720" s="2" t="s">
        <v>15</v>
      </c>
      <c r="G720" s="2" t="s">
        <v>1534</v>
      </c>
      <c r="H720" s="2" t="s">
        <v>984</v>
      </c>
      <c r="I720" s="2" t="str">
        <f>IFERROR(__xludf.DUMMYFUNCTION("GOOGLETRANSLATE(C720,""fr"",""en"")"),"Correct price.
Quick quote.
Correspondent who knows his subject.
You still have to see when an incident will arise. Will the promises be held?")</f>
        <v>Correct price.
Quick quote.
Correspondent who knows his subject.
You still have to see when an incident will arise. Will the promises be held?</v>
      </c>
    </row>
    <row r="721" ht="15.75" customHeight="1">
      <c r="B721" s="2" t="s">
        <v>1545</v>
      </c>
      <c r="C721" s="2" t="s">
        <v>1546</v>
      </c>
      <c r="D721" s="2" t="s">
        <v>13</v>
      </c>
      <c r="E721" s="2" t="s">
        <v>14</v>
      </c>
      <c r="F721" s="2" t="s">
        <v>15</v>
      </c>
      <c r="G721" s="2" t="s">
        <v>1534</v>
      </c>
      <c r="H721" s="2" t="s">
        <v>984</v>
      </c>
      <c r="I721" s="2" t="str">
        <f>IFERROR(__xludf.DUMMYFUNCTION("GOOGLETRANSLATE(C721,""fr"",""en"")"),"Brand new at Direct Assistance.
Satisfied with the ease of obtaining an online advice let the clarity of its information
Signature and obtaining the hyper rapid contract.
To see in use now
Jingle")</f>
        <v>Brand new at Direct Assistance.
Satisfied with the ease of obtaining an online advice let the clarity of its information
Signature and obtaining the hyper rapid contract.
To see in use now
Jingle</v>
      </c>
    </row>
    <row r="722" ht="15.75" customHeight="1">
      <c r="B722" s="2" t="s">
        <v>1547</v>
      </c>
      <c r="C722" s="2" t="s">
        <v>1548</v>
      </c>
      <c r="D722" s="2" t="s">
        <v>13</v>
      </c>
      <c r="E722" s="2" t="s">
        <v>14</v>
      </c>
      <c r="F722" s="2" t="s">
        <v>15</v>
      </c>
      <c r="G722" s="2" t="s">
        <v>1534</v>
      </c>
      <c r="H722" s="2" t="s">
        <v>984</v>
      </c>
      <c r="I722" s="2" t="str">
        <f>IFERROR(__xludf.DUMMYFUNCTION("GOOGLETRANSLATE(C722,""fr"",""en"")"),"Super at the start and unfortunately your annual increases are huge! (while cars and what we have aged, and is less and less)
Fortunately, we move regularly, which allows me to review my contracts!
I will come back to you without a doubt ...")</f>
        <v>Super at the start and unfortunately your annual increases are huge! (while cars and what we have aged, and is less and less)
Fortunately, we move regularly, which allows me to review my contracts!
I will come back to you without a doubt ...</v>
      </c>
    </row>
    <row r="723" ht="15.75" customHeight="1">
      <c r="B723" s="2" t="s">
        <v>1549</v>
      </c>
      <c r="C723" s="2" t="s">
        <v>1550</v>
      </c>
      <c r="D723" s="2" t="s">
        <v>13</v>
      </c>
      <c r="E723" s="2" t="s">
        <v>14</v>
      </c>
      <c r="F723" s="2" t="s">
        <v>15</v>
      </c>
      <c r="G723" s="2" t="s">
        <v>1534</v>
      </c>
      <c r="H723" s="2" t="s">
        <v>984</v>
      </c>
      <c r="I723" s="2" t="str">
        <f>IFERROR(__xludf.DUMMYFUNCTION("GOOGLETRANSLATE(C723,""fr"",""en"")"),"Satisfied good services good price
pleasant and competent advisor
thank you
professionalism and speed
met my expectations well
Regards Mr. FELINE LUDOVIC
")</f>
        <v>Satisfied good services good price
pleasant and competent advisor
thank you
professionalism and speed
met my expectations well
Regards Mr. FELINE LUDOVIC
</v>
      </c>
    </row>
    <row r="724" ht="15.75" customHeight="1">
      <c r="B724" s="2" t="s">
        <v>1551</v>
      </c>
      <c r="C724" s="2" t="s">
        <v>1552</v>
      </c>
      <c r="D724" s="2" t="s">
        <v>13</v>
      </c>
      <c r="E724" s="2" t="s">
        <v>14</v>
      </c>
      <c r="F724" s="2" t="s">
        <v>15</v>
      </c>
      <c r="G724" s="2" t="s">
        <v>1534</v>
      </c>
      <c r="H724" s="2" t="s">
        <v>984</v>
      </c>
      <c r="I724" s="2" t="str">
        <f>IFERROR(__xludf.DUMMYFUNCTION("GOOGLETRANSLATE(C724,""fr"",""en"")"),"The services offered by Direct Insurance are qualities for a price defying competition ...
Site interface is rather simple and without great complication !!")</f>
        <v>The services offered by Direct Insurance are qualities for a price defying competition ...
Site interface is rather simple and without great complication !!</v>
      </c>
    </row>
    <row r="725" ht="15.75" customHeight="1">
      <c r="B725" s="2" t="s">
        <v>1553</v>
      </c>
      <c r="C725" s="2" t="s">
        <v>1554</v>
      </c>
      <c r="D725" s="2" t="s">
        <v>13</v>
      </c>
      <c r="E725" s="2" t="s">
        <v>14</v>
      </c>
      <c r="F725" s="2" t="s">
        <v>15</v>
      </c>
      <c r="G725" s="2" t="s">
        <v>1534</v>
      </c>
      <c r="H725" s="2" t="s">
        <v>984</v>
      </c>
      <c r="I725" s="2" t="str">
        <f>IFERROR(__xludf.DUMMYFUNCTION("GOOGLETRANSLATE(C725,""fr"",""en"")"),"Sympathetic and professional interlocutor, interesting insurance subscription on all the rates offered by Assurland, nothing to be complained")</f>
        <v>Sympathetic and professional interlocutor, interesting insurance subscription on all the rates offered by Assurland, nothing to be complained</v>
      </c>
    </row>
    <row r="726" ht="15.75" customHeight="1">
      <c r="B726" s="2" t="s">
        <v>1555</v>
      </c>
      <c r="C726" s="2" t="s">
        <v>1556</v>
      </c>
      <c r="D726" s="2" t="s">
        <v>13</v>
      </c>
      <c r="E726" s="2" t="s">
        <v>14</v>
      </c>
      <c r="F726" s="2" t="s">
        <v>15</v>
      </c>
      <c r="G726" s="2" t="s">
        <v>1534</v>
      </c>
      <c r="H726" s="2" t="s">
        <v>984</v>
      </c>
      <c r="I726" s="2" t="str">
        <f>IFERROR(__xludf.DUMMYFUNCTION("GOOGLETRANSLATE(C726,""fr"",""en"")"),"The more time passes, the more my bonus increases, but the more the price also !!!! incomprehensible oblige to put yourself in thirds to stay on suitable prices so I go ....")</f>
        <v>The more time passes, the more my bonus increases, but the more the price also !!!! incomprehensible oblige to put yourself in thirds to stay on suitable prices so I go ....</v>
      </c>
    </row>
    <row r="727" ht="15.75" customHeight="1">
      <c r="B727" s="2" t="s">
        <v>1557</v>
      </c>
      <c r="C727" s="2" t="s">
        <v>1558</v>
      </c>
      <c r="D727" s="2" t="s">
        <v>13</v>
      </c>
      <c r="E727" s="2" t="s">
        <v>14</v>
      </c>
      <c r="F727" s="2" t="s">
        <v>15</v>
      </c>
      <c r="G727" s="2" t="s">
        <v>1534</v>
      </c>
      <c r="H727" s="2" t="s">
        <v>984</v>
      </c>
      <c r="I727" s="2" t="str">
        <f>IFERROR(__xludf.DUMMYFUNCTION("GOOGLETRANSLATE(C727,""fr"",""en"")"),"The taken are interesting.
With Direct Insurance Member of AXA I am reassured.
Looking forward to cooperating with you on this new contract.
Excellent day to you!")</f>
        <v>The taken are interesting.
With Direct Insurance Member of AXA I am reassured.
Looking forward to cooperating with you on this new contract.
Excellent day to you!</v>
      </c>
    </row>
    <row r="728" ht="15.75" customHeight="1">
      <c r="B728" s="2" t="s">
        <v>1559</v>
      </c>
      <c r="C728" s="2" t="s">
        <v>1560</v>
      </c>
      <c r="D728" s="2" t="s">
        <v>13</v>
      </c>
      <c r="E728" s="2" t="s">
        <v>14</v>
      </c>
      <c r="F728" s="2" t="s">
        <v>15</v>
      </c>
      <c r="G728" s="2" t="s">
        <v>1534</v>
      </c>
      <c r="H728" s="2" t="s">
        <v>984</v>
      </c>
      <c r="I728" s="2" t="str">
        <f>IFERROR(__xludf.DUMMYFUNCTION("GOOGLETRANSLATE(C728,""fr"",""en"")"),"Insurance contacted for water damage: not reactive. An expert contacted me a month later. Why?
Quite long response response time (2 days)")</f>
        <v>Insurance contacted for water damage: not reactive. An expert contacted me a month later. Why?
Quite long response response time (2 days)</v>
      </c>
    </row>
    <row r="729" ht="15.75" customHeight="1">
      <c r="B729" s="2" t="s">
        <v>1561</v>
      </c>
      <c r="C729" s="2" t="s">
        <v>1562</v>
      </c>
      <c r="D729" s="2" t="s">
        <v>13</v>
      </c>
      <c r="E729" s="2" t="s">
        <v>14</v>
      </c>
      <c r="F729" s="2" t="s">
        <v>15</v>
      </c>
      <c r="G729" s="2" t="s">
        <v>1534</v>
      </c>
      <c r="H729" s="2" t="s">
        <v>984</v>
      </c>
      <c r="I729" s="2" t="str">
        <f>IFERROR(__xludf.DUMMYFUNCTION("GOOGLETRANSLATE(C729,""fr"",""en"")"),"OK. No review for the moment, because new subscription. Difficult to assess under these conditions. Hopes to be satisfied if necessary. Cordially")</f>
        <v>OK. No review for the moment, because new subscription. Difficult to assess under these conditions. Hopes to be satisfied if necessary. Cordially</v>
      </c>
    </row>
    <row r="730" ht="15.75" customHeight="1">
      <c r="B730" s="2" t="s">
        <v>1563</v>
      </c>
      <c r="C730" s="2" t="s">
        <v>1564</v>
      </c>
      <c r="D730" s="2" t="s">
        <v>13</v>
      </c>
      <c r="E730" s="2" t="s">
        <v>14</v>
      </c>
      <c r="F730" s="2" t="s">
        <v>15</v>
      </c>
      <c r="G730" s="2" t="s">
        <v>1534</v>
      </c>
      <c r="H730" s="2" t="s">
        <v>984</v>
      </c>
      <c r="I730" s="2" t="str">
        <f>IFERROR(__xludf.DUMMYFUNCTION("GOOGLETRANSLATE(C730,""fr"",""en"")"),"The more the years pass, the more we improve our bonus, the more expensive it is.
A remarkable inconsistency.
I know the reasons: place of residential, passive of the town on flights and others. Basically, we pay because the others make their insurance "&amp;"work.
Another point: a situation statement impossible to have without calling you. It makes no sense.")</f>
        <v>The more the years pass, the more we improve our bonus, the more expensive it is.
A remarkable inconsistency.
I know the reasons: place of residential, passive of the town on flights and others. Basically, we pay because the others make their insurance work.
Another point: a situation statement impossible to have without calling you. It makes no sense.</v>
      </c>
    </row>
    <row r="731" ht="15.75" customHeight="1">
      <c r="B731" s="2" t="s">
        <v>1565</v>
      </c>
      <c r="C731" s="2" t="s">
        <v>1566</v>
      </c>
      <c r="D731" s="2" t="s">
        <v>13</v>
      </c>
      <c r="E731" s="2" t="s">
        <v>14</v>
      </c>
      <c r="F731" s="2" t="s">
        <v>15</v>
      </c>
      <c r="G731" s="2" t="s">
        <v>1534</v>
      </c>
      <c r="H731" s="2" t="s">
        <v>984</v>
      </c>
      <c r="I731" s="2" t="str">
        <f>IFERROR(__xludf.DUMMYFUNCTION("GOOGLETRANSLATE(C731,""fr"",""en"")"),"I am satisfied with the service. Very reasonable prices, simplicity of setting up the contract. In addition, the advisor was very kind and guided me well in my subscription.")</f>
        <v>I am satisfied with the service. Very reasonable prices, simplicity of setting up the contract. In addition, the advisor was very kind and guided me well in my subscription.</v>
      </c>
    </row>
    <row r="732" ht="15.75" customHeight="1">
      <c r="B732" s="2" t="s">
        <v>1567</v>
      </c>
      <c r="C732" s="2" t="s">
        <v>1568</v>
      </c>
      <c r="D732" s="2" t="s">
        <v>13</v>
      </c>
      <c r="E732" s="2" t="s">
        <v>14</v>
      </c>
      <c r="F732" s="2" t="s">
        <v>15</v>
      </c>
      <c r="G732" s="2" t="s">
        <v>1534</v>
      </c>
      <c r="H732" s="2" t="s">
        <v>984</v>
      </c>
      <c r="I732" s="2" t="str">
        <f>IFERROR(__xludf.DUMMYFUNCTION("GOOGLETRANSLATE(C732,""fr"",""en"")"),"Completely dissatisfied with the notorious incompetence claim! They do not know their contracts !!!!!!!!!!!!! Lack of recurring advice! I worked for more than 20 years at Axa, I know what I'm talking about")</f>
        <v>Completely dissatisfied with the notorious incompetence claim! They do not know their contracts !!!!!!!!!!!!! Lack of recurring advice! I worked for more than 20 years at Axa, I know what I'm talking about</v>
      </c>
    </row>
    <row r="733" ht="15.75" customHeight="1">
      <c r="B733" s="2" t="s">
        <v>1569</v>
      </c>
      <c r="C733" s="2" t="s">
        <v>1570</v>
      </c>
      <c r="D733" s="2" t="s">
        <v>13</v>
      </c>
      <c r="E733" s="2" t="s">
        <v>14</v>
      </c>
      <c r="F733" s="2" t="s">
        <v>15</v>
      </c>
      <c r="G733" s="2" t="s">
        <v>1534</v>
      </c>
      <c r="H733" s="2" t="s">
        <v>984</v>
      </c>
      <c r="I733" s="2" t="str">
        <f>IFERROR(__xludf.DUMMYFUNCTION("GOOGLETRANSLATE(C733,""fr"",""en"")"),"I am satisfied with the service, especially in terms of staff reception, on the other hand I would have liked a commercial gesture, given the price which increases by 5 euros every year.")</f>
        <v>I am satisfied with the service, especially in terms of staff reception, on the other hand I would have liked a commercial gesture, given the price which increases by 5 euros every year.</v>
      </c>
    </row>
    <row r="734" ht="15.75" customHeight="1">
      <c r="B734" s="2" t="s">
        <v>1571</v>
      </c>
      <c r="C734" s="2" t="s">
        <v>1572</v>
      </c>
      <c r="D734" s="2" t="s">
        <v>13</v>
      </c>
      <c r="E734" s="2" t="s">
        <v>14</v>
      </c>
      <c r="F734" s="2" t="s">
        <v>15</v>
      </c>
      <c r="G734" s="2" t="s">
        <v>1534</v>
      </c>
      <c r="H734" s="2" t="s">
        <v>984</v>
      </c>
      <c r="I734" s="2" t="str">
        <f>IFERROR(__xludf.DUMMYFUNCTION("GOOGLETRANSLATE(C734,""fr"",""en"")"),"Home insurance terminated by you when we have always paid our monthly payments, a shame !!!!
We will withdraw from all contracts and do everything to make those around us do the same. It is unacceptable !")</f>
        <v>Home insurance terminated by you when we have always paid our monthly payments, a shame !!!!
We will withdraw from all contracts and do everything to make those around us do the same. It is unacceptable !</v>
      </c>
    </row>
    <row r="735" ht="15.75" customHeight="1">
      <c r="B735" s="2" t="s">
        <v>1573</v>
      </c>
      <c r="C735" s="2" t="s">
        <v>1574</v>
      </c>
      <c r="D735" s="2" t="s">
        <v>13</v>
      </c>
      <c r="E735" s="2" t="s">
        <v>14</v>
      </c>
      <c r="F735" s="2" t="s">
        <v>15</v>
      </c>
      <c r="G735" s="2" t="s">
        <v>1534</v>
      </c>
      <c r="H735" s="2" t="s">
        <v>984</v>
      </c>
      <c r="I735" s="2" t="str">
        <f>IFERROR(__xludf.DUMMYFUNCTION("GOOGLETRANSLATE(C735,""fr"",""en"")"),"I am very satisfied with the service while waiting for the efficiency of the service in the event of a disaster, thank you for the quality of your welcome and your services")</f>
        <v>I am very satisfied with the service while waiting for the efficiency of the service in the event of a disaster, thank you for the quality of your welcome and your services</v>
      </c>
    </row>
    <row r="736" ht="15.75" customHeight="1">
      <c r="B736" s="2" t="s">
        <v>1575</v>
      </c>
      <c r="C736" s="2" t="s">
        <v>1576</v>
      </c>
      <c r="D736" s="2" t="s">
        <v>13</v>
      </c>
      <c r="E736" s="2" t="s">
        <v>14</v>
      </c>
      <c r="F736" s="2" t="s">
        <v>15</v>
      </c>
      <c r="G736" s="2" t="s">
        <v>1534</v>
      </c>
      <c r="H736" s="2" t="s">
        <v>984</v>
      </c>
      <c r="I736" s="2" t="str">
        <f>IFERROR(__xludf.DUMMYFUNCTION("GOOGLETRANSLATE(C736,""fr"",""en"")"),"I have subscribed to an insurance. Habiting at home in January (12/01/21) with the assertion that you resound my old home insurance outside to this day it's been 2x that my old insurance deals with € 9.59 x2 or € 19.18! Can you quickly remedy this problem"&amp;" quickly thank you! cdt")</f>
        <v>I have subscribed to an insurance. Habiting at home in January (12/01/21) with the assertion that you resound my old home insurance outside to this day it's been 2x that my old insurance deals with € 9.59 x2 or € 19.18! Can you quickly remedy this problem quickly thank you! cdt</v>
      </c>
    </row>
    <row r="737" ht="15.75" customHeight="1">
      <c r="B737" s="2" t="s">
        <v>1577</v>
      </c>
      <c r="C737" s="2" t="s">
        <v>1578</v>
      </c>
      <c r="D737" s="2" t="s">
        <v>13</v>
      </c>
      <c r="E737" s="2" t="s">
        <v>14</v>
      </c>
      <c r="F737" s="2" t="s">
        <v>15</v>
      </c>
      <c r="G737" s="2" t="s">
        <v>1534</v>
      </c>
      <c r="H737" s="2" t="s">
        <v>984</v>
      </c>
      <c r="I737" s="2" t="str">
        <f>IFERROR(__xludf.DUMMYFUNCTION("GOOGLETRANSLATE(C737,""fr"",""en"")"),"I am satisfied with the Direct Insurance Service
The price is average
Internet registration is very easy
The problem is the full payment of the sum
")</f>
        <v>I am satisfied with the Direct Insurance Service
The price is average
Internet registration is very easy
The problem is the full payment of the sum
</v>
      </c>
    </row>
    <row r="738" ht="15.75" customHeight="1">
      <c r="B738" s="2" t="s">
        <v>1579</v>
      </c>
      <c r="C738" s="2" t="s">
        <v>1580</v>
      </c>
      <c r="D738" s="2" t="s">
        <v>13</v>
      </c>
      <c r="E738" s="2" t="s">
        <v>14</v>
      </c>
      <c r="F738" s="2" t="s">
        <v>15</v>
      </c>
      <c r="G738" s="2" t="s">
        <v>1581</v>
      </c>
      <c r="H738" s="2" t="s">
        <v>984</v>
      </c>
      <c r="I738" s="2" t="str">
        <f>IFERROR(__xludf.DUMMYFUNCTION("GOOGLETRANSLATE(C738,""fr"",""en"")"),"I am satisfied with the service provides.
Simple and practical.
The price suits me perfectly.
Advisers available and attentive.
Perfect mobile and web application")</f>
        <v>I am satisfied with the service provides.
Simple and practical.
The price suits me perfectly.
Advisers available and attentive.
Perfect mobile and web application</v>
      </c>
    </row>
    <row r="739" ht="15.75" customHeight="1">
      <c r="B739" s="2" t="s">
        <v>1582</v>
      </c>
      <c r="C739" s="2" t="s">
        <v>1583</v>
      </c>
      <c r="D739" s="2" t="s">
        <v>13</v>
      </c>
      <c r="E739" s="2" t="s">
        <v>14</v>
      </c>
      <c r="F739" s="2" t="s">
        <v>15</v>
      </c>
      <c r="G739" s="2" t="s">
        <v>1581</v>
      </c>
      <c r="H739" s="2" t="s">
        <v>984</v>
      </c>
      <c r="I739" s="2" t="str">
        <f>IFERROR(__xludf.DUMMYFUNCTION("GOOGLETRANSLATE(C739,""fr"",""en"")"),"I am satisfied with my insurance contracts, internet navigation is easy and the telephone service is rather satisfactory, good quality of assistant,")</f>
        <v>I am satisfied with my insurance contracts, internet navigation is easy and the telephone service is rather satisfactory, good quality of assistant,</v>
      </c>
    </row>
    <row r="740" ht="15.75" customHeight="1">
      <c r="B740" s="2" t="s">
        <v>1584</v>
      </c>
      <c r="C740" s="2" t="s">
        <v>1585</v>
      </c>
      <c r="D740" s="2" t="s">
        <v>13</v>
      </c>
      <c r="E740" s="2" t="s">
        <v>14</v>
      </c>
      <c r="F740" s="2" t="s">
        <v>15</v>
      </c>
      <c r="G740" s="2" t="s">
        <v>1581</v>
      </c>
      <c r="H740" s="2" t="s">
        <v>984</v>
      </c>
      <c r="I740" s="2" t="str">
        <f>IFERROR(__xludf.DUMMYFUNCTION("GOOGLETRANSLATE(C740,""fr"",""en"")"),"Effective and rapid, prices are reasonable compared to the competition. The You Drive system is very interesting for drivers like me.")</f>
        <v>Effective and rapid, prices are reasonable compared to the competition. The You Drive system is very interesting for drivers like me.</v>
      </c>
    </row>
    <row r="741" ht="15.75" customHeight="1">
      <c r="B741" s="2" t="s">
        <v>1586</v>
      </c>
      <c r="C741" s="2" t="s">
        <v>1587</v>
      </c>
      <c r="D741" s="2" t="s">
        <v>13</v>
      </c>
      <c r="E741" s="2" t="s">
        <v>14</v>
      </c>
      <c r="F741" s="2" t="s">
        <v>15</v>
      </c>
      <c r="G741" s="2" t="s">
        <v>1581</v>
      </c>
      <c r="H741" s="2" t="s">
        <v>984</v>
      </c>
      <c r="I741" s="2" t="str">
        <f>IFERROR(__xludf.DUMMYFUNCTION("GOOGLETRANSLATE(C741,""fr"",""en"")"),"hello
Increase of 160 euros; it is exaggerated. I am obliged to complete my insurance year.
At the end of August 2021, I would advise the rest to give.
This morning I did research with the ferrets. There are cheaper insurance for the same protection.
"&amp;"That's a shame . Cordially")</f>
        <v>hello
Increase of 160 euros; it is exaggerated. I am obliged to complete my insurance year.
At the end of August 2021, I would advise the rest to give.
This morning I did research with the ferrets. There are cheaper insurance for the same protection.
That's a shame . Cordially</v>
      </c>
    </row>
    <row r="742" ht="15.75" customHeight="1">
      <c r="B742" s="2" t="s">
        <v>1588</v>
      </c>
      <c r="C742" s="2" t="s">
        <v>1589</v>
      </c>
      <c r="D742" s="2" t="s">
        <v>13</v>
      </c>
      <c r="E742" s="2" t="s">
        <v>14</v>
      </c>
      <c r="F742" s="2" t="s">
        <v>15</v>
      </c>
      <c r="G742" s="2" t="s">
        <v>1581</v>
      </c>
      <c r="H742" s="2" t="s">
        <v>984</v>
      </c>
      <c r="I742" s="2" t="str">
        <f>IFERROR(__xludf.DUMMYFUNCTION("GOOGLETRANSLATE(C742,""fr"",""en"")"),"simple and practical
I am very happy with the services offered by your insurance and the quality of the guarantees, I have been insured for many years.")</f>
        <v>simple and practical
I am very happy with the services offered by your insurance and the quality of the guarantees, I have been insured for many years.</v>
      </c>
    </row>
    <row r="743" ht="15.75" customHeight="1">
      <c r="B743" s="2" t="s">
        <v>1590</v>
      </c>
      <c r="C743" s="2" t="s">
        <v>1591</v>
      </c>
      <c r="D743" s="2" t="s">
        <v>13</v>
      </c>
      <c r="E743" s="2" t="s">
        <v>14</v>
      </c>
      <c r="F743" s="2" t="s">
        <v>15</v>
      </c>
      <c r="G743" s="2" t="s">
        <v>1581</v>
      </c>
      <c r="H743" s="2" t="s">
        <v>984</v>
      </c>
      <c r="I743" s="2" t="str">
        <f>IFERROR(__xludf.DUMMYFUNCTION("GOOGLETRANSLATE(C743,""fr"",""en"")"),"I am satisfied with the conviviality of your site and the pricing policy.
I hope that the quality your customer service and the guarantees of your contracts will also give me complete satisfaction.")</f>
        <v>I am satisfied with the conviviality of your site and the pricing policy.
I hope that the quality your customer service and the guarantees of your contracts will also give me complete satisfaction.</v>
      </c>
    </row>
    <row r="744" ht="15.75" customHeight="1">
      <c r="B744" s="2" t="s">
        <v>1592</v>
      </c>
      <c r="C744" s="2" t="s">
        <v>1593</v>
      </c>
      <c r="D744" s="2" t="s">
        <v>13</v>
      </c>
      <c r="E744" s="2" t="s">
        <v>14</v>
      </c>
      <c r="F744" s="2" t="s">
        <v>15</v>
      </c>
      <c r="G744" s="2" t="s">
        <v>1581</v>
      </c>
      <c r="H744" s="2" t="s">
        <v>984</v>
      </c>
      <c r="I744" s="2" t="str">
        <f>IFERROR(__xludf.DUMMYFUNCTION("GOOGLETRANSLATE(C744,""fr"",""en"")"),"Thank you for the exchange with my advisor by phone. This was very professional and efficient. The documents were sent automatically by my advisor for a second vehicle.")</f>
        <v>Thank you for the exchange with my advisor by phone. This was very professional and efficient. The documents were sent automatically by my advisor for a second vehicle.</v>
      </c>
    </row>
    <row r="745" ht="15.75" customHeight="1">
      <c r="B745" s="2" t="s">
        <v>1594</v>
      </c>
      <c r="C745" s="2" t="s">
        <v>1595</v>
      </c>
      <c r="D745" s="2" t="s">
        <v>13</v>
      </c>
      <c r="E745" s="2" t="s">
        <v>14</v>
      </c>
      <c r="F745" s="2" t="s">
        <v>15</v>
      </c>
      <c r="G745" s="2" t="s">
        <v>1581</v>
      </c>
      <c r="H745" s="2" t="s">
        <v>984</v>
      </c>
      <c r="I745" s="2" t="str">
        <f>IFERROR(__xludf.DUMMYFUNCTION("GOOGLETRANSLATE(C745,""fr"",""en"")"),"I have been trying since January 2021 since January 2021 after several months of request to the advisor. We are March and I have still received nothing. I now have more valid green card and in a delicate situation ... while a simple shipment would have be"&amp;"en enough.")</f>
        <v>I have been trying since January 2021 since January 2021 after several months of request to the advisor. We are March and I have still received nothing. I now have more valid green card and in a delicate situation ... while a simple shipment would have been enough.</v>
      </c>
    </row>
    <row r="746" ht="15.75" customHeight="1">
      <c r="B746" s="2" t="s">
        <v>1596</v>
      </c>
      <c r="C746" s="2" t="s">
        <v>1597</v>
      </c>
      <c r="D746" s="2" t="s">
        <v>13</v>
      </c>
      <c r="E746" s="2" t="s">
        <v>14</v>
      </c>
      <c r="F746" s="2" t="s">
        <v>15</v>
      </c>
      <c r="G746" s="2" t="s">
        <v>1581</v>
      </c>
      <c r="H746" s="2" t="s">
        <v>984</v>
      </c>
      <c r="I746" s="2" t="str">
        <f>IFERROR(__xludf.DUMMYFUNCTION("GOOGLETRANSLATE(C746,""fr"",""en"")"),"Simple and effective in subscription. The site is easy to use and the advisers can easily be reached if necessary.
The prices are competitive.")</f>
        <v>Simple and effective in subscription. The site is easy to use and the advisers can easily be reached if necessary.
The prices are competitive.</v>
      </c>
    </row>
    <row r="747" ht="15.75" customHeight="1">
      <c r="B747" s="2" t="s">
        <v>1598</v>
      </c>
      <c r="C747" s="2" t="s">
        <v>1599</v>
      </c>
      <c r="D747" s="2" t="s">
        <v>13</v>
      </c>
      <c r="E747" s="2" t="s">
        <v>14</v>
      </c>
      <c r="F747" s="2" t="s">
        <v>15</v>
      </c>
      <c r="G747" s="2" t="s">
        <v>1581</v>
      </c>
      <c r="H747" s="2" t="s">
        <v>984</v>
      </c>
      <c r="I747" s="2" t="str">
        <f>IFERROR(__xludf.DUMMYFUNCTION("GOOGLETRANSLATE(C747,""fr"",""en"")"),"Sometimes opaque pricing depending on whether you are presented since an online or live comparator, many artistic vagueness around the management of the connected offer (suspended contract, then disappeared, then peremptory letter of the box, then forgett"&amp;"ing Reference of the news, etc.). In short, the Macif with whom we have 7 other contracts is not ready to see us go for a direct insurance offer ....")</f>
        <v>Sometimes opaque pricing depending on whether you are presented since an online or live comparator, many artistic vagueness around the management of the connected offer (suspended contract, then disappeared, then peremptory letter of the box, then forgetting Reference of the news, etc.). In short, the Macif with whom we have 7 other contracts is not ready to see us go for a direct insurance offer ....</v>
      </c>
    </row>
    <row r="748" ht="15.75" customHeight="1">
      <c r="B748" s="2" t="s">
        <v>1600</v>
      </c>
      <c r="C748" s="2" t="s">
        <v>1601</v>
      </c>
      <c r="D748" s="2" t="s">
        <v>13</v>
      </c>
      <c r="E748" s="2" t="s">
        <v>14</v>
      </c>
      <c r="F748" s="2" t="s">
        <v>15</v>
      </c>
      <c r="G748" s="2" t="s">
        <v>1581</v>
      </c>
      <c r="H748" s="2" t="s">
        <v>984</v>
      </c>
      <c r="I748" s="2" t="str">
        <f>IFERROR(__xludf.DUMMYFUNCTION("GOOGLETRANSLATE(C748,""fr"",""en"")"),"Very satisfied with the service, pleasant and very attentive staff. For a new insurance quote I found the service really ideal because I am a new driver, everything was very clear.")</f>
        <v>Very satisfied with the service, pleasant and very attentive staff. For a new insurance quote I found the service really ideal because I am a new driver, everything was very clear.</v>
      </c>
    </row>
    <row r="749" ht="15.75" customHeight="1">
      <c r="B749" s="2" t="s">
        <v>1602</v>
      </c>
      <c r="C749" s="2" t="s">
        <v>1603</v>
      </c>
      <c r="D749" s="2" t="s">
        <v>13</v>
      </c>
      <c r="E749" s="2" t="s">
        <v>14</v>
      </c>
      <c r="F749" s="2" t="s">
        <v>15</v>
      </c>
      <c r="G749" s="2" t="s">
        <v>1581</v>
      </c>
      <c r="H749" s="2" t="s">
        <v>984</v>
      </c>
      <c r="I749" s="2" t="str">
        <f>IFERROR(__xludf.DUMMYFUNCTION("GOOGLETRANSLATE(C749,""fr"",""en"")"),"I am very satisfied with the service, however for a car that does not drive almost in 06 months I find the price far too expensive.
The ideal would be to adapt the prices to the situation of the insured vehicle")</f>
        <v>I am very satisfied with the service, however for a car that does not drive almost in 06 months I find the price far too expensive.
The ideal would be to adapt the prices to the situation of the insured vehicle</v>
      </c>
    </row>
    <row r="750" ht="15.75" customHeight="1">
      <c r="B750" s="2" t="s">
        <v>1604</v>
      </c>
      <c r="C750" s="2" t="s">
        <v>1605</v>
      </c>
      <c r="D750" s="2" t="s">
        <v>13</v>
      </c>
      <c r="E750" s="2" t="s">
        <v>14</v>
      </c>
      <c r="F750" s="2" t="s">
        <v>15</v>
      </c>
      <c r="G750" s="2" t="s">
        <v>1581</v>
      </c>
      <c r="H750" s="2" t="s">
        <v>984</v>
      </c>
      <c r="I750" s="2" t="str">
        <f>IFERROR(__xludf.DUMMYFUNCTION("GOOGLETRANSLATE(C750,""fr"",""en"")"),"The advisor is very effective, very accessible and competent
speed in care,
Great")</f>
        <v>The advisor is very effective, very accessible and competent
speed in care,
Great</v>
      </c>
    </row>
    <row r="751" ht="15.75" customHeight="1">
      <c r="B751" s="2" t="s">
        <v>1606</v>
      </c>
      <c r="C751" s="2" t="s">
        <v>1607</v>
      </c>
      <c r="D751" s="2" t="s">
        <v>13</v>
      </c>
      <c r="E751" s="2" t="s">
        <v>14</v>
      </c>
      <c r="F751" s="2" t="s">
        <v>15</v>
      </c>
      <c r="G751" s="2" t="s">
        <v>1581</v>
      </c>
      <c r="H751" s="2" t="s">
        <v>984</v>
      </c>
      <c r="I751" s="2" t="str">
        <f>IFERROR(__xludf.DUMMYFUNCTION("GOOGLETRANSLATE(C751,""fr"",""en"")"),"Correct price, zero customer service. cancellation of my contract by insurance without reason. Customer service is on the insurance coast and not the insured")</f>
        <v>Correct price, zero customer service. cancellation of my contract by insurance without reason. Customer service is on the insurance coast and not the insured</v>
      </c>
    </row>
    <row r="752" ht="15.75" customHeight="1">
      <c r="B752" s="2" t="s">
        <v>1608</v>
      </c>
      <c r="C752" s="2" t="s">
        <v>1609</v>
      </c>
      <c r="D752" s="2" t="s">
        <v>13</v>
      </c>
      <c r="E752" s="2" t="s">
        <v>14</v>
      </c>
      <c r="F752" s="2" t="s">
        <v>15</v>
      </c>
      <c r="G752" s="2" t="s">
        <v>1581</v>
      </c>
      <c r="H752" s="2" t="s">
        <v>984</v>
      </c>
      <c r="I752" s="2" t="str">
        <f>IFERROR(__xludf.DUMMYFUNCTION("GOOGLETRANSLATE(C752,""fr"",""en"")"),"For the moment it is good points, fast in terms of subscription, the options I sought are present. Just the price that is a little expensive.")</f>
        <v>For the moment it is good points, fast in terms of subscription, the options I sought are present. Just the price that is a little expensive.</v>
      </c>
    </row>
    <row r="753" ht="15.75" customHeight="1">
      <c r="B753" s="2" t="s">
        <v>1610</v>
      </c>
      <c r="C753" s="2" t="s">
        <v>1611</v>
      </c>
      <c r="D753" s="2" t="s">
        <v>13</v>
      </c>
      <c r="E753" s="2" t="s">
        <v>14</v>
      </c>
      <c r="F753" s="2" t="s">
        <v>15</v>
      </c>
      <c r="G753" s="2" t="s">
        <v>1581</v>
      </c>
      <c r="H753" s="2" t="s">
        <v>984</v>
      </c>
      <c r="I753" s="2" t="str">
        <f>IFERROR(__xludf.DUMMYFUNCTION("GOOGLETRANSLATE(C753,""fr"",""en"")"),"I was contacted by an assurance that offered me a lower price. I therefore contacted Direct Insurance customer service to share them with the CONCENTT's price so that they combine my contract with that of the assumption. Unfortunately no effort. I am ther"&amp;"efore being terminated with you.")</f>
        <v>I was contacted by an assurance that offered me a lower price. I therefore contacted Direct Insurance customer service to share them with the CONCENTT's price so that they combine my contract with that of the assumption. Unfortunately no effort. I am therefore being terminated with you.</v>
      </c>
    </row>
    <row r="754" ht="15.75" customHeight="1">
      <c r="B754" s="2" t="s">
        <v>1612</v>
      </c>
      <c r="C754" s="2" t="s">
        <v>1613</v>
      </c>
      <c r="D754" s="2" t="s">
        <v>13</v>
      </c>
      <c r="E754" s="2" t="s">
        <v>14</v>
      </c>
      <c r="F754" s="2" t="s">
        <v>15</v>
      </c>
      <c r="G754" s="2" t="s">
        <v>1581</v>
      </c>
      <c r="H754" s="2" t="s">
        <v>984</v>
      </c>
      <c r="I754" s="2" t="str">
        <f>IFERROR(__xludf.DUMMYFUNCTION("GOOGLETRANSLATE(C754,""fr"",""en"")"),"I am satisfied with the products offer on home insurance damage that during a change of vehicle the price applied is not the one offered when you make a quote on the internet motif invoked: the price offered on the internet is for new customers who have A"&amp;"lready contracts with you I pay more expensive the next time I change my vehicle I terminate my contract and opens a new one to benefit from the new customer rate or I will see the competition")</f>
        <v>I am satisfied with the products offer on home insurance damage that during a change of vehicle the price applied is not the one offered when you make a quote on the internet motif invoked: the price offered on the internet is for new customers who have Already contracts with you I pay more expensive the next time I change my vehicle I terminate my contract and opens a new one to benefit from the new customer rate or I will see the competition</v>
      </c>
    </row>
    <row r="755" ht="15.75" customHeight="1">
      <c r="B755" s="2" t="s">
        <v>1614</v>
      </c>
      <c r="C755" s="2" t="s">
        <v>1615</v>
      </c>
      <c r="D755" s="2" t="s">
        <v>13</v>
      </c>
      <c r="E755" s="2" t="s">
        <v>14</v>
      </c>
      <c r="F755" s="2" t="s">
        <v>15</v>
      </c>
      <c r="G755" s="2" t="s">
        <v>1581</v>
      </c>
      <c r="H755" s="2" t="s">
        <v>984</v>
      </c>
      <c r="I755" s="2" t="str">
        <f>IFERROR(__xludf.DUMMYFUNCTION("GOOGLETRANSLATE(C755,""fr"",""en"")"),"The prices and services are very satisfactory, the people who inform by telephones are very cordial and explicit, the prices are interesting but the 10% to be added to the deductible in the event of repairs to all risks are high")</f>
        <v>The prices and services are very satisfactory, the people who inform by telephones are very cordial and explicit, the prices are interesting but the 10% to be added to the deductible in the event of repairs to all risks are high</v>
      </c>
    </row>
    <row r="756" ht="15.75" customHeight="1">
      <c r="B756" s="2" t="s">
        <v>1616</v>
      </c>
      <c r="C756" s="2" t="s">
        <v>1617</v>
      </c>
      <c r="D756" s="2" t="s">
        <v>13</v>
      </c>
      <c r="E756" s="2" t="s">
        <v>14</v>
      </c>
      <c r="F756" s="2" t="s">
        <v>15</v>
      </c>
      <c r="G756" s="2" t="s">
        <v>1581</v>
      </c>
      <c r="H756" s="2" t="s">
        <v>984</v>
      </c>
      <c r="I756" s="2" t="str">
        <f>IFERROR(__xludf.DUMMYFUNCTION("GOOGLETRANSLATE(C756,""fr"",""en"")"),"Very dissatisfied with the conversation I just had with Aicha. I explain to him that I am the son -in -law of Mrs. and Mr. Brassier who are aged 80 years. I carried out all the steps on their behalf by internet because with regard to their ages it is comp"&amp;"licated for them. I phone in order to receive a provisional certificate for contract n ° 310731615 and this person replies that they must absolutely speak to my parents -in -law,")</f>
        <v>Very dissatisfied with the conversation I just had with Aicha. I explain to him that I am the son -in -law of Mrs. and Mr. Brassier who are aged 80 years. I carried out all the steps on their behalf by internet because with regard to their ages it is complicated for them. I phone in order to receive a provisional certificate for contract n ° 310731615 and this person replies that they must absolutely speak to my parents -in -law,</v>
      </c>
    </row>
    <row r="757" ht="15.75" customHeight="1">
      <c r="B757" s="2" t="s">
        <v>1618</v>
      </c>
      <c r="C757" s="2" t="s">
        <v>1619</v>
      </c>
      <c r="D757" s="2" t="s">
        <v>13</v>
      </c>
      <c r="E757" s="2" t="s">
        <v>14</v>
      </c>
      <c r="F757" s="2" t="s">
        <v>15</v>
      </c>
      <c r="G757" s="2" t="s">
        <v>1581</v>
      </c>
      <c r="H757" s="2" t="s">
        <v>984</v>
      </c>
      <c r="I757" s="2" t="str">
        <f>IFERROR(__xludf.DUMMYFUNCTION("GOOGLETRANSLATE(C757,""fr"",""en"")"),"am satisfied with the service but not obvious for sending papers and photos I hope I have done the necessary to be customer chey you who would be a good thing for me well to you mr ozzello")</f>
        <v>am satisfied with the service but not obvious for sending papers and photos I hope I have done the necessary to be customer chey you who would be a good thing for me well to you mr ozzello</v>
      </c>
    </row>
    <row r="758" ht="15.75" customHeight="1">
      <c r="B758" s="2" t="s">
        <v>1620</v>
      </c>
      <c r="C758" s="2" t="s">
        <v>1621</v>
      </c>
      <c r="D758" s="2" t="s">
        <v>13</v>
      </c>
      <c r="E758" s="2" t="s">
        <v>14</v>
      </c>
      <c r="F758" s="2" t="s">
        <v>15</v>
      </c>
      <c r="G758" s="2" t="s">
        <v>1581</v>
      </c>
      <c r="H758" s="2" t="s">
        <v>984</v>
      </c>
      <c r="I758" s="2" t="str">
        <f>IFERROR(__xludf.DUMMYFUNCTION("GOOGLETRANSLATE(C758,""fr"",""en"")"),"Constantly increased prices despite any claim.
Insurance attractive by its prices 4/5 years ago but which is entering the rank and aligns almost with the prices of other automotive insurance companies.")</f>
        <v>Constantly increased prices despite any claim.
Insurance attractive by its prices 4/5 years ago but which is entering the rank and aligns almost with the prices of other automotive insurance companies.</v>
      </c>
    </row>
    <row r="759" ht="15.75" customHeight="1">
      <c r="B759" s="2" t="s">
        <v>1622</v>
      </c>
      <c r="C759" s="2" t="s">
        <v>1623</v>
      </c>
      <c r="D759" s="2" t="s">
        <v>13</v>
      </c>
      <c r="E759" s="2" t="s">
        <v>14</v>
      </c>
      <c r="F759" s="2" t="s">
        <v>15</v>
      </c>
      <c r="G759" s="2" t="s">
        <v>1581</v>
      </c>
      <c r="H759" s="2" t="s">
        <v>984</v>
      </c>
      <c r="I759" s="2" t="str">
        <f>IFERROR(__xludf.DUMMYFUNCTION("GOOGLETRANSLATE(C759,""fr"",""en"")"),"After a year of loyalty I renew my auto contract, I even subscribe to a new home contract and I see my self -employment increasing for no reason because I did not have a claim.
In addition, no commercial gesture.
Cordially")</f>
        <v>After a year of loyalty I renew my auto contract, I even subscribe to a new home contract and I see my self -employment increasing for no reason because I did not have a claim.
In addition, no commercial gesture.
Cordially</v>
      </c>
    </row>
    <row r="760" ht="15.75" customHeight="1">
      <c r="B760" s="2" t="s">
        <v>1624</v>
      </c>
      <c r="C760" s="2" t="s">
        <v>1625</v>
      </c>
      <c r="D760" s="2" t="s">
        <v>13</v>
      </c>
      <c r="E760" s="2" t="s">
        <v>14</v>
      </c>
      <c r="F760" s="2" t="s">
        <v>15</v>
      </c>
      <c r="G760" s="2" t="s">
        <v>1581</v>
      </c>
      <c r="H760" s="2" t="s">
        <v>984</v>
      </c>
      <c r="I760" s="2" t="str">
        <f>IFERROR(__xludf.DUMMYFUNCTION("GOOGLETRANSLATE(C760,""fr"",""en"")"),"I am not satisfied following one, a sinister that I have declared since February 25, the garage cannot send the photos because I incident I am disappointed that insurance is this kind of problem that lasts days.")</f>
        <v>I am not satisfied following one, a sinister that I have declared since February 25, the garage cannot send the photos because I incident I am disappointed that insurance is this kind of problem that lasts days.</v>
      </c>
    </row>
    <row r="761" ht="15.75" customHeight="1">
      <c r="B761" s="2" t="s">
        <v>1626</v>
      </c>
      <c r="C761" s="2" t="s">
        <v>1627</v>
      </c>
      <c r="D761" s="2" t="s">
        <v>13</v>
      </c>
      <c r="E761" s="2" t="s">
        <v>14</v>
      </c>
      <c r="F761" s="2" t="s">
        <v>15</v>
      </c>
      <c r="G761" s="2" t="s">
        <v>1581</v>
      </c>
      <c r="H761" s="2" t="s">
        <v>984</v>
      </c>
      <c r="I761" s="2" t="str">
        <f>IFERROR(__xludf.DUMMYFUNCTION("GOOGLETRANSLATE(C761,""fr"",""en"")"),"Very well, but too expensive after 10 years without incident and yet you regularly increase your prices over the years, too bad, good day ...")</f>
        <v>Very well, but too expensive after 10 years without incident and yet you regularly increase your prices over the years, too bad, good day ...</v>
      </c>
    </row>
    <row r="762" ht="15.75" customHeight="1">
      <c r="B762" s="2" t="s">
        <v>1628</v>
      </c>
      <c r="C762" s="2" t="s">
        <v>1629</v>
      </c>
      <c r="D762" s="2" t="s">
        <v>13</v>
      </c>
      <c r="E762" s="2" t="s">
        <v>14</v>
      </c>
      <c r="F762" s="2" t="s">
        <v>15</v>
      </c>
      <c r="G762" s="2" t="s">
        <v>1630</v>
      </c>
      <c r="H762" s="2" t="s">
        <v>984</v>
      </c>
      <c r="I762" s="2" t="str">
        <f>IFERROR(__xludf.DUMMYFUNCTION("GOOGLETRANSLATE(C762,""fr"",""en"")"),"Well like all insurances it is when I need that I will see efficiency and satisfaction. For the moment I pay (price that increases every year despite my 50% bonus for life) my subscription and your service have been stopping here for years.")</f>
        <v>Well like all insurances it is when I need that I will see efficiency and satisfaction. For the moment I pay (price that increases every year despite my 50% bonus for life) my subscription and your service have been stopping here for years.</v>
      </c>
    </row>
    <row r="763" ht="15.75" customHeight="1">
      <c r="B763" s="2" t="s">
        <v>1631</v>
      </c>
      <c r="C763" s="2" t="s">
        <v>1632</v>
      </c>
      <c r="D763" s="2" t="s">
        <v>13</v>
      </c>
      <c r="E763" s="2" t="s">
        <v>14</v>
      </c>
      <c r="F763" s="2" t="s">
        <v>15</v>
      </c>
      <c r="G763" s="2" t="s">
        <v>1630</v>
      </c>
      <c r="H763" s="2" t="s">
        <v>984</v>
      </c>
      <c r="I763" s="2" t="str">
        <f>IFERROR(__xludf.DUMMYFUNCTION("GOOGLETRANSLATE(C763,""fr"",""en"")"),"I am satisfied with the services when there is an incident on the other hand the annual premium seems to me to have suffered a strong rise making direct insurance much less attractive.")</f>
        <v>I am satisfied with the services when there is an incident on the other hand the annual premium seems to me to have suffered a strong rise making direct insurance much less attractive.</v>
      </c>
    </row>
    <row r="764" ht="15.75" customHeight="1">
      <c r="B764" s="2" t="s">
        <v>1633</v>
      </c>
      <c r="C764" s="2" t="s">
        <v>1634</v>
      </c>
      <c r="D764" s="2" t="s">
        <v>13</v>
      </c>
      <c r="E764" s="2" t="s">
        <v>14</v>
      </c>
      <c r="F764" s="2" t="s">
        <v>15</v>
      </c>
      <c r="G764" s="2" t="s">
        <v>1630</v>
      </c>
      <c r="H764" s="2" t="s">
        <v>984</v>
      </c>
      <c r="I764" s="2" t="str">
        <f>IFERROR(__xludf.DUMMYFUNCTION("GOOGLETRANSLATE(C764,""fr"",""en"")")," A little expensive for the little kilometer that I do in the year
Given my age I move more than to do some shopping, moreover I am at the maximum bonus
 ")</f>
        <v> A little expensive for the little kilometer that I do in the year
Given my age I move more than to do some shopping, moreover I am at the maximum bonus
 </v>
      </c>
    </row>
    <row r="765" ht="15.75" customHeight="1">
      <c r="B765" s="2" t="s">
        <v>1635</v>
      </c>
      <c r="C765" s="2" t="s">
        <v>1636</v>
      </c>
      <c r="D765" s="2" t="s">
        <v>13</v>
      </c>
      <c r="E765" s="2" t="s">
        <v>14</v>
      </c>
      <c r="F765" s="2" t="s">
        <v>15</v>
      </c>
      <c r="G765" s="2" t="s">
        <v>1630</v>
      </c>
      <c r="H765" s="2" t="s">
        <v>984</v>
      </c>
      <c r="I765" s="2" t="str">
        <f>IFERROR(__xludf.DUMMYFUNCTION("GOOGLETRANSLATE(C765,""fr"",""en"")"),"I pay too much I haven't had a claim for several years I am a loyal client I pay too much for a 2005 car a rebate would be welcome!")</f>
        <v>I pay too much I haven't had a claim for several years I am a loyal client I pay too much for a 2005 car a rebate would be welcome!</v>
      </c>
    </row>
    <row r="766" ht="15.75" customHeight="1">
      <c r="B766" s="2" t="s">
        <v>1637</v>
      </c>
      <c r="C766" s="2" t="s">
        <v>1638</v>
      </c>
      <c r="D766" s="2" t="s">
        <v>13</v>
      </c>
      <c r="E766" s="2" t="s">
        <v>14</v>
      </c>
      <c r="F766" s="2" t="s">
        <v>15</v>
      </c>
      <c r="G766" s="2" t="s">
        <v>1630</v>
      </c>
      <c r="H766" s="2" t="s">
        <v>984</v>
      </c>
      <c r="I766" s="2" t="str">
        <f>IFERROR(__xludf.DUMMYFUNCTION("GOOGLETRANSLATE(C766,""fr"",""en"")"),"I find online payment practice. The prices remain correct.
The telephone reception is perfect; I am satisfied with direct insurance. Thank you for everything.")</f>
        <v>I find online payment practice. The prices remain correct.
The telephone reception is perfect; I am satisfied with direct insurance. Thank you for everything.</v>
      </c>
    </row>
    <row r="767" ht="15.75" customHeight="1">
      <c r="B767" s="2" t="s">
        <v>1639</v>
      </c>
      <c r="C767" s="2" t="s">
        <v>1640</v>
      </c>
      <c r="D767" s="2" t="s">
        <v>13</v>
      </c>
      <c r="E767" s="2" t="s">
        <v>14</v>
      </c>
      <c r="F767" s="2" t="s">
        <v>15</v>
      </c>
      <c r="G767" s="2" t="s">
        <v>1630</v>
      </c>
      <c r="H767" s="2" t="s">
        <v>984</v>
      </c>
      <c r="I767" s="2" t="str">
        <f>IFERROR(__xludf.DUMMYFUNCTION("GOOGLETRANSLATE(C767,""fr"",""en"")"),"Fast and attractive rates 50% less than my current car insurance. Ease of registration I recommend. To see over time (customer service, etc.)")</f>
        <v>Fast and attractive rates 50% less than my current car insurance. Ease of registration I recommend. To see over time (customer service, etc.)</v>
      </c>
    </row>
    <row r="768" ht="15.75" customHeight="1">
      <c r="B768" s="2" t="s">
        <v>1641</v>
      </c>
      <c r="C768" s="2" t="s">
        <v>1642</v>
      </c>
      <c r="D768" s="2" t="s">
        <v>13</v>
      </c>
      <c r="E768" s="2" t="s">
        <v>14</v>
      </c>
      <c r="F768" s="2" t="s">
        <v>15</v>
      </c>
      <c r="G768" s="2" t="s">
        <v>1630</v>
      </c>
      <c r="H768" s="2" t="s">
        <v>984</v>
      </c>
      <c r="I768" s="2" t="str">
        <f>IFERROR(__xludf.DUMMYFUNCTION("GOOGLETRANSLATE(C768,""fr"",""en"")"),"Since the time I have been insured at home, I have never benefited from a preferential rate given my loyalty.
For a jumpy over 20 years old I pay almost the same sum as the RCZ which is 10 years old that I sold.
I will change my kuga but I am not yet su"&amp;"re to take my insurance at home.")</f>
        <v>Since the time I have been insured at home, I have never benefited from a preferential rate given my loyalty.
For a jumpy over 20 years old I pay almost the same sum as the RCZ which is 10 years old that I sold.
I will change my kuga but I am not yet sure to take my insurance at home.</v>
      </c>
    </row>
    <row r="769" ht="15.75" customHeight="1">
      <c r="B769" s="2" t="s">
        <v>1643</v>
      </c>
      <c r="C769" s="2" t="s">
        <v>1644</v>
      </c>
      <c r="D769" s="2" t="s">
        <v>13</v>
      </c>
      <c r="E769" s="2" t="s">
        <v>14</v>
      </c>
      <c r="F769" s="2" t="s">
        <v>15</v>
      </c>
      <c r="G769" s="2" t="s">
        <v>1630</v>
      </c>
      <c r="H769" s="2" t="s">
        <v>984</v>
      </c>
      <c r="I769" s="2" t="str">
        <f>IFERROR(__xludf.DUMMYFUNCTION("GOOGLETRANSLATE(C769,""fr"",""en"")"),"Hello, I hoped a greater decrease in car insurance level, since some of your colleagues even have the reimbursement of part of the previous receipt,
And no increase for the house.")</f>
        <v>Hello, I hoped a greater decrease in car insurance level, since some of your colleagues even have the reimbursement of part of the previous receipt,
And no increase for the house.</v>
      </c>
    </row>
    <row r="770" ht="15.75" customHeight="1">
      <c r="B770" s="2" t="s">
        <v>1645</v>
      </c>
      <c r="C770" s="2" t="s">
        <v>1646</v>
      </c>
      <c r="D770" s="2" t="s">
        <v>13</v>
      </c>
      <c r="E770" s="2" t="s">
        <v>14</v>
      </c>
      <c r="F770" s="2" t="s">
        <v>15</v>
      </c>
      <c r="G770" s="2" t="s">
        <v>1630</v>
      </c>
      <c r="H770" s="2" t="s">
        <v>984</v>
      </c>
      <c r="I770" s="2" t="str">
        <f>IFERROR(__xludf.DUMMYFUNCTION("GOOGLETRANSLATE(C770,""fr"",""en"")"),"This is quick to do and simple, even without paper on either, you can do it fairly quickly and we are directly insured, the price is correct to ensure third party.")</f>
        <v>This is quick to do and simple, even without paper on either, you can do it fairly quickly and we are directly insured, the price is correct to ensure third party.</v>
      </c>
    </row>
    <row r="771" ht="15.75" customHeight="1">
      <c r="B771" s="2" t="s">
        <v>1647</v>
      </c>
      <c r="C771" s="2" t="s">
        <v>1648</v>
      </c>
      <c r="D771" s="2" t="s">
        <v>13</v>
      </c>
      <c r="E771" s="2" t="s">
        <v>14</v>
      </c>
      <c r="F771" s="2" t="s">
        <v>15</v>
      </c>
      <c r="G771" s="2" t="s">
        <v>1649</v>
      </c>
      <c r="H771" s="2" t="s">
        <v>984</v>
      </c>
      <c r="I771" s="2" t="str">
        <f>IFERROR(__xludf.DUMMYFUNCTION("GOOGLETRANSLATE(C771,""fr"",""en"")"),"Insured at Direct Insurance for 3 years, my first annuity was € 380. I didn’t take too much careful because I was enough to have opted for a good price insurance. What was not my surprise noted 3 years after I paid more than € 500. However, my binus has i"&amp;"ncreased and my car is less value. After requesting information I had a laconic email which told me that everything was in conformity. o 'I had sent a quote from their same site showing a price at € 380 for the same thing! Clearly they have nothing to do "&amp;"with it and don't even take the pain of calling you or explaining to you. Conclusion: renegotiate its insurance every year.")</f>
        <v>Insured at Direct Insurance for 3 years, my first annuity was € 380. I didn’t take too much careful because I was enough to have opted for a good price insurance. What was not my surprise noted 3 years after I paid more than € 500. However, my binus has increased and my car is less value. After requesting information I had a laconic email which told me that everything was in conformity. o 'I had sent a quote from their same site showing a price at € 380 for the same thing! Clearly they have nothing to do with it and don't even take the pain of calling you or explaining to you. Conclusion: renegotiate its insurance every year.</v>
      </c>
    </row>
    <row r="772" ht="15.75" customHeight="1">
      <c r="B772" s="2" t="s">
        <v>1650</v>
      </c>
      <c r="C772" s="2" t="s">
        <v>1651</v>
      </c>
      <c r="D772" s="2" t="s">
        <v>13</v>
      </c>
      <c r="E772" s="2" t="s">
        <v>14</v>
      </c>
      <c r="F772" s="2" t="s">
        <v>15</v>
      </c>
      <c r="G772" s="2" t="s">
        <v>1649</v>
      </c>
      <c r="H772" s="2" t="s">
        <v>984</v>
      </c>
      <c r="I772" s="2" t="str">
        <f>IFERROR(__xludf.DUMMYFUNCTION("GOOGLETRANSLATE(C772,""fr"",""en"")"),"Quick and efficient quick registration!
I save € 100 for a contract that offers almost the same advantages!
Look forward to seeing if the service is up to it.")</f>
        <v>Quick and efficient quick registration!
I save € 100 for a contract that offers almost the same advantages!
Look forward to seeing if the service is up to it.</v>
      </c>
    </row>
    <row r="773" ht="15.75" customHeight="1">
      <c r="B773" s="2" t="s">
        <v>1652</v>
      </c>
      <c r="C773" s="2" t="s">
        <v>1653</v>
      </c>
      <c r="D773" s="2" t="s">
        <v>13</v>
      </c>
      <c r="E773" s="2" t="s">
        <v>14</v>
      </c>
      <c r="F773" s="2" t="s">
        <v>15</v>
      </c>
      <c r="G773" s="2" t="s">
        <v>1649</v>
      </c>
      <c r="H773" s="2" t="s">
        <v>984</v>
      </c>
      <c r="I773" s="2" t="str">
        <f>IFERROR(__xludf.DUMMYFUNCTION("GOOGLETRANSLATE(C773,""fr"",""en"")"),"The information on the contract is incomplete, few explanations or males explained or written !!!!
Auto insurance prices are very high in particular in the face of competition
Significant wait on the phone")</f>
        <v>The information on the contract is incomplete, few explanations or males explained or written !!!!
Auto insurance prices are very high in particular in the face of competition
Significant wait on the phone</v>
      </c>
    </row>
    <row r="774" ht="15.75" customHeight="1">
      <c r="B774" s="2" t="s">
        <v>1654</v>
      </c>
      <c r="C774" s="2" t="s">
        <v>1655</v>
      </c>
      <c r="D774" s="2" t="s">
        <v>13</v>
      </c>
      <c r="E774" s="2" t="s">
        <v>14</v>
      </c>
      <c r="F774" s="2" t="s">
        <v>15</v>
      </c>
      <c r="G774" s="2" t="s">
        <v>1649</v>
      </c>
      <c r="H774" s="2" t="s">
        <v>984</v>
      </c>
      <c r="I774" s="2" t="str">
        <f>IFERROR(__xludf.DUMMYFUNCTION("GOOGLETRANSLATE(C774,""fr"",""en"")"),"I am satisfied with the service and the explanations for my home contract
Remember to change for cars
Very good information by internet
Cordially")</f>
        <v>I am satisfied with the service and the explanations for my home contract
Remember to change for cars
Very good information by internet
Cordially</v>
      </c>
    </row>
    <row r="775" ht="15.75" customHeight="1">
      <c r="B775" s="2" t="s">
        <v>1656</v>
      </c>
      <c r="C775" s="2" t="s">
        <v>1657</v>
      </c>
      <c r="D775" s="2" t="s">
        <v>13</v>
      </c>
      <c r="E775" s="2" t="s">
        <v>14</v>
      </c>
      <c r="F775" s="2" t="s">
        <v>15</v>
      </c>
      <c r="G775" s="2" t="s">
        <v>1649</v>
      </c>
      <c r="H775" s="2" t="s">
        <v>984</v>
      </c>
      <c r="I775" s="2" t="str">
        <f>IFERROR(__xludf.DUMMYFUNCTION("GOOGLETRANSLATE(C775,""fr"",""en"")"),"I am satisfied in relation to the price and the level of facilitating it of the implementation of the file. I am very happy with the choice of guarantees that it exists.")</f>
        <v>I am satisfied in relation to the price and the level of facilitating it of the implementation of the file. I am very happy with the choice of guarantees that it exists.</v>
      </c>
    </row>
    <row r="776" ht="15.75" customHeight="1">
      <c r="B776" s="2" t="s">
        <v>1658</v>
      </c>
      <c r="C776" s="2" t="s">
        <v>1659</v>
      </c>
      <c r="D776" s="2" t="s">
        <v>13</v>
      </c>
      <c r="E776" s="2" t="s">
        <v>14</v>
      </c>
      <c r="F776" s="2" t="s">
        <v>15</v>
      </c>
      <c r="G776" s="2" t="s">
        <v>1649</v>
      </c>
      <c r="H776" s="2" t="s">
        <v>984</v>
      </c>
      <c r="I776" s="2" t="str">
        <f>IFERROR(__xludf.DUMMYFUNCTION("GOOGLETRANSLATE(C776,""fr"",""en"")"),"I am dissatisfied with the spectacular progression of my annual bonus =+24% after a year 2020 Given the health context The level of loss has dropped")</f>
        <v>I am dissatisfied with the spectacular progression of my annual bonus =+24% after a year 2020 Given the health context The level of loss has dropped</v>
      </c>
    </row>
    <row r="777" ht="15.75" customHeight="1">
      <c r="B777" s="2" t="s">
        <v>1660</v>
      </c>
      <c r="C777" s="2" t="s">
        <v>1661</v>
      </c>
      <c r="D777" s="2" t="s">
        <v>13</v>
      </c>
      <c r="E777" s="2" t="s">
        <v>14</v>
      </c>
      <c r="F777" s="2" t="s">
        <v>15</v>
      </c>
      <c r="G777" s="2" t="s">
        <v>1649</v>
      </c>
      <c r="H777" s="2" t="s">
        <v>984</v>
      </c>
      <c r="I777" s="2" t="str">
        <f>IFERROR(__xludf.DUMMYFUNCTION("GOOGLETRANSLATE(C777,""fr"",""en"")"),"A little disappointed to undergo a 7% increase without having a claim when insurance has done more benefits this year, incompehensible, if there are disasters it increases and if there are more benefits and less compensation Increases it, it is always in "&amp;"the same direction")</f>
        <v>A little disappointed to undergo a 7% increase without having a claim when insurance has done more benefits this year, incompehensible, if there are disasters it increases and if there are more benefits and less compensation Increases it, it is always in the same direction</v>
      </c>
    </row>
    <row r="778" ht="15.75" customHeight="1">
      <c r="B778" s="2" t="s">
        <v>1662</v>
      </c>
      <c r="C778" s="2" t="s">
        <v>1663</v>
      </c>
      <c r="D778" s="2" t="s">
        <v>13</v>
      </c>
      <c r="E778" s="2" t="s">
        <v>14</v>
      </c>
      <c r="F778" s="2" t="s">
        <v>15</v>
      </c>
      <c r="G778" s="2" t="s">
        <v>1649</v>
      </c>
      <c r="H778" s="2" t="s">
        <v>984</v>
      </c>
      <c r="I778" s="2" t="str">
        <f>IFERROR(__xludf.DUMMYFUNCTION("GOOGLETRANSLATE(C778,""fr"",""en"")"),"The prices only increase and very dissatisfied with the monitoring of my disaster. I did not feel any investment and support from the collaborator in question")</f>
        <v>The prices only increase and very dissatisfied with the monitoring of my disaster. I did not feel any investment and support from the collaborator in question</v>
      </c>
    </row>
    <row r="779" ht="15.75" customHeight="1">
      <c r="B779" s="2" t="s">
        <v>1664</v>
      </c>
      <c r="C779" s="2" t="s">
        <v>1665</v>
      </c>
      <c r="D779" s="2" t="s">
        <v>13</v>
      </c>
      <c r="E779" s="2" t="s">
        <v>14</v>
      </c>
      <c r="F779" s="2" t="s">
        <v>15</v>
      </c>
      <c r="G779" s="2" t="s">
        <v>1649</v>
      </c>
      <c r="H779" s="2" t="s">
        <v>984</v>
      </c>
      <c r="I779" s="2" t="str">
        <f>IFERROR(__xludf.DUMMYFUNCTION("GOOGLETRANSLATE(C779,""fr"",""en"")"),"I am satisfied with direct insurance services. I recommend
Direct insurance to my friends. You are easily reachable and responsive.
Have a good day.
")</f>
        <v>I am satisfied with direct insurance services. I recommend
Direct insurance to my friends. You are easily reachable and responsive.
Have a good day.
</v>
      </c>
    </row>
    <row r="780" ht="15.75" customHeight="1">
      <c r="B780" s="2" t="s">
        <v>1666</v>
      </c>
      <c r="C780" s="2" t="s">
        <v>1667</v>
      </c>
      <c r="D780" s="2" t="s">
        <v>13</v>
      </c>
      <c r="E780" s="2" t="s">
        <v>14</v>
      </c>
      <c r="F780" s="2" t="s">
        <v>15</v>
      </c>
      <c r="G780" s="2" t="s">
        <v>1649</v>
      </c>
      <c r="H780" s="2" t="s">
        <v>984</v>
      </c>
      <c r="I780" s="2" t="str">
        <f>IFERROR(__xludf.DUMMYFUNCTION("GOOGLETRANSLATE(C780,""fr"",""en"")"),"Insured for several years, good customer, to date no problem, insured all risks I drive very little, all for 538 euros annually.
I am disappointed because Direct Insurance does not offer me any new offer, no more interesting price, no reduction, just a c"&amp;"ommercial gesture at my request, a punctual transfer of 50 euros.")</f>
        <v>Insured for several years, good customer, to date no problem, insured all risks I drive very little, all for 538 euros annually.
I am disappointed because Direct Insurance does not offer me any new offer, no more interesting price, no reduction, just a commercial gesture at my request, a punctual transfer of 50 euros.</v>
      </c>
    </row>
    <row r="781" ht="15.75" customHeight="1">
      <c r="B781" s="2" t="s">
        <v>1668</v>
      </c>
      <c r="C781" s="2" t="s">
        <v>1669</v>
      </c>
      <c r="D781" s="2" t="s">
        <v>13</v>
      </c>
      <c r="E781" s="2" t="s">
        <v>14</v>
      </c>
      <c r="F781" s="2" t="s">
        <v>15</v>
      </c>
      <c r="G781" s="2" t="s">
        <v>1649</v>
      </c>
      <c r="H781" s="2" t="s">
        <v>984</v>
      </c>
      <c r="I781" s="2" t="str">
        <f>IFERROR(__xludf.DUMMYFUNCTION("GOOGLETRANSLATE(C781,""fr"",""en"")"),"I am completely satisfied with a lot of explanations and quick responses.
The person on the tip of the very pleasant and patient line.
I recommend.")</f>
        <v>I am completely satisfied with a lot of explanations and quick responses.
The person on the tip of the very pleasant and patient line.
I recommend.</v>
      </c>
    </row>
    <row r="782" ht="15.75" customHeight="1">
      <c r="B782" s="2" t="s">
        <v>1670</v>
      </c>
      <c r="C782" s="2" t="s">
        <v>1671</v>
      </c>
      <c r="D782" s="2" t="s">
        <v>13</v>
      </c>
      <c r="E782" s="2" t="s">
        <v>14</v>
      </c>
      <c r="F782" s="2" t="s">
        <v>15</v>
      </c>
      <c r="G782" s="2" t="s">
        <v>1649</v>
      </c>
      <c r="H782" s="2" t="s">
        <v>984</v>
      </c>
      <c r="I782" s="2" t="str">
        <f>IFERROR(__xludf.DUMMYFUNCTION("GOOGLETRANSLATE(C782,""fr"",""en"")"),"Easy to build the file, no appointment.
So to speak / nothing to do
You are greedy for the comments.
I have nothing more to add.")</f>
        <v>Easy to build the file, no appointment.
So to speak / nothing to do
You are greedy for the comments.
I have nothing more to add.</v>
      </c>
    </row>
    <row r="783" ht="15.75" customHeight="1">
      <c r="B783" s="2" t="s">
        <v>1672</v>
      </c>
      <c r="C783" s="2" t="s">
        <v>1673</v>
      </c>
      <c r="D783" s="2" t="s">
        <v>13</v>
      </c>
      <c r="E783" s="2" t="s">
        <v>14</v>
      </c>
      <c r="F783" s="2" t="s">
        <v>15</v>
      </c>
      <c r="G783" s="2" t="s">
        <v>1649</v>
      </c>
      <c r="H783" s="2" t="s">
        <v>984</v>
      </c>
      <c r="I783" s="2" t="str">
        <f>IFERROR(__xludf.DUMMYFUNCTION("GOOGLETRANSLATE(C783,""fr"",""en"")"),"I find that the subscription remains a bit high but good.
Regarding the care in the event of a reactive accident even if the garage is not at the top a lot of hacking once again.")</f>
        <v>I find that the subscription remains a bit high but good.
Regarding the care in the event of a reactive accident even if the garage is not at the top a lot of hacking once again.</v>
      </c>
    </row>
    <row r="784" ht="15.75" customHeight="1">
      <c r="B784" s="2" t="s">
        <v>1674</v>
      </c>
      <c r="C784" s="2" t="s">
        <v>1675</v>
      </c>
      <c r="D784" s="2" t="s">
        <v>13</v>
      </c>
      <c r="E784" s="2" t="s">
        <v>14</v>
      </c>
      <c r="F784" s="2" t="s">
        <v>15</v>
      </c>
      <c r="G784" s="2" t="s">
        <v>1649</v>
      </c>
      <c r="H784" s="2" t="s">
        <v>984</v>
      </c>
      <c r="I784" s="2" t="str">
        <f>IFERROR(__xludf.DUMMYFUNCTION("GOOGLETRANSLATE(C784,""fr"",""en"")"),"The price is very competitive especially with the delayed reimbursement offer of € 100 via showroomprivé.com. The website allows a very fluid and fast subscription.")</f>
        <v>The price is very competitive especially with the delayed reimbursement offer of € 100 via showroomprivé.com. The website allows a very fluid and fast subscription.</v>
      </c>
    </row>
    <row r="785" ht="15.75" customHeight="1">
      <c r="B785" s="2" t="s">
        <v>1676</v>
      </c>
      <c r="C785" s="2" t="s">
        <v>1677</v>
      </c>
      <c r="D785" s="2" t="s">
        <v>13</v>
      </c>
      <c r="E785" s="2" t="s">
        <v>14</v>
      </c>
      <c r="F785" s="2" t="s">
        <v>15</v>
      </c>
      <c r="G785" s="2" t="s">
        <v>1649</v>
      </c>
      <c r="H785" s="2" t="s">
        <v>984</v>
      </c>
      <c r="I785" s="2" t="str">
        <f>IFERROR(__xludf.DUMMYFUNCTION("GOOGLETRANSLATE(C785,""fr"",""en"")"),"Very satisfied, I recommend ........ I have assured my 2nd vehicle.
Next month who is with another insurer and subsequently make a quote for my apartment.")</f>
        <v>Very satisfied, I recommend ........ I have assured my 2nd vehicle.
Next month who is with another insurer and subsequently make a quote for my apartment.</v>
      </c>
    </row>
    <row r="786" ht="15.75" customHeight="1">
      <c r="B786" s="2" t="s">
        <v>1678</v>
      </c>
      <c r="C786" s="2" t="s">
        <v>1679</v>
      </c>
      <c r="D786" s="2" t="s">
        <v>13</v>
      </c>
      <c r="E786" s="2" t="s">
        <v>14</v>
      </c>
      <c r="F786" s="2" t="s">
        <v>15</v>
      </c>
      <c r="G786" s="2" t="s">
        <v>1649</v>
      </c>
      <c r="H786" s="2" t="s">
        <v>984</v>
      </c>
      <c r="I786" s="2" t="str">
        <f>IFERROR(__xludf.DUMMYFUNCTION("GOOGLETRANSLATE(C786,""fr"",""en"")"),"I cannot send you my identity document. Please tell me the simplest procedure. Best wishes. Have a nice week end. I still hope that my house has been insured since March 1st")</f>
        <v>I cannot send you my identity document. Please tell me the simplest procedure. Best wishes. Have a nice week end. I still hope that my house has been insured since March 1st</v>
      </c>
    </row>
    <row r="787" ht="15.75" customHeight="1">
      <c r="B787" s="2" t="s">
        <v>1680</v>
      </c>
      <c r="C787" s="2" t="s">
        <v>1681</v>
      </c>
      <c r="D787" s="2" t="s">
        <v>13</v>
      </c>
      <c r="E787" s="2" t="s">
        <v>14</v>
      </c>
      <c r="F787" s="2" t="s">
        <v>15</v>
      </c>
      <c r="G787" s="2" t="s">
        <v>1682</v>
      </c>
      <c r="H787" s="2" t="s">
        <v>984</v>
      </c>
      <c r="I787" s="2" t="str">
        <f>IFERROR(__xludf.DUMMYFUNCTION("GOOGLETRANSLATE(C787,""fr"",""en"")"),"The prices are suitable, the coverage is quite wide, and the young drivers are not ignored (because basic principle = + you are young or - you have wheat and experience or more likely to have a small Hanging + you pay lol) Glad to leave my previous insura"&amp;"nce for this one.")</f>
        <v>The prices are suitable, the coverage is quite wide, and the young drivers are not ignored (because basic principle = + you are young or - you have wheat and experience or more likely to have a small Hanging + you pay lol) Glad to leave my previous insurance for this one.</v>
      </c>
    </row>
    <row r="788" ht="15.75" customHeight="1">
      <c r="B788" s="2" t="s">
        <v>1683</v>
      </c>
      <c r="C788" s="2" t="s">
        <v>1684</v>
      </c>
      <c r="D788" s="2" t="s">
        <v>13</v>
      </c>
      <c r="E788" s="2" t="s">
        <v>14</v>
      </c>
      <c r="F788" s="2" t="s">
        <v>15</v>
      </c>
      <c r="G788" s="2" t="s">
        <v>1682</v>
      </c>
      <c r="H788" s="2" t="s">
        <v>984</v>
      </c>
      <c r="I788" s="2" t="str">
        <f>IFERROR(__xludf.DUMMYFUNCTION("GOOGLETRANSLATE(C788,""fr"",""en"")"),"I just subscribed to the insurance, I cannot tell you about my opinion but however, the quality price report is very interesting. I hope to be satisfied with your service.")</f>
        <v>I just subscribed to the insurance, I cannot tell you about my opinion but however, the quality price report is very interesting. I hope to be satisfied with your service.</v>
      </c>
    </row>
    <row r="789" ht="15.75" customHeight="1">
      <c r="B789" s="2" t="s">
        <v>1685</v>
      </c>
      <c r="C789" s="2" t="s">
        <v>1686</v>
      </c>
      <c r="D789" s="2" t="s">
        <v>13</v>
      </c>
      <c r="E789" s="2" t="s">
        <v>14</v>
      </c>
      <c r="F789" s="2" t="s">
        <v>15</v>
      </c>
      <c r="G789" s="2" t="s">
        <v>1682</v>
      </c>
      <c r="H789" s="2" t="s">
        <v>984</v>
      </c>
      <c r="I789" s="2" t="str">
        <f>IFERROR(__xludf.DUMMYFUNCTION("GOOGLETRANSLATE(C789,""fr"",""en"")"),"Satisfied, from your service, listening to customers. Facile from use, listening to calls, rapid quote, I recommend to relatives if necessary.")</f>
        <v>Satisfied, from your service, listening to customers. Facile from use, listening to calls, rapid quote, I recommend to relatives if necessary.</v>
      </c>
    </row>
    <row r="790" ht="15.75" customHeight="1">
      <c r="B790" s="2" t="s">
        <v>1687</v>
      </c>
      <c r="C790" s="2" t="s">
        <v>1688</v>
      </c>
      <c r="D790" s="2" t="s">
        <v>13</v>
      </c>
      <c r="E790" s="2" t="s">
        <v>14</v>
      </c>
      <c r="F790" s="2" t="s">
        <v>15</v>
      </c>
      <c r="G790" s="2" t="s">
        <v>1682</v>
      </c>
      <c r="H790" s="2" t="s">
        <v>984</v>
      </c>
      <c r="I790" s="2" t="str">
        <f>IFERROR(__xludf.DUMMYFUNCTION("GOOGLETRANSLATE(C790,""fr"",""en"")"),"Very satisfied with the contract management service. Very interesting value for money. No incident with my vehicles yet, I hope they will be just as responsive the day!")</f>
        <v>Very satisfied with the contract management service. Very interesting value for money. No incident with my vehicles yet, I hope they will be just as responsive the day!</v>
      </c>
    </row>
    <row r="791" ht="15.75" customHeight="1">
      <c r="B791" s="2" t="s">
        <v>1689</v>
      </c>
      <c r="C791" s="2" t="s">
        <v>1690</v>
      </c>
      <c r="D791" s="2" t="s">
        <v>13</v>
      </c>
      <c r="E791" s="2" t="s">
        <v>14</v>
      </c>
      <c r="F791" s="2" t="s">
        <v>15</v>
      </c>
      <c r="G791" s="2" t="s">
        <v>1682</v>
      </c>
      <c r="H791" s="2" t="s">
        <v>984</v>
      </c>
      <c r="I791" s="2" t="str">
        <f>IFERROR(__xludf.DUMMYFUNCTION("GOOGLETRANSLATE(C791,""fr"",""en"")"),"Very satisfactory price for the Audi A5 and correct for the cactus.
I am fortunate to never need to use insurance so I cannot judge the services.
Until now, satisfied with the exchanges with the advisers and the operating mode of renewals")</f>
        <v>Very satisfactory price for the Audi A5 and correct for the cactus.
I am fortunate to never need to use insurance so I cannot judge the services.
Until now, satisfied with the exchanges with the advisers and the operating mode of renewals</v>
      </c>
    </row>
    <row r="792" ht="15.75" customHeight="1">
      <c r="B792" s="2" t="s">
        <v>1691</v>
      </c>
      <c r="C792" s="2" t="s">
        <v>1692</v>
      </c>
      <c r="D792" s="2" t="s">
        <v>13</v>
      </c>
      <c r="E792" s="2" t="s">
        <v>14</v>
      </c>
      <c r="F792" s="2" t="s">
        <v>15</v>
      </c>
      <c r="G792" s="2" t="s">
        <v>1682</v>
      </c>
      <c r="H792" s="2" t="s">
        <v>984</v>
      </c>
      <c r="I792" s="2" t="str">
        <f>IFERROR(__xludf.DUMMYFUNCTION("GOOGLETRANSLATE(C792,""fr"",""en"")"),"I am satisfied with the ease of insurance subscription, you are cheapest on the market, just a little disappointed to have to pay 3 months at once but good ...")</f>
        <v>I am satisfied with the ease of insurance subscription, you are cheapest on the market, just a little disappointed to have to pay 3 months at once but good ...</v>
      </c>
    </row>
    <row r="793" ht="15.75" customHeight="1">
      <c r="B793" s="2" t="s">
        <v>1693</v>
      </c>
      <c r="C793" s="2" t="s">
        <v>1694</v>
      </c>
      <c r="D793" s="2" t="s">
        <v>13</v>
      </c>
      <c r="E793" s="2" t="s">
        <v>14</v>
      </c>
      <c r="F793" s="2" t="s">
        <v>15</v>
      </c>
      <c r="G793" s="2" t="s">
        <v>1682</v>
      </c>
      <c r="H793" s="2" t="s">
        <v>984</v>
      </c>
      <c r="I793" s="2" t="str">
        <f>IFERROR(__xludf.DUMMYFUNCTION("GOOGLETRANSLATE(C793,""fr"",""en"")"),"The price increases despite having -5% bonus.
In addition in 2020 I did not use my car too much (confinement, curfew, teleworking) and even in terms of statistics the number of accidents has dropped.
I terminate")</f>
        <v>The price increases despite having -5% bonus.
In addition in 2020 I did not use my car too much (confinement, curfew, teleworking) and even in terms of statistics the number of accidents has dropped.
I terminate</v>
      </c>
    </row>
    <row r="794" ht="15.75" customHeight="1">
      <c r="B794" s="2" t="s">
        <v>1695</v>
      </c>
      <c r="C794" s="2" t="s">
        <v>1696</v>
      </c>
      <c r="D794" s="2" t="s">
        <v>13</v>
      </c>
      <c r="E794" s="2" t="s">
        <v>14</v>
      </c>
      <c r="F794" s="2" t="s">
        <v>15</v>
      </c>
      <c r="G794" s="2" t="s">
        <v>1682</v>
      </c>
      <c r="H794" s="2" t="s">
        <v>984</v>
      </c>
      <c r="I794" s="2" t="str">
        <f>IFERROR(__xludf.DUMMYFUNCTION("GOOGLETRANSLATE(C794,""fr"",""en"")"),"The price suits me following the competitive estimate I made.
I had trouble finalizing my quote following a technical problem. Then someone helped me finalize the quote on the cat platform.")</f>
        <v>The price suits me following the competitive estimate I made.
I had trouble finalizing my quote following a technical problem. Then someone helped me finalize the quote on the cat platform.</v>
      </c>
    </row>
    <row r="795" ht="15.75" customHeight="1">
      <c r="B795" s="2" t="s">
        <v>1697</v>
      </c>
      <c r="C795" s="2" t="s">
        <v>1698</v>
      </c>
      <c r="D795" s="2" t="s">
        <v>13</v>
      </c>
      <c r="E795" s="2" t="s">
        <v>14</v>
      </c>
      <c r="F795" s="2" t="s">
        <v>15</v>
      </c>
      <c r="G795" s="2" t="s">
        <v>1682</v>
      </c>
      <c r="H795" s="2" t="s">
        <v>984</v>
      </c>
      <c r="I795" s="2" t="str">
        <f>IFERROR(__xludf.DUMMYFUNCTION("GOOGLETRANSLATE(C795,""fr"",""en"")"),"I am satisfied with the service, .......
The prices suit me perfectly
Simple and practical, .....
Simple to use
I am delighted with this service")</f>
        <v>I am satisfied with the service, .......
The prices suit me perfectly
Simple and practical, .....
Simple to use
I am delighted with this service</v>
      </c>
    </row>
    <row r="796" ht="15.75" customHeight="1">
      <c r="B796" s="2" t="s">
        <v>1699</v>
      </c>
      <c r="C796" s="2" t="s">
        <v>1700</v>
      </c>
      <c r="D796" s="2" t="s">
        <v>13</v>
      </c>
      <c r="E796" s="2" t="s">
        <v>14</v>
      </c>
      <c r="F796" s="2" t="s">
        <v>15</v>
      </c>
      <c r="G796" s="2" t="s">
        <v>1682</v>
      </c>
      <c r="H796" s="2" t="s">
        <v>984</v>
      </c>
      <c r="I796" s="2" t="str">
        <f>IFERROR(__xludf.DUMMYFUNCTION("GOOGLETRANSLATE(C796,""fr"",""en"")"),"I am satisfied;. Everything is fine; Nothing to report particular. a little complex to fill out this form just to ask a question
it makes you waste time")</f>
        <v>I am satisfied;. Everything is fine; Nothing to report particular. a little complex to fill out this form just to ask a question
it makes you waste time</v>
      </c>
    </row>
    <row r="797" ht="15.75" customHeight="1">
      <c r="B797" s="2" t="s">
        <v>1701</v>
      </c>
      <c r="C797" s="2" t="s">
        <v>1702</v>
      </c>
      <c r="D797" s="2" t="s">
        <v>13</v>
      </c>
      <c r="E797" s="2" t="s">
        <v>14</v>
      </c>
      <c r="F797" s="2" t="s">
        <v>15</v>
      </c>
      <c r="G797" s="2" t="s">
        <v>1682</v>
      </c>
      <c r="H797" s="2" t="s">
        <v>984</v>
      </c>
      <c r="I797" s="2" t="str">
        <f>IFERROR(__xludf.DUMMYFUNCTION("GOOGLETRANSLATE(C797,""fr"",""en"")"),"Following the decline in accidents (from to COVID) so to reimbursements, Direct Insurance thinks to make a reduction in contributions?
I am very surprised that it is not automatic!")</f>
        <v>Following the decline in accidents (from to COVID) so to reimbursements, Direct Insurance thinks to make a reduction in contributions?
I am very surprised that it is not automatic!</v>
      </c>
    </row>
    <row r="798" ht="15.75" customHeight="1">
      <c r="B798" s="2" t="s">
        <v>1703</v>
      </c>
      <c r="C798" s="2" t="s">
        <v>1704</v>
      </c>
      <c r="D798" s="2" t="s">
        <v>13</v>
      </c>
      <c r="E798" s="2" t="s">
        <v>14</v>
      </c>
      <c r="F798" s="2" t="s">
        <v>15</v>
      </c>
      <c r="G798" s="2" t="s">
        <v>1682</v>
      </c>
      <c r="H798" s="2" t="s">
        <v>984</v>
      </c>
      <c r="I798" s="2" t="str">
        <f>IFERROR(__xludf.DUMMYFUNCTION("GOOGLETRANSLATE(C798,""fr"",""en"")"),"very satisfied with the information and the conversation with your very professional and very friendly advisor
She made me want to change her service provider for the house")</f>
        <v>very satisfied with the information and the conversation with your very professional and very friendly advisor
She made me want to change her service provider for the house</v>
      </c>
    </row>
    <row r="799" ht="15.75" customHeight="1">
      <c r="B799" s="2" t="s">
        <v>1705</v>
      </c>
      <c r="C799" s="2" t="s">
        <v>1706</v>
      </c>
      <c r="D799" s="2" t="s">
        <v>13</v>
      </c>
      <c r="E799" s="2" t="s">
        <v>14</v>
      </c>
      <c r="F799" s="2" t="s">
        <v>15</v>
      </c>
      <c r="G799" s="2" t="s">
        <v>1682</v>
      </c>
      <c r="H799" s="2" t="s">
        <v>984</v>
      </c>
      <c r="I799" s="2" t="str">
        <f>IFERROR(__xludf.DUMMYFUNCTION("GOOGLETRANSLATE(C799,""fr"",""en"")"),"satisfactory insurance but rate still high compared to the car,
The prices are not reviewed according to the car, telephone reception not always attentive")</f>
        <v>satisfactory insurance but rate still high compared to the car,
The prices are not reviewed according to the car, telephone reception not always attentive</v>
      </c>
    </row>
    <row r="800" ht="15.75" customHeight="1">
      <c r="B800" s="2" t="s">
        <v>1707</v>
      </c>
      <c r="C800" s="2" t="s">
        <v>1708</v>
      </c>
      <c r="D800" s="2" t="s">
        <v>13</v>
      </c>
      <c r="E800" s="2" t="s">
        <v>14</v>
      </c>
      <c r="F800" s="2" t="s">
        <v>15</v>
      </c>
      <c r="G800" s="2" t="s">
        <v>1709</v>
      </c>
      <c r="H800" s="2" t="s">
        <v>984</v>
      </c>
      <c r="I800" s="2" t="str">
        <f>IFERROR(__xludf.DUMMYFUNCTION("GOOGLETRANSLATE(C800,""fr"",""en"")"),"I am very satisfied with the price and the corresponding services
Registration is simple and clear on the merchant site
I just regret that we are forced to settle 3 months in advance which forces me not to take out another contract because too much expe"&amp;"nse over the same period")</f>
        <v>I am very satisfied with the price and the corresponding services
Registration is simple and clear on the merchant site
I just regret that we are forced to settle 3 months in advance which forces me not to take out another contract because too much expense over the same period</v>
      </c>
    </row>
    <row r="801" ht="15.75" customHeight="1">
      <c r="B801" s="2" t="s">
        <v>1710</v>
      </c>
      <c r="C801" s="2" t="s">
        <v>1711</v>
      </c>
      <c r="D801" s="2" t="s">
        <v>13</v>
      </c>
      <c r="E801" s="2" t="s">
        <v>14</v>
      </c>
      <c r="F801" s="2" t="s">
        <v>15</v>
      </c>
      <c r="G801" s="2" t="s">
        <v>1709</v>
      </c>
      <c r="H801" s="2" t="s">
        <v>984</v>
      </c>
      <c r="I801" s="2" t="str">
        <f>IFERROR(__xludf.DUMMYFUNCTION("GOOGLETRANSLATE(C801,""fr"",""en"")"),"Good online management and responsiveness on telephone calls.
Be careful not to burst the prices in the coming years because the offers of your colleagues are important and interesting.")</f>
        <v>Good online management and responsiveness on telephone calls.
Be careful not to burst the prices in the coming years because the offers of your colleagues are important and interesting.</v>
      </c>
    </row>
    <row r="802" ht="15.75" customHeight="1">
      <c r="B802" s="2" t="s">
        <v>1712</v>
      </c>
      <c r="C802" s="2" t="s">
        <v>1713</v>
      </c>
      <c r="D802" s="2" t="s">
        <v>13</v>
      </c>
      <c r="E802" s="2" t="s">
        <v>14</v>
      </c>
      <c r="F802" s="2" t="s">
        <v>15</v>
      </c>
      <c r="G802" s="2" t="s">
        <v>1709</v>
      </c>
      <c r="H802" s="2" t="s">
        <v>984</v>
      </c>
      <c r="I802" s="2" t="str">
        <f>IFERROR(__xludf.DUMMYFUNCTION("GOOGLETRANSLATE(C802,""fr"",""en"")"),"Availability on the phone very well helpful we are happy for all your intervention on our file we have chosen your insurance because the prices are attractive")</f>
        <v>Availability on the phone very well helpful we are happy for all your intervention on our file we have chosen your insurance because the prices are attractive</v>
      </c>
    </row>
    <row r="803" ht="15.75" customHeight="1">
      <c r="B803" s="2" t="s">
        <v>1714</v>
      </c>
      <c r="C803" s="2" t="s">
        <v>1715</v>
      </c>
      <c r="D803" s="2" t="s">
        <v>13</v>
      </c>
      <c r="E803" s="2" t="s">
        <v>14</v>
      </c>
      <c r="F803" s="2" t="s">
        <v>15</v>
      </c>
      <c r="G803" s="2" t="s">
        <v>1709</v>
      </c>
      <c r="H803" s="2" t="s">
        <v>984</v>
      </c>
      <c r="I803" s="2" t="str">
        <f>IFERROR(__xludf.DUMMYFUNCTION("GOOGLETRANSLATE(C803,""fr"",""en"")"),"I am not at all satisfied with the prices of others more than with this epidemic period I do not drive any more. Proposal to lower prices or restore part of the costs.")</f>
        <v>I am not at all satisfied with the prices of others more than with this epidemic period I do not drive any more. Proposal to lower prices or restore part of the costs.</v>
      </c>
    </row>
    <row r="804" ht="15.75" customHeight="1">
      <c r="B804" s="2" t="s">
        <v>1716</v>
      </c>
      <c r="C804" s="2" t="s">
        <v>1717</v>
      </c>
      <c r="D804" s="2" t="s">
        <v>13</v>
      </c>
      <c r="E804" s="2" t="s">
        <v>14</v>
      </c>
      <c r="F804" s="2" t="s">
        <v>15</v>
      </c>
      <c r="G804" s="2" t="s">
        <v>1709</v>
      </c>
      <c r="H804" s="2" t="s">
        <v>984</v>
      </c>
      <c r="I804" s="2" t="str">
        <f>IFERROR(__xludf.DUMMYFUNCTION("GOOGLETRANSLATE(C804,""fr"",""en"")"),"Very disappointed and I will never recommend a loved one. It's very expensive for nothing, I don't have a good experience with her when I had my accident. The MR tears me off my mirror and destroyed the left wing of the car, doubling me. I misunderstood m"&amp;"y part of the observation she said and therefore my contract cannot cover. While I pay € 1098/year without missing a monthly payment. An error of observation and a good lesson for me and a client of lost for him.")</f>
        <v>Very disappointed and I will never recommend a loved one. It's very expensive for nothing, I don't have a good experience with her when I had my accident. The MR tears me off my mirror and destroyed the left wing of the car, doubling me. I misunderstood my part of the observation she said and therefore my contract cannot cover. While I pay € 1098/year without missing a monthly payment. An error of observation and a good lesson for me and a client of lost for him.</v>
      </c>
    </row>
    <row r="805" ht="15.75" customHeight="1">
      <c r="B805" s="2" t="s">
        <v>1718</v>
      </c>
      <c r="C805" s="2" t="s">
        <v>1719</v>
      </c>
      <c r="D805" s="2" t="s">
        <v>13</v>
      </c>
      <c r="E805" s="2" t="s">
        <v>14</v>
      </c>
      <c r="F805" s="2" t="s">
        <v>15</v>
      </c>
      <c r="G805" s="2" t="s">
        <v>1709</v>
      </c>
      <c r="H805" s="2" t="s">
        <v>984</v>
      </c>
      <c r="I805" s="2" t="str">
        <f>IFERROR(__xludf.DUMMYFUNCTION("GOOGLETRANSLATE(C805,""fr"",""en"")"),"Simple and quick and suitable price, I am satisfied, to do with future services if necessary. The most of telephone harassment as in some")</f>
        <v>Simple and quick and suitable price, I am satisfied, to do with future services if necessary. The most of telephone harassment as in some</v>
      </c>
    </row>
    <row r="806" ht="15.75" customHeight="1">
      <c r="B806" s="2" t="s">
        <v>1720</v>
      </c>
      <c r="C806" s="2" t="s">
        <v>1721</v>
      </c>
      <c r="D806" s="2" t="s">
        <v>13</v>
      </c>
      <c r="E806" s="2" t="s">
        <v>14</v>
      </c>
      <c r="F806" s="2" t="s">
        <v>15</v>
      </c>
      <c r="G806" s="2" t="s">
        <v>1709</v>
      </c>
      <c r="H806" s="2" t="s">
        <v>984</v>
      </c>
      <c r="I806" s="2" t="str">
        <f>IFERROR(__xludf.DUMMYFUNCTION("GOOGLETRANSLATE(C806,""fr"",""en"")"),"Hello, the price is attractive when the contract is opened my prices go up all the les year too fast up to 40 euros per year in three years 110 euros it bothers me damage cdl")</f>
        <v>Hello, the price is attractive when the contract is opened my prices go up all the les year too fast up to 40 euros per year in three years 110 euros it bothers me damage cdl</v>
      </c>
    </row>
    <row r="807" ht="15.75" customHeight="1">
      <c r="B807" s="2" t="s">
        <v>1722</v>
      </c>
      <c r="C807" s="2" t="s">
        <v>1723</v>
      </c>
      <c r="D807" s="2" t="s">
        <v>13</v>
      </c>
      <c r="E807" s="2" t="s">
        <v>14</v>
      </c>
      <c r="F807" s="2" t="s">
        <v>15</v>
      </c>
      <c r="G807" s="2" t="s">
        <v>1709</v>
      </c>
      <c r="H807" s="2" t="s">
        <v>984</v>
      </c>
      <c r="I807" s="2" t="str">
        <f>IFERROR(__xludf.DUMMYFUNCTION("GOOGLETRANSLATE(C807,""fr"",""en"")"),"Relatively satisfied except in 2020, Pandemic, ""Direct Insurance"" could have at least making a commercial gesture, given the prolonged containment.
I would remember it during a future registration.")</f>
        <v>Relatively satisfied except in 2020, Pandemic, "Direct Insurance" could have at least making a commercial gesture, given the prolonged containment.
I would remember it during a future registration.</v>
      </c>
    </row>
    <row r="808" ht="15.75" customHeight="1">
      <c r="B808" s="2" t="s">
        <v>1724</v>
      </c>
      <c r="C808" s="2" t="s">
        <v>1725</v>
      </c>
      <c r="D808" s="2" t="s">
        <v>13</v>
      </c>
      <c r="E808" s="2" t="s">
        <v>14</v>
      </c>
      <c r="F808" s="2" t="s">
        <v>15</v>
      </c>
      <c r="G808" s="2" t="s">
        <v>1709</v>
      </c>
      <c r="H808" s="2" t="s">
        <v>984</v>
      </c>
      <c r="I808" s="2" t="str">
        <f>IFERROR(__xludf.DUMMYFUNCTION("GOOGLETRANSLATE(C808,""fr"",""en"")"),"Reactive and kind service in case of problems
The prices remain a little high compared to the competitors
Direct Insurance has a good value for money for young drivers
")</f>
        <v>Reactive and kind service in case of problems
The prices remain a little high compared to the competitors
Direct Insurance has a good value for money for young drivers
</v>
      </c>
    </row>
    <row r="809" ht="15.75" customHeight="1">
      <c r="B809" s="2" t="s">
        <v>1726</v>
      </c>
      <c r="C809" s="2" t="s">
        <v>1727</v>
      </c>
      <c r="D809" s="2" t="s">
        <v>13</v>
      </c>
      <c r="E809" s="2" t="s">
        <v>14</v>
      </c>
      <c r="F809" s="2" t="s">
        <v>15</v>
      </c>
      <c r="G809" s="2" t="s">
        <v>1709</v>
      </c>
      <c r="H809" s="2" t="s">
        <v>984</v>
      </c>
      <c r="I809" s="2" t="str">
        <f>IFERROR(__xludf.DUMMYFUNCTION("GOOGLETRANSLATE(C809,""fr"",""en"")"),"I am satisfied with the services and the responsiveness of the advisers but the price seems excessive to me which is unfortunate. To this end, I plan to change your insurance company.")</f>
        <v>I am satisfied with the services and the responsiveness of the advisers but the price seems excessive to me which is unfortunate. To this end, I plan to change your insurance company.</v>
      </c>
    </row>
    <row r="810" ht="15.75" customHeight="1">
      <c r="B810" s="2" t="s">
        <v>1728</v>
      </c>
      <c r="C810" s="2" t="s">
        <v>1729</v>
      </c>
      <c r="D810" s="2" t="s">
        <v>13</v>
      </c>
      <c r="E810" s="2" t="s">
        <v>14</v>
      </c>
      <c r="F810" s="2" t="s">
        <v>15</v>
      </c>
      <c r="G810" s="2" t="s">
        <v>1709</v>
      </c>
      <c r="H810" s="2" t="s">
        <v>984</v>
      </c>
      <c r="I810" s="2" t="str">
        <f>IFERROR(__xludf.DUMMYFUNCTION("GOOGLETRANSLATE(C810,""fr"",""en"")"),"Attractive price, easy quote, support for termination of the previous insurance by Direct Insurance It is a
Big advantage.")</f>
        <v>Attractive price, easy quote, support for termination of the previous insurance by Direct Insurance It is a
Big advantage.</v>
      </c>
    </row>
    <row r="811" ht="15.75" customHeight="1">
      <c r="B811" s="2" t="s">
        <v>1730</v>
      </c>
      <c r="C811" s="2" t="s">
        <v>1731</v>
      </c>
      <c r="D811" s="2" t="s">
        <v>13</v>
      </c>
      <c r="E811" s="2" t="s">
        <v>14</v>
      </c>
      <c r="F811" s="2" t="s">
        <v>15</v>
      </c>
      <c r="G811" s="2" t="s">
        <v>1709</v>
      </c>
      <c r="H811" s="2" t="s">
        <v>984</v>
      </c>
      <c r="I811" s="2" t="str">
        <f>IFERROR(__xludf.DUMMYFUNCTION("GOOGLETRANSLATE(C811,""fr"",""en"")"),"I am not satisfied with regard to my home contract. The price of the monthly payment doubled following a change of address and no commercial discount can be made when we have 3 contracts at home, the address does not correspond (I have called 3 times to c"&amp;"hange this !!! And still it's not good) and when I ask for a termination, I am told that the reason is not valid !!! Bad communication between services and/or between people !!! In addition my husband received his new car insurance thumbnail following the"&amp;" change of address with Writing: Mrs. Stephane Gervaise I reassure you it is a man !!! This is the kind of details that inflate me because there was no attention or verification ........ Good day")</f>
        <v>I am not satisfied with regard to my home contract. The price of the monthly payment doubled following a change of address and no commercial discount can be made when we have 3 contracts at home, the address does not correspond (I have called 3 times to change this !!! And still it's not good) and when I ask for a termination, I am told that the reason is not valid !!! Bad communication between services and/or between people !!! In addition my husband received his new car insurance thumbnail following the change of address with Writing: Mrs. Stephane Gervaise I reassure you it is a man !!! This is the kind of details that inflate me because there was no attention or verification ........ Good day</v>
      </c>
    </row>
    <row r="812" ht="15.75" customHeight="1">
      <c r="B812" s="2" t="s">
        <v>1732</v>
      </c>
      <c r="C812" s="2" t="s">
        <v>1733</v>
      </c>
      <c r="D812" s="2" t="s">
        <v>13</v>
      </c>
      <c r="E812" s="2" t="s">
        <v>14</v>
      </c>
      <c r="F812" s="2" t="s">
        <v>15</v>
      </c>
      <c r="G812" s="2" t="s">
        <v>1709</v>
      </c>
      <c r="H812" s="2" t="s">
        <v>984</v>
      </c>
      <c r="I812" s="2" t="str">
        <f>IFERROR(__xludf.DUMMYFUNCTION("GOOGLETRANSLATE(C812,""fr"",""en"")"),"I am satisfied with the service, simple and practical. Thank you to the person who took care of my ice cream, clear explanations and quick appointment for repair.")</f>
        <v>I am satisfied with the service, simple and practical. Thank you to the person who took care of my ice cream, clear explanations and quick appointment for repair.</v>
      </c>
    </row>
    <row r="813" ht="15.75" customHeight="1">
      <c r="B813" s="2" t="s">
        <v>1734</v>
      </c>
      <c r="C813" s="2" t="s">
        <v>1735</v>
      </c>
      <c r="D813" s="2" t="s">
        <v>13</v>
      </c>
      <c r="E813" s="2" t="s">
        <v>14</v>
      </c>
      <c r="F813" s="2" t="s">
        <v>15</v>
      </c>
      <c r="G813" s="2" t="s">
        <v>1709</v>
      </c>
      <c r="H813" s="2" t="s">
        <v>984</v>
      </c>
      <c r="I813" s="2" t="str">
        <f>IFERROR(__xludf.DUMMYFUNCTION("GOOGLETRANSLATE(C813,""fr"",""en"")"),"Satisfied thank you fast efficient and reasonable price. I hope to be well insured, the future will say .... the speed to ensure is comfortable perfect.")</f>
        <v>Satisfied thank you fast efficient and reasonable price. I hope to be well insured, the future will say .... the speed to ensure is comfortable perfect.</v>
      </c>
    </row>
    <row r="814" ht="15.75" customHeight="1">
      <c r="B814" s="2" t="s">
        <v>1736</v>
      </c>
      <c r="C814" s="2" t="s">
        <v>1737</v>
      </c>
      <c r="D814" s="2" t="s">
        <v>13</v>
      </c>
      <c r="E814" s="2" t="s">
        <v>14</v>
      </c>
      <c r="F814" s="2" t="s">
        <v>15</v>
      </c>
      <c r="G814" s="2" t="s">
        <v>1709</v>
      </c>
      <c r="H814" s="2" t="s">
        <v>984</v>
      </c>
      <c r="I814" s="2" t="str">
        <f>IFERROR(__xludf.DUMMYFUNCTION("GOOGLETRANSLATE(C814,""fr"",""en"")"),"Whether for troubleshooting or to declare a disaster, it was fast and easy. However, I hope I need you as little as possible. Cordially")</f>
        <v>Whether for troubleshooting or to declare a disaster, it was fast and easy. However, I hope I need you as little as possible. Cordially</v>
      </c>
    </row>
    <row r="815" ht="15.75" customHeight="1">
      <c r="B815" s="2" t="s">
        <v>1738</v>
      </c>
      <c r="C815" s="2" t="s">
        <v>1739</v>
      </c>
      <c r="D815" s="2" t="s">
        <v>13</v>
      </c>
      <c r="E815" s="2" t="s">
        <v>14</v>
      </c>
      <c r="F815" s="2" t="s">
        <v>15</v>
      </c>
      <c r="G815" s="2" t="s">
        <v>1740</v>
      </c>
      <c r="H815" s="2" t="s">
        <v>984</v>
      </c>
      <c r="I815" s="2" t="str">
        <f>IFERROR(__xludf.DUMMYFUNCTION("GOOGLETRANSLATE(C815,""fr"",""en"")"),"satisfied facilitates with direct insurance because my family always tell me about you 'and today I cross the AS and I am really satisfied with your prices and your online service")</f>
        <v>satisfied facilitates with direct insurance because my family always tell me about you 'and today I cross the AS and I am really satisfied with your prices and your online service</v>
      </c>
    </row>
    <row r="816" ht="15.75" customHeight="1">
      <c r="B816" s="2" t="s">
        <v>1741</v>
      </c>
      <c r="C816" s="2" t="s">
        <v>1742</v>
      </c>
      <c r="D816" s="2" t="s">
        <v>13</v>
      </c>
      <c r="E816" s="2" t="s">
        <v>14</v>
      </c>
      <c r="F816" s="2" t="s">
        <v>15</v>
      </c>
      <c r="G816" s="2" t="s">
        <v>1740</v>
      </c>
      <c r="H816" s="2" t="s">
        <v>984</v>
      </c>
      <c r="I816" s="2" t="str">
        <f>IFERROR(__xludf.DUMMYFUNCTION("GOOGLETRANSLATE(C816,""fr"",""en"")"),"Not normal not being able to modify my contract online. Come add my partner on the contract while normal on other online insurance sites")</f>
        <v>Not normal not being able to modify my contract online. Come add my partner on the contract while normal on other online insurance sites</v>
      </c>
    </row>
    <row r="817" ht="15.75" customHeight="1">
      <c r="B817" s="2" t="s">
        <v>1743</v>
      </c>
      <c r="C817" s="2" t="s">
        <v>1744</v>
      </c>
      <c r="D817" s="2" t="s">
        <v>13</v>
      </c>
      <c r="E817" s="2" t="s">
        <v>14</v>
      </c>
      <c r="F817" s="2" t="s">
        <v>15</v>
      </c>
      <c r="G817" s="2" t="s">
        <v>1740</v>
      </c>
      <c r="H817" s="2" t="s">
        <v>984</v>
      </c>
      <c r="I817" s="2" t="str">
        <f>IFERROR(__xludf.DUMMYFUNCTION("GOOGLETRANSLATE(C817,""fr"",""en"")"),"Simple and practical because on the internet
The prices are correct
Very nice on the phone and accessible fairly quickly
They know their subject well.")</f>
        <v>Simple and practical because on the internet
The prices are correct
Very nice on the phone and accessible fairly quickly
They know their subject well.</v>
      </c>
    </row>
    <row r="818" ht="15.75" customHeight="1">
      <c r="B818" s="2" t="s">
        <v>1745</v>
      </c>
      <c r="C818" s="2" t="s">
        <v>1746</v>
      </c>
      <c r="D818" s="2" t="s">
        <v>13</v>
      </c>
      <c r="E818" s="2" t="s">
        <v>14</v>
      </c>
      <c r="F818" s="2" t="s">
        <v>15</v>
      </c>
      <c r="G818" s="2" t="s">
        <v>1740</v>
      </c>
      <c r="H818" s="2" t="s">
        <v>984</v>
      </c>
      <c r="I818" s="2" t="str">
        <f>IFERROR(__xludf.DUMMYFUNCTION("GOOGLETRANSLATE(C818,""fr"",""en"")"),"Since the end of January, you have been wondering about photos. never satisfactory.
In addition, the photos are very clear. Too tasty. I will not recommend this site.")</f>
        <v>Since the end of January, you have been wondering about photos. never satisfactory.
In addition, the photos are very clear. Too tasty. I will not recommend this site.</v>
      </c>
    </row>
    <row r="819" ht="15.75" customHeight="1">
      <c r="B819" s="2" t="s">
        <v>1747</v>
      </c>
      <c r="C819" s="2" t="s">
        <v>1748</v>
      </c>
      <c r="D819" s="2" t="s">
        <v>13</v>
      </c>
      <c r="E819" s="2" t="s">
        <v>14</v>
      </c>
      <c r="F819" s="2" t="s">
        <v>15</v>
      </c>
      <c r="G819" s="2" t="s">
        <v>1740</v>
      </c>
      <c r="H819" s="2" t="s">
        <v>984</v>
      </c>
      <c r="I819" s="2" t="str">
        <f>IFERROR(__xludf.DUMMYFUNCTION("GOOGLETRANSLATE(C819,""fr"",""en"")"),"I am satisfied with the guarantees except the price remains expensive thank you for seeing the prices again because we have already insured a few years
Regards M Ghandri.")</f>
        <v>I am satisfied with the guarantees except the price remains expensive thank you for seeing the prices again because we have already insured a few years
Regards M Ghandri.</v>
      </c>
    </row>
    <row r="820" ht="15.75" customHeight="1">
      <c r="B820" s="2" t="s">
        <v>1749</v>
      </c>
      <c r="C820" s="2" t="s">
        <v>1750</v>
      </c>
      <c r="D820" s="2" t="s">
        <v>13</v>
      </c>
      <c r="E820" s="2" t="s">
        <v>14</v>
      </c>
      <c r="F820" s="2" t="s">
        <v>15</v>
      </c>
      <c r="G820" s="2" t="s">
        <v>1740</v>
      </c>
      <c r="H820" s="2" t="s">
        <v>984</v>
      </c>
      <c r="I820" s="2" t="str">
        <f>IFERROR(__xludf.DUMMYFUNCTION("GOOGLETRANSLATE(C820,""fr"",""en"")"),"Frankly I have never been so much on it by insurance knowing that supposedly I took the all risk and that I pay the highest price for years at Direct Insurance.
In any case, do not count on me to recommend your services because in my opinion you have non"&amp;"e and above all you do any service.
Regards,
")</f>
        <v>Frankly I have never been so much on it by insurance knowing that supposedly I took the all risk and that I pay the highest price for years at Direct Insurance.
In any case, do not count on me to recommend your services because in my opinion you have none and above all you do any service.
Regards,
</v>
      </c>
    </row>
    <row r="821" ht="15.75" customHeight="1">
      <c r="B821" s="2" t="s">
        <v>1751</v>
      </c>
      <c r="C821" s="2" t="s">
        <v>1752</v>
      </c>
      <c r="D821" s="2" t="s">
        <v>13</v>
      </c>
      <c r="E821" s="2" t="s">
        <v>14</v>
      </c>
      <c r="F821" s="2" t="s">
        <v>15</v>
      </c>
      <c r="G821" s="2" t="s">
        <v>1740</v>
      </c>
      <c r="H821" s="2" t="s">
        <v>984</v>
      </c>
      <c r="I821" s="2" t="str">
        <f>IFERROR(__xludf.DUMMYFUNCTION("GOOGLETRANSLATE(C821,""fr"",""en"")"),"The pricing conditions and the options are not always well explained and it took me 2 successive calls for:
- Understand what it was going to cost me in year 1 then in year 2 with sponsorship systems, special offers, etc.
- Ask to withdraw options that "&amp;"I had not asked for.
Commercial advisers know the foot system well in the door and artistic vagueness ... A little disappointed because in the end it was less advantageous than I understood ...")</f>
        <v>The pricing conditions and the options are not always well explained and it took me 2 successive calls for:
- Understand what it was going to cost me in year 1 then in year 2 with sponsorship systems, special offers, etc.
- Ask to withdraw options that I had not asked for.
Commercial advisers know the foot system well in the door and artistic vagueness ... A little disappointed because in the end it was less advantageous than I understood ...</v>
      </c>
    </row>
    <row r="822" ht="15.75" customHeight="1">
      <c r="B822" s="2" t="s">
        <v>1753</v>
      </c>
      <c r="C822" s="2" t="s">
        <v>1754</v>
      </c>
      <c r="D822" s="2" t="s">
        <v>13</v>
      </c>
      <c r="E822" s="2" t="s">
        <v>14</v>
      </c>
      <c r="F822" s="2" t="s">
        <v>15</v>
      </c>
      <c r="G822" s="2" t="s">
        <v>1740</v>
      </c>
      <c r="H822" s="2" t="s">
        <v>984</v>
      </c>
      <c r="I822" s="2" t="str">
        <f>IFERROR(__xludf.DUMMYFUNCTION("GOOGLETRANSLATE(C822,""fr"",""en"")"),"A little expensive for my taste. Why such a price difference with the BMW? The Toyota is hybrid and has only 4 CVs and yet the insurance is much more expensive.")</f>
        <v>A little expensive for my taste. Why such a price difference with the BMW? The Toyota is hybrid and has only 4 CVs and yet the insurance is much more expensive.</v>
      </c>
    </row>
    <row r="823" ht="15.75" customHeight="1">
      <c r="B823" s="2" t="s">
        <v>1755</v>
      </c>
      <c r="C823" s="2" t="s">
        <v>1756</v>
      </c>
      <c r="D823" s="2" t="s">
        <v>13</v>
      </c>
      <c r="E823" s="2" t="s">
        <v>14</v>
      </c>
      <c r="F823" s="2" t="s">
        <v>15</v>
      </c>
      <c r="G823" s="2" t="s">
        <v>1740</v>
      </c>
      <c r="H823" s="2" t="s">
        <v>984</v>
      </c>
      <c r="I823" s="2" t="str">
        <f>IFERROR(__xludf.DUMMYFUNCTION("GOOGLETRANSLATE(C823,""fr"",""en"")"),"I am simply disappointed that the franchise cannot be more reduced in any risk formula on your car contracts.
Indeed, a deductible at € 100 or 150 € would have been ideal")</f>
        <v>I am simply disappointed that the franchise cannot be more reduced in any risk formula on your car contracts.
Indeed, a deductible at € 100 or 150 € would have been ideal</v>
      </c>
    </row>
    <row r="824" ht="15.75" customHeight="1">
      <c r="B824" s="2" t="s">
        <v>1757</v>
      </c>
      <c r="C824" s="2" t="s">
        <v>1758</v>
      </c>
      <c r="D824" s="2" t="s">
        <v>13</v>
      </c>
      <c r="E824" s="2" t="s">
        <v>14</v>
      </c>
      <c r="F824" s="2" t="s">
        <v>15</v>
      </c>
      <c r="G824" s="2" t="s">
        <v>1740</v>
      </c>
      <c r="H824" s="2" t="s">
        <v>984</v>
      </c>
      <c r="I824" s="2" t="str">
        <f>IFERROR(__xludf.DUMMYFUNCTION("GOOGLETRANSLATE(C824,""fr"",""en"")"),"The resumption of my contract was very beneficial for me. However, I am amazed at the increase in car and housing contracts, when I did not have any incidents for the year 2020.")</f>
        <v>The resumption of my contract was very beneficial for me. However, I am amazed at the increase in car and housing contracts, when I did not have any incidents for the year 2020.</v>
      </c>
    </row>
    <row r="825" ht="15.75" customHeight="1">
      <c r="B825" s="2" t="s">
        <v>1759</v>
      </c>
      <c r="C825" s="2" t="s">
        <v>1760</v>
      </c>
      <c r="D825" s="2" t="s">
        <v>13</v>
      </c>
      <c r="E825" s="2" t="s">
        <v>14</v>
      </c>
      <c r="F825" s="2" t="s">
        <v>15</v>
      </c>
      <c r="G825" s="2" t="s">
        <v>1740</v>
      </c>
      <c r="H825" s="2" t="s">
        <v>984</v>
      </c>
      <c r="I825" s="2" t="str">
        <f>IFERROR(__xludf.DUMMYFUNCTION("GOOGLETRANSLATE(C825,""fr"",""en"")"),"I am satisfied with the service and the prices offered by Direct Insurance.
The welcome offer is interesting for a new subscription (€ 100 offered).
")</f>
        <v>I am satisfied with the service and the prices offered by Direct Insurance.
The welcome offer is interesting for a new subscription (€ 100 offered).
</v>
      </c>
    </row>
    <row r="826" ht="15.75" customHeight="1">
      <c r="B826" s="2" t="s">
        <v>1761</v>
      </c>
      <c r="C826" s="2" t="s">
        <v>1762</v>
      </c>
      <c r="D826" s="2" t="s">
        <v>13</v>
      </c>
      <c r="E826" s="2" t="s">
        <v>14</v>
      </c>
      <c r="F826" s="2" t="s">
        <v>15</v>
      </c>
      <c r="G826" s="2" t="s">
        <v>1740</v>
      </c>
      <c r="H826" s="2" t="s">
        <v>984</v>
      </c>
      <c r="I826" s="2" t="str">
        <f>IFERROR(__xludf.DUMMYFUNCTION("GOOGLETRANSLATE(C826,""fr"",""en"")"),"Simple effective practice good negotiation with advisers dynamic site very simple to use simple icon we find ourselves perfectly in the site
")</f>
        <v>Simple effective practice good negotiation with advisers dynamic site very simple to use simple icon we find ourselves perfectly in the site
</v>
      </c>
    </row>
    <row r="827" ht="15.75" customHeight="1">
      <c r="B827" s="2" t="s">
        <v>1763</v>
      </c>
      <c r="C827" s="2" t="s">
        <v>1764</v>
      </c>
      <c r="D827" s="2" t="s">
        <v>13</v>
      </c>
      <c r="E827" s="2" t="s">
        <v>14</v>
      </c>
      <c r="F827" s="2" t="s">
        <v>15</v>
      </c>
      <c r="G827" s="2" t="s">
        <v>1740</v>
      </c>
      <c r="H827" s="2" t="s">
        <v>984</v>
      </c>
      <c r="I827" s="2" t="str">
        <f>IFERROR(__xludf.DUMMYFUNCTION("GOOGLETRANSLATE(C827,""fr"",""en"")"),"I am very satisfied with the price and the quote questionnaire. I found the questionnaire effective and well done that it is visually or in terms of the questions asked.")</f>
        <v>I am very satisfied with the price and the quote questionnaire. I found the questionnaire effective and well done that it is visually or in terms of the questions asked.</v>
      </c>
    </row>
    <row r="828" ht="15.75" customHeight="1">
      <c r="B828" s="2" t="s">
        <v>1765</v>
      </c>
      <c r="C828" s="2" t="s">
        <v>1766</v>
      </c>
      <c r="D828" s="2" t="s">
        <v>13</v>
      </c>
      <c r="E828" s="2" t="s">
        <v>14</v>
      </c>
      <c r="F828" s="2" t="s">
        <v>15</v>
      </c>
      <c r="G828" s="2" t="s">
        <v>1740</v>
      </c>
      <c r="H828" s="2" t="s">
        <v>984</v>
      </c>
      <c r="I828" s="2" t="str">
        <f>IFERROR(__xludf.DUMMYFUNCTION("GOOGLETRANSLATE(C828,""fr"",""en"")"),"Hello I am registered with you everything is well (registration l 'aceuil by ravage to the apelle: the information) all is clear is all going well")</f>
        <v>Hello I am registered with you everything is well (registration l 'aceuil by ravage to the apelle: the information) all is clear is all going well</v>
      </c>
    </row>
    <row r="829" ht="15.75" customHeight="1">
      <c r="B829" s="2" t="s">
        <v>1767</v>
      </c>
      <c r="C829" s="2" t="s">
        <v>1768</v>
      </c>
      <c r="D829" s="2" t="s">
        <v>13</v>
      </c>
      <c r="E829" s="2" t="s">
        <v>14</v>
      </c>
      <c r="F829" s="2" t="s">
        <v>15</v>
      </c>
      <c r="G829" s="2" t="s">
        <v>1740</v>
      </c>
      <c r="H829" s="2" t="s">
        <v>984</v>
      </c>
      <c r="I829" s="2" t="str">
        <f>IFERROR(__xludf.DUMMYFUNCTION("GOOGLETRANSLATE(C829,""fr"",""en"")"),"I am satisfied with your prices I have no other thing to say for the moment it invite me very good reporting the insurance proposals are suitable")</f>
        <v>I am satisfied with your prices I have no other thing to say for the moment it invite me very good reporting the insurance proposals are suitable</v>
      </c>
    </row>
    <row r="830" ht="15.75" customHeight="1">
      <c r="B830" s="2" t="s">
        <v>1769</v>
      </c>
      <c r="C830" s="2" t="s">
        <v>1770</v>
      </c>
      <c r="D830" s="2" t="s">
        <v>13</v>
      </c>
      <c r="E830" s="2" t="s">
        <v>14</v>
      </c>
      <c r="F830" s="2" t="s">
        <v>15</v>
      </c>
      <c r="G830" s="2" t="s">
        <v>1740</v>
      </c>
      <c r="H830" s="2" t="s">
        <v>984</v>
      </c>
      <c r="I830" s="2" t="str">
        <f>IFERROR(__xludf.DUMMYFUNCTION("GOOGLETRANSLATE(C830,""fr"",""en"")"),"I am not really satisfied with the prices offered for my car insurance as well as for my home insurance, my bank offers me practically the same rates with almost the same options.
I have never had preferential rates or other commercial proposals since I "&amp;"was a direct insurance customer, I find dearly paid car insurance while I have been holder of the B license for almost 30 years and I have never had any accidents of The road by car.")</f>
        <v>I am not really satisfied with the prices offered for my car insurance as well as for my home insurance, my bank offers me practically the same rates with almost the same options.
I have never had preferential rates or other commercial proposals since I was a direct insurance customer, I find dearly paid car insurance while I have been holder of the B license for almost 30 years and I have never had any accidents of The road by car.</v>
      </c>
    </row>
    <row r="831" ht="15.75" customHeight="1">
      <c r="B831" s="2" t="s">
        <v>1771</v>
      </c>
      <c r="C831" s="2" t="s">
        <v>1772</v>
      </c>
      <c r="D831" s="2" t="s">
        <v>13</v>
      </c>
      <c r="E831" s="2" t="s">
        <v>14</v>
      </c>
      <c r="F831" s="2" t="s">
        <v>15</v>
      </c>
      <c r="G831" s="2" t="s">
        <v>1773</v>
      </c>
      <c r="H831" s="2" t="s">
        <v>984</v>
      </c>
      <c r="I831" s="2" t="str">
        <f>IFERROR(__xludf.DUMMYFUNCTION("GOOGLETRANSLATE(C831,""fr"",""en"")"),"The price is satisfactory, the service is simple and easy, the website is well designed,
I'm waiting to see if the service is up to the coverage")</f>
        <v>The price is satisfactory, the service is simple and easy, the website is well designed,
I'm waiting to see if the service is up to the coverage</v>
      </c>
    </row>
    <row r="832" ht="15.75" customHeight="1">
      <c r="B832" s="2" t="s">
        <v>1774</v>
      </c>
      <c r="C832" s="2" t="s">
        <v>1775</v>
      </c>
      <c r="D832" s="2" t="s">
        <v>13</v>
      </c>
      <c r="E832" s="2" t="s">
        <v>14</v>
      </c>
      <c r="F832" s="2" t="s">
        <v>15</v>
      </c>
      <c r="G832" s="2" t="s">
        <v>1773</v>
      </c>
      <c r="H832" s="2" t="s">
        <v>984</v>
      </c>
      <c r="I832" s="2" t="str">
        <f>IFERROR(__xludf.DUMMYFUNCTION("GOOGLETRANSLATE(C832,""fr"",""en"")"),"Satisfied with simplicity and use of the site
The prices are very competitive with interesting offers of choice
I strongly advise direct insurance
")</f>
        <v>Satisfied with simplicity and use of the site
The prices are very competitive with interesting offers of choice
I strongly advise direct insurance
</v>
      </c>
    </row>
    <row r="833" ht="15.75" customHeight="1">
      <c r="B833" s="2" t="s">
        <v>1776</v>
      </c>
      <c r="C833" s="2" t="s">
        <v>1777</v>
      </c>
      <c r="D833" s="2" t="s">
        <v>13</v>
      </c>
      <c r="E833" s="2" t="s">
        <v>14</v>
      </c>
      <c r="F833" s="2" t="s">
        <v>15</v>
      </c>
      <c r="G833" s="2" t="s">
        <v>1773</v>
      </c>
      <c r="H833" s="2" t="s">
        <v>984</v>
      </c>
      <c r="I833" s="2" t="str">
        <f>IFERROR(__xludf.DUMMYFUNCTION("GOOGLETRANSLATE(C833,""fr"",""en"")"),"Prices increase each year for former customers without being informed. But for new customers they are lower. It's a shame. What insurance also thanks the loyalty of its customers.")</f>
        <v>Prices increase each year for former customers without being informed. But for new customers they are lower. It's a shame. What insurance also thanks the loyalty of its customers.</v>
      </c>
    </row>
    <row r="834" ht="15.75" customHeight="1">
      <c r="B834" s="2" t="s">
        <v>1778</v>
      </c>
      <c r="C834" s="2" t="s">
        <v>1779</v>
      </c>
      <c r="D834" s="2" t="s">
        <v>13</v>
      </c>
      <c r="E834" s="2" t="s">
        <v>14</v>
      </c>
      <c r="F834" s="2" t="s">
        <v>15</v>
      </c>
      <c r="G834" s="2" t="s">
        <v>1773</v>
      </c>
      <c r="H834" s="2" t="s">
        <v>984</v>
      </c>
      <c r="I834" s="2" t="str">
        <f>IFERROR(__xludf.DUMMYFUNCTION("GOOGLETRANSLATE(C834,""fr"",""en"")"),"Registration made via the net. Everything went well because the computer tool is reliable and well thought out.
Very competitive price versus my previous insurer
In conclusion: for the moment it is rather positive")</f>
        <v>Registration made via the net. Everything went well because the computer tool is reliable and well thought out.
Very competitive price versus my previous insurer
In conclusion: for the moment it is rather positive</v>
      </c>
    </row>
    <row r="835" ht="15.75" customHeight="1">
      <c r="B835" s="2" t="s">
        <v>1780</v>
      </c>
      <c r="C835" s="2" t="s">
        <v>1781</v>
      </c>
      <c r="D835" s="2" t="s">
        <v>13</v>
      </c>
      <c r="E835" s="2" t="s">
        <v>14</v>
      </c>
      <c r="F835" s="2" t="s">
        <v>15</v>
      </c>
      <c r="G835" s="2" t="s">
        <v>1773</v>
      </c>
      <c r="H835" s="2" t="s">
        <v>984</v>
      </c>
      <c r="I835" s="2" t="str">
        <f>IFERROR(__xludf.DUMMYFUNCTION("GOOGLETRANSLATE(C835,""fr"",""en"")"),"
I find that the level of franchise on the windshield is too high. 25% of the invoice C too.
On my previous contract I had 180euro maxi why this change with my new car?")</f>
        <v>
I find that the level of franchise on the windshield is too high. 25% of the invoice C too.
On my previous contract I had 180euro maxi why this change with my new car?</v>
      </c>
    </row>
    <row r="836" ht="15.75" customHeight="1">
      <c r="B836" s="2" t="s">
        <v>1782</v>
      </c>
      <c r="C836" s="2" t="s">
        <v>1783</v>
      </c>
      <c r="D836" s="2" t="s">
        <v>13</v>
      </c>
      <c r="E836" s="2" t="s">
        <v>14</v>
      </c>
      <c r="F836" s="2" t="s">
        <v>15</v>
      </c>
      <c r="G836" s="2" t="s">
        <v>1773</v>
      </c>
      <c r="H836" s="2" t="s">
        <v>984</v>
      </c>
      <c r="I836" s="2" t="str">
        <f>IFERROR(__xludf.DUMMYFUNCTION("GOOGLETRANSLATE(C836,""fr"",""en"")"),"Very satisfied with the customer service and the subscription service -Bons Advice advice friendly.
Very good availability during service hours")</f>
        <v>Very satisfied with the customer service and the subscription service -Bons Advice advice friendly.
Very good availability during service hours</v>
      </c>
    </row>
    <row r="837" ht="15.75" customHeight="1">
      <c r="B837" s="2" t="s">
        <v>1784</v>
      </c>
      <c r="C837" s="2" t="s">
        <v>1785</v>
      </c>
      <c r="D837" s="2" t="s">
        <v>13</v>
      </c>
      <c r="E837" s="2" t="s">
        <v>14</v>
      </c>
      <c r="F837" s="2" t="s">
        <v>15</v>
      </c>
      <c r="G837" s="2" t="s">
        <v>1773</v>
      </c>
      <c r="H837" s="2" t="s">
        <v>984</v>
      </c>
      <c r="I837" s="2" t="str">
        <f>IFERROR(__xludf.DUMMYFUNCTION("GOOGLETRANSLATE(C837,""fr"",""en"")"),"Friendly telephone reception and efficient interlocutors.
The prices are interesting but not as efficient as in advertising that speaks of average gain towards other insurance.")</f>
        <v>Friendly telephone reception and efficient interlocutors.
The prices are interesting but not as efficient as in advertising that speaks of average gain towards other insurance.</v>
      </c>
    </row>
    <row r="838" ht="15.75" customHeight="1">
      <c r="B838" s="2" t="s">
        <v>1786</v>
      </c>
      <c r="C838" s="2" t="s">
        <v>1787</v>
      </c>
      <c r="D838" s="2" t="s">
        <v>13</v>
      </c>
      <c r="E838" s="2" t="s">
        <v>14</v>
      </c>
      <c r="F838" s="2" t="s">
        <v>15</v>
      </c>
      <c r="G838" s="2" t="s">
        <v>1773</v>
      </c>
      <c r="H838" s="2" t="s">
        <v>984</v>
      </c>
      <c r="I838" s="2" t="str">
        <f>IFERROR(__xludf.DUMMYFUNCTION("GOOGLETRANSLATE(C838,""fr"",""en"")"),"I am satisfied with the service, he has nothing to say! The prices are attractive! It's simple and practical! I recommend this automotive insurance! Very pro")</f>
        <v>I am satisfied with the service, he has nothing to say! The prices are attractive! It's simple and practical! I recommend this automotive insurance! Very pro</v>
      </c>
    </row>
    <row r="839" ht="15.75" customHeight="1">
      <c r="B839" s="2" t="s">
        <v>1788</v>
      </c>
      <c r="C839" s="2" t="s">
        <v>1789</v>
      </c>
      <c r="D839" s="2" t="s">
        <v>13</v>
      </c>
      <c r="E839" s="2" t="s">
        <v>14</v>
      </c>
      <c r="F839" s="2" t="s">
        <v>15</v>
      </c>
      <c r="G839" s="2" t="s">
        <v>1773</v>
      </c>
      <c r="H839" s="2" t="s">
        <v>984</v>
      </c>
      <c r="I839" s="2" t="str">
        <f>IFERROR(__xludf.DUMMYFUNCTION("GOOGLETRANSLATE(C839,""fr"",""en"")"),"Very satisfied with the service and the price. Welcome telephone also.
I will recommend your company for its quality/price ratio and your service. Thanks")</f>
        <v>Very satisfied with the service and the price. Welcome telephone also.
I will recommend your company for its quality/price ratio and your service. Thanks</v>
      </c>
    </row>
    <row r="840" ht="15.75" customHeight="1">
      <c r="B840" s="2" t="s">
        <v>1790</v>
      </c>
      <c r="C840" s="2" t="s">
        <v>1791</v>
      </c>
      <c r="D840" s="2" t="s">
        <v>13</v>
      </c>
      <c r="E840" s="2" t="s">
        <v>14</v>
      </c>
      <c r="F840" s="2" t="s">
        <v>15</v>
      </c>
      <c r="G840" s="2" t="s">
        <v>1773</v>
      </c>
      <c r="H840" s="2" t="s">
        <v>984</v>
      </c>
      <c r="I840" s="2" t="str">
        <f>IFERROR(__xludf.DUMMYFUNCTION("GOOGLETRANSLATE(C840,""fr"",""en"")"),"4 months that my car disaster took place. My car was stamped while she was parked at night and in the middle of a fire cover. Always looking for responsibility: there was only one vehicle with a present driver. The observation was established by a peace a"&amp;"gent ... How many months should I still wait for the end of the investigation concerning this claim?")</f>
        <v>4 months that my car disaster took place. My car was stamped while she was parked at night and in the middle of a fire cover. Always looking for responsibility: there was only one vehicle with a present driver. The observation was established by a peace agent ... How many months should I still wait for the end of the investigation concerning this claim?</v>
      </c>
    </row>
    <row r="841" ht="15.75" customHeight="1">
      <c r="B841" s="2" t="s">
        <v>1792</v>
      </c>
      <c r="C841" s="2" t="s">
        <v>1793</v>
      </c>
      <c r="D841" s="2" t="s">
        <v>13</v>
      </c>
      <c r="E841" s="2" t="s">
        <v>14</v>
      </c>
      <c r="F841" s="2" t="s">
        <v>15</v>
      </c>
      <c r="G841" s="2" t="s">
        <v>1773</v>
      </c>
      <c r="H841" s="2" t="s">
        <v>984</v>
      </c>
      <c r="I841" s="2" t="str">
        <f>IFERROR(__xludf.DUMMYFUNCTION("GOOGLETRANSLATE(C841,""fr"",""en"")"),"You have to wait several tens of minutes to have a advice by phone!
A simple request such as obtaining an insurance certificate requested by my employer asks for an hour!")</f>
        <v>You have to wait several tens of minutes to have a advice by phone!
A simple request such as obtaining an insurance certificate requested by my employer asks for an hour!</v>
      </c>
    </row>
    <row r="842" ht="15.75" customHeight="1">
      <c r="B842" s="2" t="s">
        <v>1794</v>
      </c>
      <c r="C842" s="2" t="s">
        <v>1795</v>
      </c>
      <c r="D842" s="2" t="s">
        <v>13</v>
      </c>
      <c r="E842" s="2" t="s">
        <v>14</v>
      </c>
      <c r="F842" s="2" t="s">
        <v>15</v>
      </c>
      <c r="G842" s="2" t="s">
        <v>1773</v>
      </c>
      <c r="H842" s="2" t="s">
        <v>984</v>
      </c>
      <c r="I842" s="2" t="str">
        <f>IFERROR(__xludf.DUMMYFUNCTION("GOOGLETRANSLATE(C842,""fr"",""en"")"),"I am satisfied with the prices, the implementation
To see in time if all this is confirmed
                                                                                                     ")</f>
        <v>I am satisfied with the prices, the implementation
To see in time if all this is confirmed
                                                                                                     </v>
      </c>
    </row>
    <row r="843" ht="15.75" customHeight="1">
      <c r="B843" s="2" t="s">
        <v>1796</v>
      </c>
      <c r="C843" s="2" t="s">
        <v>1797</v>
      </c>
      <c r="D843" s="2" t="s">
        <v>13</v>
      </c>
      <c r="E843" s="2" t="s">
        <v>14</v>
      </c>
      <c r="F843" s="2" t="s">
        <v>15</v>
      </c>
      <c r="G843" s="2" t="s">
        <v>1773</v>
      </c>
      <c r="H843" s="2" t="s">
        <v>984</v>
      </c>
      <c r="I843" s="2" t="str">
        <f>IFERROR(__xludf.DUMMYFUNCTION("GOOGLETRANSLATE(C843,""fr"",""en"")"),"I am not satisfied with the increase in the price since I have a decrease in the bonus/penalty. I ask you to give your price downward")</f>
        <v>I am not satisfied with the increase in the price since I have a decrease in the bonus/penalty. I ask you to give your price downward</v>
      </c>
    </row>
    <row r="844" ht="15.75" customHeight="1">
      <c r="B844" s="2" t="s">
        <v>1798</v>
      </c>
      <c r="C844" s="2" t="s">
        <v>1799</v>
      </c>
      <c r="D844" s="2" t="s">
        <v>13</v>
      </c>
      <c r="E844" s="2" t="s">
        <v>14</v>
      </c>
      <c r="F844" s="2" t="s">
        <v>15</v>
      </c>
      <c r="G844" s="2" t="s">
        <v>1773</v>
      </c>
      <c r="H844" s="2" t="s">
        <v>984</v>
      </c>
      <c r="I844" s="2" t="str">
        <f>IFERROR(__xludf.DUMMYFUNCTION("GOOGLETRANSLATE(C844,""fr"",""en"")"),"ease of obtaining quotes. Sandra advisor Sandra completely professional and at my listening in order to personalize my quote compared to my profile.")</f>
        <v>ease of obtaining quotes. Sandra advisor Sandra completely professional and at my listening in order to personalize my quote compared to my profile.</v>
      </c>
    </row>
    <row r="845" ht="15.75" customHeight="1">
      <c r="B845" s="2" t="s">
        <v>1800</v>
      </c>
      <c r="C845" s="2" t="s">
        <v>1801</v>
      </c>
      <c r="D845" s="2" t="s">
        <v>13</v>
      </c>
      <c r="E845" s="2" t="s">
        <v>14</v>
      </c>
      <c r="F845" s="2" t="s">
        <v>15</v>
      </c>
      <c r="G845" s="2" t="s">
        <v>1773</v>
      </c>
      <c r="H845" s="2" t="s">
        <v>984</v>
      </c>
      <c r="I845" s="2" t="str">
        <f>IFERROR(__xludf.DUMMYFUNCTION("GOOGLETRANSLATE(C845,""fr"",""en"")"),"Fast, unbeatable price, well distributed option depending on the prices, quick telephone response and immediate support. clear information.")</f>
        <v>Fast, unbeatable price, well distributed option depending on the prices, quick telephone response and immediate support. clear information.</v>
      </c>
    </row>
    <row r="846" ht="15.75" customHeight="1">
      <c r="B846" s="2" t="s">
        <v>1802</v>
      </c>
      <c r="C846" s="2" t="s">
        <v>1803</v>
      </c>
      <c r="D846" s="2" t="s">
        <v>13</v>
      </c>
      <c r="E846" s="2" t="s">
        <v>14</v>
      </c>
      <c r="F846" s="2" t="s">
        <v>15</v>
      </c>
      <c r="G846" s="2" t="s">
        <v>1773</v>
      </c>
      <c r="H846" s="2" t="s">
        <v>984</v>
      </c>
      <c r="I846" s="2" t="str">
        <f>IFERROR(__xludf.DUMMYFUNCTION("GOOGLETRANSLATE(C846,""fr"",""en"")"),"All at the top very simple and very clear. I was able to add my son in driving accompanied in a few clicks without changing conditions !!. It is very parasticical.
Only thing, I was asked for the same documents but it was quickly.")</f>
        <v>All at the top very simple and very clear. I was able to add my son in driving accompanied in a few clicks without changing conditions !!. It is very parasticical.
Only thing, I was asked for the same documents but it was quickly.</v>
      </c>
    </row>
    <row r="847" ht="15.75" customHeight="1">
      <c r="B847" s="2" t="s">
        <v>1804</v>
      </c>
      <c r="C847" s="2" t="s">
        <v>1805</v>
      </c>
      <c r="D847" s="2" t="s">
        <v>13</v>
      </c>
      <c r="E847" s="2" t="s">
        <v>14</v>
      </c>
      <c r="F847" s="2" t="s">
        <v>15</v>
      </c>
      <c r="G847" s="2" t="s">
        <v>1773</v>
      </c>
      <c r="H847" s="2" t="s">
        <v>984</v>
      </c>
      <c r="I847" s="2" t="str">
        <f>IFERROR(__xludf.DUMMYFUNCTION("GOOGLETRANSLATE(C847,""fr"",""en"")"),"Super easy to use and very complete website., Very responsive telephone team when you need insurance quickly. WELL DONE! I recommend. In terms of price, I think we can find cheaper, but is it worth it ???")</f>
        <v>Super easy to use and very complete website., Very responsive telephone team when you need insurance quickly. WELL DONE! I recommend. In terms of price, I think we can find cheaper, but is it worth it ???</v>
      </c>
    </row>
    <row r="848" ht="15.75" customHeight="1">
      <c r="B848" s="2" t="s">
        <v>1806</v>
      </c>
      <c r="C848" s="2" t="s">
        <v>1807</v>
      </c>
      <c r="D848" s="2" t="s">
        <v>13</v>
      </c>
      <c r="E848" s="2" t="s">
        <v>14</v>
      </c>
      <c r="F848" s="2" t="s">
        <v>15</v>
      </c>
      <c r="G848" s="2" t="s">
        <v>1773</v>
      </c>
      <c r="H848" s="2" t="s">
        <v>984</v>
      </c>
      <c r="I848" s="2" t="str">
        <f>IFERROR(__xludf.DUMMYFUNCTION("GOOGLETRANSLATE(C848,""fr"",""en"")"),"Price: we find cheaper elsewhere with better guarantees
Customer relations: deplorable, no possible discussions
Offer: Little choice / little flexibility
")</f>
        <v>Price: we find cheaper elsewhere with better guarantees
Customer relations: deplorable, no possible discussions
Offer: Little choice / little flexibility
</v>
      </c>
    </row>
    <row r="849" ht="15.75" customHeight="1">
      <c r="B849" s="2" t="s">
        <v>1808</v>
      </c>
      <c r="C849" s="2" t="s">
        <v>1809</v>
      </c>
      <c r="D849" s="2" t="s">
        <v>13</v>
      </c>
      <c r="E849" s="2" t="s">
        <v>14</v>
      </c>
      <c r="F849" s="2" t="s">
        <v>15</v>
      </c>
      <c r="G849" s="2" t="s">
        <v>1773</v>
      </c>
      <c r="H849" s="2" t="s">
        <v>984</v>
      </c>
      <c r="I849" s="2" t="str">
        <f>IFERROR(__xludf.DUMMYFUNCTION("GOOGLETRANSLATE(C849,""fr"",""en"")"),"You are the worst insurance company I no longer want to have to do with you, following a non -responsible accident they are looking for the slightest flaw so as not to pay, to flee absolutely;")</f>
        <v>You are the worst insurance company I no longer want to have to do with you, following a non -responsible accident they are looking for the slightest flaw so as not to pay, to flee absolutely;</v>
      </c>
    </row>
    <row r="850" ht="15.75" customHeight="1">
      <c r="B850" s="2" t="s">
        <v>1810</v>
      </c>
      <c r="C850" s="2" t="s">
        <v>1811</v>
      </c>
      <c r="D850" s="2" t="s">
        <v>13</v>
      </c>
      <c r="E850" s="2" t="s">
        <v>14</v>
      </c>
      <c r="F850" s="2" t="s">
        <v>15</v>
      </c>
      <c r="G850" s="2" t="s">
        <v>1773</v>
      </c>
      <c r="H850" s="2" t="s">
        <v>984</v>
      </c>
      <c r="I850" s="2" t="str">
        <f>IFERROR(__xludf.DUMMYFUNCTION("GOOGLETRANSLATE(C850,""fr"",""en"")"),"I am satisfied with the service, the speed to speak to an advisor, and the price.
This is the second time I contact Direct Assurance, and I had an advisor in less than five minutes.")</f>
        <v>I am satisfied with the service, the speed to speak to an advisor, and the price.
This is the second time I contact Direct Assurance, and I had an advisor in less than five minutes.</v>
      </c>
    </row>
    <row r="851" ht="15.75" customHeight="1">
      <c r="B851" s="2" t="s">
        <v>1812</v>
      </c>
      <c r="C851" s="2" t="s">
        <v>1813</v>
      </c>
      <c r="D851" s="2" t="s">
        <v>13</v>
      </c>
      <c r="E851" s="2" t="s">
        <v>14</v>
      </c>
      <c r="F851" s="2" t="s">
        <v>15</v>
      </c>
      <c r="G851" s="2" t="s">
        <v>1773</v>
      </c>
      <c r="H851" s="2" t="s">
        <v>984</v>
      </c>
      <c r="I851" s="2" t="str">
        <f>IFERROR(__xludf.DUMMYFUNCTION("GOOGLETRANSLATE(C851,""fr"",""en"")"),"I am satisfied with the contracts, the prices are interesting, the responsiveness and the bet.
The telephone contact is fast, clear and precise.
Very satisfied with the whole.")</f>
        <v>I am satisfied with the contracts, the prices are interesting, the responsiveness and the bet.
The telephone contact is fast, clear and precise.
Very satisfied with the whole.</v>
      </c>
    </row>
    <row r="852" ht="15.75" customHeight="1">
      <c r="B852" s="2" t="s">
        <v>1814</v>
      </c>
      <c r="C852" s="2" t="s">
        <v>1815</v>
      </c>
      <c r="D852" s="2" t="s">
        <v>13</v>
      </c>
      <c r="E852" s="2" t="s">
        <v>14</v>
      </c>
      <c r="F852" s="2" t="s">
        <v>15</v>
      </c>
      <c r="G852" s="2" t="s">
        <v>1773</v>
      </c>
      <c r="H852" s="2" t="s">
        <v>984</v>
      </c>
      <c r="I852" s="2" t="str">
        <f>IFERROR(__xludf.DUMMYFUNCTION("GOOGLETRANSLATE(C852,""fr"",""en"")"),"I am satisfied with the price, to be able to manage my contract directly on the internet. To be able to choose my mode and the payment frequency.
I would recommend direct insurance")</f>
        <v>I am satisfied with the price, to be able to manage my contract directly on the internet. To be able to choose my mode and the payment frequency.
I would recommend direct insurance</v>
      </c>
    </row>
    <row r="853" ht="15.75" customHeight="1">
      <c r="B853" s="2" t="s">
        <v>1816</v>
      </c>
      <c r="C853" s="2" t="s">
        <v>1817</v>
      </c>
      <c r="D853" s="2" t="s">
        <v>13</v>
      </c>
      <c r="E853" s="2" t="s">
        <v>14</v>
      </c>
      <c r="F853" s="2" t="s">
        <v>15</v>
      </c>
      <c r="G853" s="2" t="s">
        <v>1773</v>
      </c>
      <c r="H853" s="2" t="s">
        <v>984</v>
      </c>
      <c r="I853" s="2" t="str">
        <f>IFERROR(__xludf.DUMMYFUNCTION("GOOGLETRANSLATE(C853,""fr"",""en"")"),"I am satisfied with the service and the prices.
Very welcome telephone, the information is clear and precise.
I recommend direct insurance.")</f>
        <v>I am satisfied with the service and the prices.
Very welcome telephone, the information is clear and precise.
I recommend direct insurance.</v>
      </c>
    </row>
    <row r="854" ht="15.75" customHeight="1">
      <c r="B854" s="2" t="s">
        <v>1818</v>
      </c>
      <c r="C854" s="2" t="s">
        <v>1819</v>
      </c>
      <c r="D854" s="2" t="s">
        <v>13</v>
      </c>
      <c r="E854" s="2" t="s">
        <v>14</v>
      </c>
      <c r="F854" s="2" t="s">
        <v>15</v>
      </c>
      <c r="G854" s="2" t="s">
        <v>1773</v>
      </c>
      <c r="H854" s="2" t="s">
        <v>984</v>
      </c>
      <c r="I854" s="2" t="str">
        <f>IFERROR(__xludf.DUMMYFUNCTION("GOOGLETRANSLATE(C854,""fr"",""en"")"),"I am not satisfied.
After a simple document request concerning our insurance, I failed to understand the difficulties they had there in obtaining it.
The ease of the phone does not excuse the incompetence of your employee. sorry")</f>
        <v>I am not satisfied.
After a simple document request concerning our insurance, I failed to understand the difficulties they had there in obtaining it.
The ease of the phone does not excuse the incompetence of your employee. sorry</v>
      </c>
    </row>
    <row r="855" ht="15.75" customHeight="1">
      <c r="B855" s="2" t="s">
        <v>1820</v>
      </c>
      <c r="C855" s="2" t="s">
        <v>1821</v>
      </c>
      <c r="D855" s="2" t="s">
        <v>13</v>
      </c>
      <c r="E855" s="2" t="s">
        <v>14</v>
      </c>
      <c r="F855" s="2" t="s">
        <v>15</v>
      </c>
      <c r="G855" s="2" t="s">
        <v>984</v>
      </c>
      <c r="H855" s="2" t="s">
        <v>984</v>
      </c>
      <c r="I855" s="2" t="str">
        <f>IFERROR(__xludf.DUMMYFUNCTION("GOOGLETRANSLATE(C855,""fr"",""en"")"),"I cannot change my type of sample in my personal space.
Suddenly the site can be improved to meet the needs of consumers.")</f>
        <v>I cannot change my type of sample in my personal space.
Suddenly the site can be improved to meet the needs of consumers.</v>
      </c>
    </row>
    <row r="856" ht="15.75" customHeight="1">
      <c r="B856" s="2" t="s">
        <v>1822</v>
      </c>
      <c r="C856" s="2" t="s">
        <v>1823</v>
      </c>
      <c r="D856" s="2" t="s">
        <v>13</v>
      </c>
      <c r="E856" s="2" t="s">
        <v>14</v>
      </c>
      <c r="F856" s="2" t="s">
        <v>15</v>
      </c>
      <c r="G856" s="2" t="s">
        <v>984</v>
      </c>
      <c r="H856" s="2" t="s">
        <v>984</v>
      </c>
      <c r="I856" s="2" t="str">
        <f>IFERROR(__xludf.DUMMYFUNCTION("GOOGLETRANSLATE(C856,""fr"",""en"")"),"I have been insured with you for almost 12 years and I testify to your excellent service both in terms of price and at the level of customer service !!!!!")</f>
        <v>I have been insured with you for almost 12 years and I testify to your excellent service both in terms of price and at the level of customer service !!!!!</v>
      </c>
    </row>
    <row r="857" ht="15.75" customHeight="1">
      <c r="B857" s="2" t="s">
        <v>1824</v>
      </c>
      <c r="C857" s="2" t="s">
        <v>1825</v>
      </c>
      <c r="D857" s="2" t="s">
        <v>13</v>
      </c>
      <c r="E857" s="2" t="s">
        <v>14</v>
      </c>
      <c r="F857" s="2" t="s">
        <v>15</v>
      </c>
      <c r="G857" s="2" t="s">
        <v>984</v>
      </c>
      <c r="H857" s="2" t="s">
        <v>984</v>
      </c>
      <c r="I857" s="2" t="str">
        <f>IFERROR(__xludf.DUMMYFUNCTION("GOOGLETRANSLATE(C857,""fr"",""en"")"),"Simple and practical! On the other hand, the auto insurance rate should be updated, because I paid more than double for several years and I have called to reduce my car insurance rate and which I still find high. Looking forward to reading, please receive"&amp;" my greetings.")</f>
        <v>Simple and practical! On the other hand, the auto insurance rate should be updated, because I paid more than double for several years and I have called to reduce my car insurance rate and which I still find high. Looking forward to reading, please receive my greetings.</v>
      </c>
    </row>
    <row r="858" ht="15.75" customHeight="1">
      <c r="B858" s="2" t="s">
        <v>1826</v>
      </c>
      <c r="C858" s="2" t="s">
        <v>1827</v>
      </c>
      <c r="D858" s="2" t="s">
        <v>13</v>
      </c>
      <c r="E858" s="2" t="s">
        <v>14</v>
      </c>
      <c r="F858" s="2" t="s">
        <v>15</v>
      </c>
      <c r="G858" s="2" t="s">
        <v>984</v>
      </c>
      <c r="H858" s="2" t="s">
        <v>984</v>
      </c>
      <c r="I858" s="2" t="str">
        <f>IFERROR(__xludf.DUMMYFUNCTION("GOOGLETRANSLATE(C858,""fr"",""en"")"),"Not to recommend. The price of other insurances is almost half cheaper. I do not wish to continue to be insured by you. I will contact by phone now that I have paid.")</f>
        <v>Not to recommend. The price of other insurances is almost half cheaper. I do not wish to continue to be insured by you. I will contact by phone now that I have paid.</v>
      </c>
    </row>
    <row r="859" ht="15.75" customHeight="1">
      <c r="B859" s="2" t="s">
        <v>1828</v>
      </c>
      <c r="C859" s="2" t="s">
        <v>1829</v>
      </c>
      <c r="D859" s="2" t="s">
        <v>13</v>
      </c>
      <c r="E859" s="2" t="s">
        <v>14</v>
      </c>
      <c r="F859" s="2" t="s">
        <v>15</v>
      </c>
      <c r="G859" s="2" t="s">
        <v>984</v>
      </c>
      <c r="H859" s="2" t="s">
        <v>984</v>
      </c>
      <c r="I859" s="2" t="str">
        <f>IFERROR(__xludf.DUMMYFUNCTION("GOOGLETRANSLATE(C859,""fr"",""en"")"),"The cheapest on the market, for a young driver who ensures her first car at all risk. Quick subscription, directly with an advisor, I could have done everything online, but I thought that the price was going to be revised if I was doing everything online "&amp;"(which was not the case). Reliable online quote!")</f>
        <v>The cheapest on the market, for a young driver who ensures her first car at all risk. Quick subscription, directly with an advisor, I could have done everything online, but I thought that the price was going to be revised if I was doing everything online (which was not the case). Reliable online quote!</v>
      </c>
    </row>
    <row r="860" ht="15.75" customHeight="1">
      <c r="B860" s="2" t="s">
        <v>1830</v>
      </c>
      <c r="C860" s="2" t="s">
        <v>1831</v>
      </c>
      <c r="D860" s="2" t="s">
        <v>13</v>
      </c>
      <c r="E860" s="2" t="s">
        <v>14</v>
      </c>
      <c r="F860" s="2" t="s">
        <v>15</v>
      </c>
      <c r="G860" s="2" t="s">
        <v>984</v>
      </c>
      <c r="H860" s="2" t="s">
        <v>984</v>
      </c>
      <c r="I860" s="2" t="str">
        <f>IFERROR(__xludf.DUMMYFUNCTION("GOOGLETRANSLATE(C860,""fr"",""en"")"),"Good telephone contact, good contact and patient. Amount of my insurance a little difference in price of the initial quote made by internet and payment of 3 months in advance.")</f>
        <v>Good telephone contact, good contact and patient. Amount of my insurance a little difference in price of the initial quote made by internet and payment of 3 months in advance.</v>
      </c>
    </row>
    <row r="861" ht="15.75" customHeight="1">
      <c r="B861" s="2" t="s">
        <v>1832</v>
      </c>
      <c r="C861" s="2" t="s">
        <v>1833</v>
      </c>
      <c r="D861" s="2" t="s">
        <v>13</v>
      </c>
      <c r="E861" s="2" t="s">
        <v>14</v>
      </c>
      <c r="F861" s="2" t="s">
        <v>15</v>
      </c>
      <c r="G861" s="2" t="s">
        <v>984</v>
      </c>
      <c r="H861" s="2" t="s">
        <v>984</v>
      </c>
      <c r="I861" s="2" t="str">
        <f>IFERROR(__xludf.DUMMYFUNCTION("GOOGLETRANSLATE(C861,""fr"",""en"")"),"My subscription increased, while we leave a year 2020 where we rolled very little. In addition I have not received any information concerning any discounts compared to the particular year 2020 aforementioned. Disappointed.")</f>
        <v>My subscription increased, while we leave a year 2020 where we rolled very little. In addition I have not received any information concerning any discounts compared to the particular year 2020 aforementioned. Disappointed.</v>
      </c>
    </row>
    <row r="862" ht="15.75" customHeight="1">
      <c r="B862" s="2" t="s">
        <v>1834</v>
      </c>
      <c r="C862" s="2" t="s">
        <v>1835</v>
      </c>
      <c r="D862" s="2" t="s">
        <v>13</v>
      </c>
      <c r="E862" s="2" t="s">
        <v>14</v>
      </c>
      <c r="F862" s="2" t="s">
        <v>15</v>
      </c>
      <c r="G862" s="2" t="s">
        <v>984</v>
      </c>
      <c r="H862" s="2" t="s">
        <v>984</v>
      </c>
      <c r="I862" s="2" t="str">
        <f>IFERROR(__xludf.DUMMYFUNCTION("GOOGLETRANSLATE(C862,""fr"",""en"")"),"You make people believe that you are cheaper than the competitiveness which is not the case and in addition you complicate the procedures of terminassions to save time")</f>
        <v>You make people believe that you are cheaper than the competitiveness which is not the case and in addition you complicate the procedures of terminassions to save time</v>
      </c>
    </row>
    <row r="863" ht="15.75" customHeight="1">
      <c r="B863" s="2" t="s">
        <v>1836</v>
      </c>
      <c r="C863" s="2" t="s">
        <v>1837</v>
      </c>
      <c r="D863" s="2" t="s">
        <v>13</v>
      </c>
      <c r="E863" s="2" t="s">
        <v>14</v>
      </c>
      <c r="F863" s="2" t="s">
        <v>15</v>
      </c>
      <c r="G863" s="2" t="s">
        <v>984</v>
      </c>
      <c r="H863" s="2" t="s">
        <v>984</v>
      </c>
      <c r="I863" s="2" t="str">
        <f>IFERROR(__xludf.DUMMYFUNCTION("GOOGLETRANSLATE(C863,""fr"",""en"")"),"Hello,
I am not at all satisfied with the service !! It is impossible to reach a customer officer to obtain explanations.
Customer service is pitiful!")</f>
        <v>Hello,
I am not at all satisfied with the service !! It is impossible to reach a customer officer to obtain explanations.
Customer service is pitiful!</v>
      </c>
    </row>
    <row r="864" ht="15.75" customHeight="1">
      <c r="B864" s="2" t="s">
        <v>1838</v>
      </c>
      <c r="C864" s="2" t="s">
        <v>1839</v>
      </c>
      <c r="D864" s="2" t="s">
        <v>13</v>
      </c>
      <c r="E864" s="2" t="s">
        <v>14</v>
      </c>
      <c r="F864" s="2" t="s">
        <v>15</v>
      </c>
      <c r="G864" s="2" t="s">
        <v>984</v>
      </c>
      <c r="H864" s="2" t="s">
        <v>984</v>
      </c>
      <c r="I864" s="2" t="str">
        <f>IFERROR(__xludf.DUMMYFUNCTION("GOOGLETRANSLATE(C864,""fr"",""en"")"),"The first contact is correct the person I had on a very professional phone.
The prices is lower which I paid so far for both vehicles
By cons the assurance of the young driver I find a little dear.")</f>
        <v>The first contact is correct the person I had on a very professional phone.
The prices is lower which I paid so far for both vehicles
By cons the assurance of the young driver I find a little dear.</v>
      </c>
    </row>
    <row r="865" ht="15.75" customHeight="1">
      <c r="B865" s="2" t="s">
        <v>1840</v>
      </c>
      <c r="C865" s="2" t="s">
        <v>1841</v>
      </c>
      <c r="D865" s="2" t="s">
        <v>13</v>
      </c>
      <c r="E865" s="2" t="s">
        <v>14</v>
      </c>
      <c r="F865" s="2" t="s">
        <v>15</v>
      </c>
      <c r="G865" s="2" t="s">
        <v>984</v>
      </c>
      <c r="H865" s="2" t="s">
        <v>984</v>
      </c>
      <c r="I865" s="2" t="str">
        <f>IFERROR(__xludf.DUMMYFUNCTION("GOOGLETRANSLATE(C865,""fr"",""en"")"),"Affordable price and consistent with my expectations. Cheaper than the overall insurance (according to my car). Customer service and listening and effective advisor.
Satisfied.")</f>
        <v>Affordable price and consistent with my expectations. Cheaper than the overall insurance (according to my car). Customer service and listening and effective advisor.
Satisfied.</v>
      </c>
    </row>
    <row r="866" ht="15.75" customHeight="1">
      <c r="B866" s="2" t="s">
        <v>1842</v>
      </c>
      <c r="C866" s="2" t="s">
        <v>1843</v>
      </c>
      <c r="D866" s="2" t="s">
        <v>13</v>
      </c>
      <c r="E866" s="2" t="s">
        <v>14</v>
      </c>
      <c r="F866" s="2" t="s">
        <v>15</v>
      </c>
      <c r="G866" s="2" t="s">
        <v>984</v>
      </c>
      <c r="H866" s="2" t="s">
        <v>984</v>
      </c>
      <c r="I866" s="2" t="str">
        <f>IFERROR(__xludf.DUMMYFUNCTION("GOOGLETRANSLATE(C866,""fr"",""en"")"),"My choice to subscribe to you there more than 2 years has been for your very attractive prices and blankets, 2nd year an increase of € 45, then for this new deadline still an increase of € 86 indeed I feel abused to know attractive for attract the custome"&amp;"r then return to normal prices charged
it is shameful")</f>
        <v>My choice to subscribe to you there more than 2 years has been for your very attractive prices and blankets, 2nd year an increase of € 45, then for this new deadline still an increase of € 86 indeed I feel abused to know attractive for attract the customer then return to normal prices charged
it is shameful</v>
      </c>
    </row>
    <row r="867" ht="15.75" customHeight="1">
      <c r="B867" s="2" t="s">
        <v>1844</v>
      </c>
      <c r="C867" s="2" t="s">
        <v>1845</v>
      </c>
      <c r="D867" s="2" t="s">
        <v>13</v>
      </c>
      <c r="E867" s="2" t="s">
        <v>14</v>
      </c>
      <c r="F867" s="2" t="s">
        <v>15</v>
      </c>
      <c r="G867" s="2" t="s">
        <v>984</v>
      </c>
      <c r="H867" s="2" t="s">
        <v>984</v>
      </c>
      <c r="I867" s="2" t="str">
        <f>IFERROR(__xludf.DUMMYFUNCTION("GOOGLETRANSLATE(C867,""fr"",""en"")"),"I am satisfied with your prices and I knew your insurance following your advertisement as well as the mouth by word I hope never to see a disaster")</f>
        <v>I am satisfied with your prices and I knew your insurance following your advertisement as well as the mouth by word I hope never to see a disaster</v>
      </c>
    </row>
    <row r="868" ht="15.75" customHeight="1">
      <c r="B868" s="2" t="s">
        <v>1846</v>
      </c>
      <c r="C868" s="2" t="s">
        <v>1847</v>
      </c>
      <c r="D868" s="2" t="s">
        <v>13</v>
      </c>
      <c r="E868" s="2" t="s">
        <v>14</v>
      </c>
      <c r="F868" s="2" t="s">
        <v>15</v>
      </c>
      <c r="G868" s="2" t="s">
        <v>984</v>
      </c>
      <c r="H868" s="2" t="s">
        <v>984</v>
      </c>
      <c r="I868" s="2" t="str">
        <f>IFERROR(__xludf.DUMMYFUNCTION("GOOGLETRANSLATE(C868,""fr"",""en"")"),"I am satisfied with the price but I was told a price and it changed following an error of understanding so increased price while the advisor specified me no change in price")</f>
        <v>I am satisfied with the price but I was told a price and it changed following an error of understanding so increased price while the advisor specified me no change in price</v>
      </c>
    </row>
    <row r="869" ht="15.75" customHeight="1">
      <c r="B869" s="2" t="s">
        <v>1848</v>
      </c>
      <c r="C869" s="2" t="s">
        <v>1849</v>
      </c>
      <c r="D869" s="2" t="s">
        <v>13</v>
      </c>
      <c r="E869" s="2" t="s">
        <v>14</v>
      </c>
      <c r="F869" s="2" t="s">
        <v>15</v>
      </c>
      <c r="G869" s="2" t="s">
        <v>984</v>
      </c>
      <c r="H869" s="2" t="s">
        <v>984</v>
      </c>
      <c r="I869" s="2" t="str">
        <f>IFERROR(__xludf.DUMMYFUNCTION("GOOGLETRANSLATE(C869,""fr"",""en"")"),"Good services on the phone and Amabité, County
 Sometimes long telephone wait on Saturday
Decrease between digital and telephone procedures, not always easy to navigate")</f>
        <v>Good services on the phone and Amabité, County
 Sometimes long telephone wait on Saturday
Decrease between digital and telephone procedures, not always easy to navigate</v>
      </c>
    </row>
    <row r="870" ht="15.75" customHeight="1">
      <c r="B870" s="2" t="s">
        <v>1850</v>
      </c>
      <c r="C870" s="2" t="s">
        <v>1851</v>
      </c>
      <c r="D870" s="2" t="s">
        <v>13</v>
      </c>
      <c r="E870" s="2" t="s">
        <v>14</v>
      </c>
      <c r="F870" s="2" t="s">
        <v>15</v>
      </c>
      <c r="G870" s="2" t="s">
        <v>984</v>
      </c>
      <c r="H870" s="2" t="s">
        <v>984</v>
      </c>
      <c r="I870" s="2" t="str">
        <f>IFERROR(__xludf.DUMMYFUNCTION("GOOGLETRANSLATE(C870,""fr"",""en"")"),"Simple but a pity that we can not pay by check you have to call on another person to pay by internet because I don't know how to use it")</f>
        <v>Simple but a pity that we can not pay by check you have to call on another person to pay by internet because I don't know how to use it</v>
      </c>
    </row>
    <row r="871" ht="15.75" customHeight="1">
      <c r="B871" s="2" t="s">
        <v>1852</v>
      </c>
      <c r="C871" s="2" t="s">
        <v>1853</v>
      </c>
      <c r="D871" s="2" t="s">
        <v>13</v>
      </c>
      <c r="E871" s="2" t="s">
        <v>14</v>
      </c>
      <c r="F871" s="2" t="s">
        <v>15</v>
      </c>
      <c r="G871" s="2" t="s">
        <v>984</v>
      </c>
      <c r="H871" s="2" t="s">
        <v>984</v>
      </c>
      <c r="I871" s="2" t="str">
        <f>IFERROR(__xludf.DUMMYFUNCTION("GOOGLETRANSLATE(C871,""fr"",""en"")"),"I do not understand why my price increases every year when the market value of my vehicle decreases at the same time and that 2020 was a splendor year for insurance since we have little rolled in France")</f>
        <v>I do not understand why my price increases every year when the market value of my vehicle decreases at the same time and that 2020 was a splendor year for insurance since we have little rolled in France</v>
      </c>
    </row>
    <row r="872" ht="15.75" customHeight="1">
      <c r="B872" s="2" t="s">
        <v>1854</v>
      </c>
      <c r="C872" s="2" t="s">
        <v>1855</v>
      </c>
      <c r="D872" s="2" t="s">
        <v>13</v>
      </c>
      <c r="E872" s="2" t="s">
        <v>14</v>
      </c>
      <c r="F872" s="2" t="s">
        <v>15</v>
      </c>
      <c r="G872" s="2" t="s">
        <v>984</v>
      </c>
      <c r="H872" s="2" t="s">
        <v>984</v>
      </c>
      <c r="I872" s="2" t="str">
        <f>IFERROR(__xludf.DUMMYFUNCTION("GOOGLETRANSLATE(C872,""fr"",""en"")"),"Hello,
I am satisfied with the person on the phone.
listening, responsiveness and its proposals.
I would highly recommend ordered those around me
Cordially")</f>
        <v>Hello,
I am satisfied with the person on the phone.
listening, responsiveness and its proposals.
I would highly recommend ordered those around me
Cordially</v>
      </c>
    </row>
    <row r="873" ht="15.75" customHeight="1">
      <c r="B873" s="2" t="s">
        <v>1856</v>
      </c>
      <c r="C873" s="2" t="s">
        <v>1857</v>
      </c>
      <c r="D873" s="2" t="s">
        <v>13</v>
      </c>
      <c r="E873" s="2" t="s">
        <v>14</v>
      </c>
      <c r="F873" s="2" t="s">
        <v>15</v>
      </c>
      <c r="G873" s="2" t="s">
        <v>984</v>
      </c>
      <c r="H873" s="2" t="s">
        <v>984</v>
      </c>
      <c r="I873" s="2" t="str">
        <f>IFERROR(__xludf.DUMMYFUNCTION("GOOGLETRANSLATE(C873,""fr"",""en"")"),"I am very disappointed with this insurance. I had a problem this summer and no agent brought me an answer. Paying 600 euros for these services is a scandal")</f>
        <v>I am very disappointed with this insurance. I had a problem this summer and no agent brought me an answer. Paying 600 euros for these services is a scandal</v>
      </c>
    </row>
    <row r="874" ht="15.75" customHeight="1">
      <c r="B874" s="2" t="s">
        <v>1858</v>
      </c>
      <c r="C874" s="2" t="s">
        <v>1859</v>
      </c>
      <c r="D874" s="2" t="s">
        <v>13</v>
      </c>
      <c r="E874" s="2" t="s">
        <v>14</v>
      </c>
      <c r="F874" s="2" t="s">
        <v>15</v>
      </c>
      <c r="G874" s="2" t="s">
        <v>984</v>
      </c>
      <c r="H874" s="2" t="s">
        <v>984</v>
      </c>
      <c r="I874" s="2" t="str">
        <f>IFERROR(__xludf.DUMMYFUNCTION("GOOGLETRANSLATE(C874,""fr"",""en"")"),"I am quite satisfied.
The price suits me. So I will continue with you you until I am satisfied. Why should I write this advice of satisfaction? Thanks
Cordially.")</f>
        <v>I am quite satisfied.
The price suits me. So I will continue with you you until I am satisfied. Why should I write this advice of satisfaction? Thanks
Cordially.</v>
      </c>
    </row>
    <row r="875" ht="15.75" customHeight="1">
      <c r="B875" s="2" t="s">
        <v>1860</v>
      </c>
      <c r="C875" s="2" t="s">
        <v>1861</v>
      </c>
      <c r="D875" s="2" t="s">
        <v>13</v>
      </c>
      <c r="E875" s="2" t="s">
        <v>14</v>
      </c>
      <c r="F875" s="2" t="s">
        <v>15</v>
      </c>
      <c r="G875" s="2" t="s">
        <v>984</v>
      </c>
      <c r="H875" s="2" t="s">
        <v>984</v>
      </c>
      <c r="I875" s="2" t="str">
        <f>IFERROR(__xludf.DUMMYFUNCTION("GOOGLETRANSLATE(C875,""fr"",""en"")"),"I am currently counting to have made the decision to go to Direct Insurance, it's been a while since I wanted to take the plunge I did not dare because of the fact that there are no offices but hey I discover the services by the nett And must admit that I"&amp;" am currently satisfied")</f>
        <v>I am currently counting to have made the decision to go to Direct Insurance, it's been a while since I wanted to take the plunge I did not dare because of the fact that there are no offices but hey I discover the services by the nett And must admit that I am currently satisfied</v>
      </c>
    </row>
    <row r="876" ht="15.75" customHeight="1">
      <c r="B876" s="2" t="s">
        <v>1862</v>
      </c>
      <c r="C876" s="2" t="s">
        <v>1863</v>
      </c>
      <c r="D876" s="2" t="s">
        <v>13</v>
      </c>
      <c r="E876" s="2" t="s">
        <v>14</v>
      </c>
      <c r="F876" s="2" t="s">
        <v>15</v>
      </c>
      <c r="G876" s="2" t="s">
        <v>984</v>
      </c>
      <c r="H876" s="2" t="s">
        <v>984</v>
      </c>
      <c r="I876" s="2" t="str">
        <f>IFERROR(__xludf.DUMMYFUNCTION("GOOGLETRANSLATE(C876,""fr"",""en"")"),"Customer for more than ten years, when I renewed my contract, I had a discussion with an advisor who offered me a commercial gesture of 40 euros, my price having increased for no reason. To date I have not received the check, despite a recovery by email a"&amp;" few weeks ago !! It's mean and it will eventually push me to see elsewhere!, especially since for the same guaranteed I will pay almost 100 euros months dear elsewhere!")</f>
        <v>Customer for more than ten years, when I renewed my contract, I had a discussion with an advisor who offered me a commercial gesture of 40 euros, my price having increased for no reason. To date I have not received the check, despite a recovery by email a few weeks ago !! It's mean and it will eventually push me to see elsewhere!, especially since for the same guaranteed I will pay almost 100 euros months dear elsewhere!</v>
      </c>
    </row>
    <row r="877" ht="15.75" customHeight="1">
      <c r="B877" s="2" t="s">
        <v>1864</v>
      </c>
      <c r="C877" s="2" t="s">
        <v>1865</v>
      </c>
      <c r="D877" s="2" t="s">
        <v>13</v>
      </c>
      <c r="E877" s="2" t="s">
        <v>14</v>
      </c>
      <c r="F877" s="2" t="s">
        <v>15</v>
      </c>
      <c r="G877" s="2" t="s">
        <v>984</v>
      </c>
      <c r="H877" s="2" t="s">
        <v>984</v>
      </c>
      <c r="I877" s="2" t="str">
        <f>IFERROR(__xludf.DUMMYFUNCTION("GOOGLETRANSLATE(C877,""fr"",""en"")"),"I am satisfied with the contract because it is the best value for money on the market that I have found, moreover it sounds very kind, very professional I recommend cordially.
")</f>
        <v>I am satisfied with the contract because it is the best value for money on the market that I have found, moreover it sounds very kind, very professional I recommend cordially.
</v>
      </c>
    </row>
    <row r="878" ht="15.75" customHeight="1">
      <c r="B878" s="2" t="s">
        <v>1866</v>
      </c>
      <c r="C878" s="2" t="s">
        <v>1867</v>
      </c>
      <c r="D878" s="2" t="s">
        <v>13</v>
      </c>
      <c r="E878" s="2" t="s">
        <v>14</v>
      </c>
      <c r="F878" s="2" t="s">
        <v>15</v>
      </c>
      <c r="G878" s="2" t="s">
        <v>984</v>
      </c>
      <c r="H878" s="2" t="s">
        <v>984</v>
      </c>
      <c r="I878" s="2" t="str">
        <f>IFERROR(__xludf.DUMMYFUNCTION("GOOGLETRANSLATE(C878,""fr"",""en"")"),"I'm satisfied.
Too bad there is not the assistance option 0 km to subscribe alone.
Very good customer service.
-------------------------------------------------------")</f>
        <v>I'm satisfied.
Too bad there is not the assistance option 0 km to subscribe alone.
Very good customer service.
-------------------------------------------------------</v>
      </c>
    </row>
    <row r="879" ht="15.75" customHeight="1">
      <c r="B879" s="2" t="s">
        <v>1868</v>
      </c>
      <c r="C879" s="2" t="s">
        <v>1869</v>
      </c>
      <c r="D879" s="2" t="s">
        <v>13</v>
      </c>
      <c r="E879" s="2" t="s">
        <v>14</v>
      </c>
      <c r="F879" s="2" t="s">
        <v>15</v>
      </c>
      <c r="G879" s="2" t="s">
        <v>984</v>
      </c>
      <c r="H879" s="2" t="s">
        <v>984</v>
      </c>
      <c r="I879" s="2" t="str">
        <f>IFERROR(__xludf.DUMMYFUNCTION("GOOGLETRANSLATE(C879,""fr"",""en"")"),"Very happy with the telephone platform. The prices are good and valid in time. No worries to validate your file on the website.")</f>
        <v>Very happy with the telephone platform. The prices are good and valid in time. No worries to validate your file on the website.</v>
      </c>
    </row>
    <row r="880" ht="15.75" customHeight="1">
      <c r="B880" s="2" t="s">
        <v>1870</v>
      </c>
      <c r="C880" s="2" t="s">
        <v>1871</v>
      </c>
      <c r="D880" s="2" t="s">
        <v>13</v>
      </c>
      <c r="E880" s="2" t="s">
        <v>14</v>
      </c>
      <c r="F880" s="2" t="s">
        <v>15</v>
      </c>
      <c r="G880" s="2" t="s">
        <v>984</v>
      </c>
      <c r="H880" s="2" t="s">
        <v>984</v>
      </c>
      <c r="I880" s="2" t="str">
        <f>IFERROR(__xludf.DUMMYFUNCTION("GOOGLETRANSLATE(C880,""fr"",""en"")"),"I am satisfied with the services of the company Direct Assurances and makes it known on the personal space dedicated to this information.
This obligation to give a personal opinion is painful.")</f>
        <v>I am satisfied with the services of the company Direct Assurances and makes it known on the personal space dedicated to this information.
This obligation to give a personal opinion is painful.</v>
      </c>
    </row>
    <row r="881" ht="15.75" customHeight="1">
      <c r="B881" s="2" t="s">
        <v>1872</v>
      </c>
      <c r="C881" s="2" t="s">
        <v>1873</v>
      </c>
      <c r="D881" s="2" t="s">
        <v>13</v>
      </c>
      <c r="E881" s="2" t="s">
        <v>14</v>
      </c>
      <c r="F881" s="2" t="s">
        <v>15</v>
      </c>
      <c r="G881" s="2" t="s">
        <v>1874</v>
      </c>
      <c r="H881" s="2" t="s">
        <v>1875</v>
      </c>
      <c r="I881" s="2" t="str">
        <f>IFERROR(__xludf.DUMMYFUNCTION("GOOGLETRANSLATE(C881,""fr"",""en"")"),"Direct Insurance has a big defect: its staff has no power to solve the problems and you walk in services in services to your discouragement! I will be in delicacy with them for unjustified termination of my contract! Hiding behind the Chatel law and havin"&amp;"g no valid reason to terminate my contract, I think that being registered in over -indebtedness committee must displease and motivate this termination which is unjustified, I repeat because I owe them No money and I have no reason to leave them.
Some inc"&amp;"onsistency points can also be taken into account as the decrease in my bonus and breakage of nonexistent ice ...... If all goes well, no worries!")</f>
        <v>Direct Insurance has a big defect: its staff has no power to solve the problems and you walk in services in services to your discouragement! I will be in delicacy with them for unjustified termination of my contract! Hiding behind the Chatel law and having no valid reason to terminate my contract, I think that being registered in over -indebtedness committee must displease and motivate this termination which is unjustified, I repeat because I owe them No money and I have no reason to leave them.
Some inconsistency points can also be taken into account as the decrease in my bonus and breakage of nonexistent ice ...... If all goes well, no worries!</v>
      </c>
    </row>
    <row r="882" ht="15.75" customHeight="1">
      <c r="B882" s="2" t="s">
        <v>1876</v>
      </c>
      <c r="C882" s="2" t="s">
        <v>1877</v>
      </c>
      <c r="D882" s="2" t="s">
        <v>13</v>
      </c>
      <c r="E882" s="2" t="s">
        <v>14</v>
      </c>
      <c r="F882" s="2" t="s">
        <v>15</v>
      </c>
      <c r="G882" s="2" t="s">
        <v>1878</v>
      </c>
      <c r="H882" s="2" t="s">
        <v>1875</v>
      </c>
      <c r="I882" s="2" t="str">
        <f>IFERROR(__xludf.DUMMYFUNCTION("GOOGLETRANSLATE(C882,""fr"",""en"")"),"If you change your mind just after a subscription, it's a real hassle !!!! a deaf dialogue so as not to reimburse yourself, be very careful if you want to subscribe to them
Very responsive to take money and completely absent when you have to return !!!
"&amp;"It's up to you if you want to play with them if not better to go elsewhere")</f>
        <v>If you change your mind just after a subscription, it's a real hassle !!!! a deaf dialogue so as not to reimburse yourself, be very careful if you want to subscribe to them
Very responsive to take money and completely absent when you have to return !!!
It's up to you if you want to play with them if not better to go elsewhere</v>
      </c>
    </row>
    <row r="883" ht="15.75" customHeight="1">
      <c r="B883" s="2" t="s">
        <v>1879</v>
      </c>
      <c r="C883" s="2" t="s">
        <v>1880</v>
      </c>
      <c r="D883" s="2" t="s">
        <v>13</v>
      </c>
      <c r="E883" s="2" t="s">
        <v>14</v>
      </c>
      <c r="F883" s="2" t="s">
        <v>15</v>
      </c>
      <c r="G883" s="2" t="s">
        <v>1881</v>
      </c>
      <c r="H883" s="2" t="s">
        <v>1875</v>
      </c>
      <c r="I883" s="2" t="str">
        <f>IFERROR(__xludf.DUMMYFUNCTION("GOOGLETRANSLATE(C883,""fr"",""en"")"),"I understand that it is not expensive because in fact we are not really assured.
It is therefore expensive the green macaroon has glue on the windshield.
I will obviously go quickly.")</f>
        <v>I understand that it is not expensive because in fact we are not really assured.
It is therefore expensive the green macaroon has glue on the windshield.
I will obviously go quickly.</v>
      </c>
    </row>
    <row r="884" ht="15.75" customHeight="1">
      <c r="B884" s="2" t="s">
        <v>1882</v>
      </c>
      <c r="C884" s="2" t="s">
        <v>1883</v>
      </c>
      <c r="D884" s="2" t="s">
        <v>13</v>
      </c>
      <c r="E884" s="2" t="s">
        <v>14</v>
      </c>
      <c r="F884" s="2" t="s">
        <v>15</v>
      </c>
      <c r="G884" s="2" t="s">
        <v>1884</v>
      </c>
      <c r="H884" s="2" t="s">
        <v>1875</v>
      </c>
      <c r="I884" s="2" t="str">
        <f>IFERROR(__xludf.DUMMYFUNCTION("GOOGLETRANSLATE(C884,""fr"",""en"")"),"Sorry, but with the unfavorable opinions that I just read I would not come to your home, I am 68 years old and have never had a hanging, so I will see elsewhere.")</f>
        <v>Sorry, but with the unfavorable opinions that I just read I would not come to your home, I am 68 years old and have never had a hanging, so I will see elsewhere.</v>
      </c>
    </row>
    <row r="885" ht="15.75" customHeight="1">
      <c r="B885" s="2" t="s">
        <v>1885</v>
      </c>
      <c r="C885" s="2" t="s">
        <v>1886</v>
      </c>
      <c r="D885" s="2" t="s">
        <v>13</v>
      </c>
      <c r="E885" s="2" t="s">
        <v>14</v>
      </c>
      <c r="F885" s="2" t="s">
        <v>15</v>
      </c>
      <c r="G885" s="2" t="s">
        <v>1887</v>
      </c>
      <c r="H885" s="2" t="s">
        <v>1875</v>
      </c>
      <c r="I885" s="2" t="str">
        <f>IFERROR(__xludf.DUMMYFUNCTION("GOOGLETRANSLATE(C885,""fr"",""en"")"),"I had been insured for 20 years at Direct Insurance without having a pb but their policy has changed! Prices more competitive, deplorable customer service, following the death of my husband, I had to terminate his car insurance in his name and ensure this"&amp;" same car on my name by paying a new subscription. Since then, I have not been able to recover the too perceived of my husband's subscription despite official documents, recommended letters and telephone calls, nothing follows, they drag things. I am disa"&amp;"ppointed. I just regret having signed a new contract with them. To flee.")</f>
        <v>I had been insured for 20 years at Direct Insurance without having a pb but their policy has changed! Prices more competitive, deplorable customer service, following the death of my husband, I had to terminate his car insurance in his name and ensure this same car on my name by paying a new subscription. Since then, I have not been able to recover the too perceived of my husband's subscription despite official documents, recommended letters and telephone calls, nothing follows, they drag things. I am disappointed. I just regret having signed a new contract with them. To flee.</v>
      </c>
    </row>
    <row r="886" ht="15.75" customHeight="1">
      <c r="B886" s="2" t="s">
        <v>1888</v>
      </c>
      <c r="C886" s="2" t="s">
        <v>1889</v>
      </c>
      <c r="D886" s="2" t="s">
        <v>13</v>
      </c>
      <c r="E886" s="2" t="s">
        <v>14</v>
      </c>
      <c r="F886" s="2" t="s">
        <v>15</v>
      </c>
      <c r="G886" s="2" t="s">
        <v>1887</v>
      </c>
      <c r="H886" s="2" t="s">
        <v>1875</v>
      </c>
      <c r="I886" s="2" t="str">
        <f>IFERROR(__xludf.DUMMYFUNCTION("GOOGLETRANSLATE(C886,""fr"",""en"")"),"Well placed at the price level, on the other hand apply a pricing haiuse during this period where we did not circulate with the covid, I find inexcusable and leave this insurer.")</f>
        <v>Well placed at the price level, on the other hand apply a pricing haiuse during this period where we did not circulate with the covid, I find inexcusable and leave this insurer.</v>
      </c>
    </row>
    <row r="887" ht="15.75" customHeight="1">
      <c r="B887" s="2" t="s">
        <v>1890</v>
      </c>
      <c r="C887" s="2" t="s">
        <v>1891</v>
      </c>
      <c r="D887" s="2" t="s">
        <v>13</v>
      </c>
      <c r="E887" s="2" t="s">
        <v>14</v>
      </c>
      <c r="F887" s="2" t="s">
        <v>15</v>
      </c>
      <c r="G887" s="2" t="s">
        <v>1892</v>
      </c>
      <c r="H887" s="2" t="s">
        <v>1875</v>
      </c>
      <c r="I887" s="2" t="str">
        <f>IFERROR(__xludf.DUMMYFUNCTION("GOOGLETRANSLATE(C887,""fr"",""en"")"),"Everything is fine. Never had an accident so nothing to pay from them, do I say the same thing ??? All insurances are great as long as they do not put their hands in their pocket ........... to see (but I am not in a hurry)")</f>
        <v>Everything is fine. Never had an accident so nothing to pay from them, do I say the same thing ??? All insurances are great as long as they do not put their hands in their pocket ........... to see (but I am not in a hurry)</v>
      </c>
    </row>
    <row r="888" ht="15.75" customHeight="1">
      <c r="B888" s="2" t="s">
        <v>1893</v>
      </c>
      <c r="C888" s="2" t="s">
        <v>1894</v>
      </c>
      <c r="D888" s="2" t="s">
        <v>13</v>
      </c>
      <c r="E888" s="2" t="s">
        <v>14</v>
      </c>
      <c r="F888" s="2" t="s">
        <v>15</v>
      </c>
      <c r="G888" s="2" t="s">
        <v>1895</v>
      </c>
      <c r="H888" s="2" t="s">
        <v>1875</v>
      </c>
      <c r="I888" s="2" t="str">
        <f>IFERROR(__xludf.DUMMYFUNCTION("GOOGLETRANSLATE(C888,""fr"",""en"")"),"When you are a new customer with a 50% bonus your subscription is normal. The 2nd year the increase is obvious ... and the 3rd year is the explosion of the contribution always for the same vehicle and even bonus at 50%!! Impossible to discuss price with a"&amp;" ""con/seiller"" it sends you! ... ...
In addition, the maturity notice is not sent by post but sent by email, the 2 months before deadline are not respected which means that you can no longer terminate under the Hamon law ... This company believes So ha"&amp;"ving trapped you! It is then necessary to rewrite and terminate in Chatel law ... very incorrect practice not to say more ... It must be said.
During these 3 years with them I had no damage to be reimbursed, but given their behavior I would certainly hav"&amp;"e problems ...
It is unacceptable to want to make the right drivers pay seriously, I don't have to pay for bad or even the fire problems of cars at the end of the year ...
It is a company that I absolutely do not recommend!")</f>
        <v>When you are a new customer with a 50% bonus your subscription is normal. The 2nd year the increase is obvious ... and the 3rd year is the explosion of the contribution always for the same vehicle and even bonus at 50%!! Impossible to discuss price with a "con/seiller" it sends you! ... ...
In addition, the maturity notice is not sent by post but sent by email, the 2 months before deadline are not respected which means that you can no longer terminate under the Hamon law ... This company believes So having trapped you! It is then necessary to rewrite and terminate in Chatel law ... very incorrect practice not to say more ... It must be said.
During these 3 years with them I had no damage to be reimbursed, but given their behavior I would certainly have problems ...
It is unacceptable to want to make the right drivers pay seriously, I don't have to pay for bad or even the fire problems of cars at the end of the year ...
It is a company that I absolutely do not recommend!</v>
      </c>
    </row>
    <row r="889" ht="15.75" customHeight="1">
      <c r="B889" s="2" t="s">
        <v>1896</v>
      </c>
      <c r="C889" s="2" t="s">
        <v>1897</v>
      </c>
      <c r="D889" s="2" t="s">
        <v>13</v>
      </c>
      <c r="E889" s="2" t="s">
        <v>14</v>
      </c>
      <c r="F889" s="2" t="s">
        <v>15</v>
      </c>
      <c r="G889" s="2" t="s">
        <v>1895</v>
      </c>
      <c r="H889" s="2" t="s">
        <v>1875</v>
      </c>
      <c r="I889" s="2" t="str">
        <f>IFERROR(__xludf.DUMMYFUNCTION("GOOGLETRANSLATE(C889,""fr"",""en"")"),"I received the deadline for this insurer for the second year of contract with a 16% increase in the premium. Having had no claim and a 50% bonus for more than 20 years, it's exaggerated! I simulated on their site a new quote for the same vehicle with the "&amp;"same guarantees and the same encrypted driver references 39% cheaper! Except that being already a customer with them, you don't want to apply this new customer rate to me, is that normal?")</f>
        <v>I received the deadline for this insurer for the second year of contract with a 16% increase in the premium. Having had no claim and a 50% bonus for more than 20 years, it's exaggerated! I simulated on their site a new quote for the same vehicle with the same guarantees and the same encrypted driver references 39% cheaper! Except that being already a customer with them, you don't want to apply this new customer rate to me, is that normal?</v>
      </c>
    </row>
    <row r="890" ht="15.75" customHeight="1">
      <c r="B890" s="2" t="s">
        <v>1898</v>
      </c>
      <c r="C890" s="2" t="s">
        <v>1899</v>
      </c>
      <c r="D890" s="2" t="s">
        <v>13</v>
      </c>
      <c r="E890" s="2" t="s">
        <v>14</v>
      </c>
      <c r="F890" s="2" t="s">
        <v>15</v>
      </c>
      <c r="G890" s="2" t="s">
        <v>1900</v>
      </c>
      <c r="H890" s="2" t="s">
        <v>1875</v>
      </c>
      <c r="I890" s="2" t="str">
        <f>IFERROR(__xludf.DUMMYFUNCTION("GOOGLETRANSLATE(C890,""fr"",""en"")"),"There is direct only on the name. This company does not take into account my request to go to third party after more than 10 years as a customer. And without accident. In addition the price is not cheaper")</f>
        <v>There is direct only on the name. This company does not take into account my request to go to third party after more than 10 years as a customer. And without accident. In addition the price is not cheaper</v>
      </c>
    </row>
    <row r="891" ht="15.75" customHeight="1">
      <c r="B891" s="2" t="s">
        <v>1901</v>
      </c>
      <c r="C891" s="2" t="s">
        <v>1902</v>
      </c>
      <c r="D891" s="2" t="s">
        <v>13</v>
      </c>
      <c r="E891" s="2" t="s">
        <v>14</v>
      </c>
      <c r="F891" s="2" t="s">
        <v>15</v>
      </c>
      <c r="G891" s="2" t="s">
        <v>1903</v>
      </c>
      <c r="H891" s="2" t="s">
        <v>1875</v>
      </c>
      <c r="I891" s="2" t="str">
        <f>IFERROR(__xludf.DUMMYFUNCTION("GOOGLETRANSLATE(C891,""fr"",""en"")"),"Satisfaction 0 star. This company is a real shame. They put all the possible barriers to me so as not to accept the termination of my contract following the sale of my car. The supporting documents to be provided and a handwritten approach are painful, ta"&amp;"king into account that there is a customer area or all the supporting documents and documents filed in a digital manner by the customer disappear. Customer service is a real disaster. They do not inform all the documents required to terminate the contract"&amp;" and the privileged procedure by Direct Insurance are the recommended letters and threats. Finally, even if my contract was terminated, they sent me a notice of recovery without notice and taking into account that my contract finalized on 01/12 and that t"&amp;"he sale of my car had taken place on 01/02.
A word of advice, avoid direct insurance and…. Good luck if you want to terminate your contract.
")</f>
        <v>Satisfaction 0 star. This company is a real shame. They put all the possible barriers to me so as not to accept the termination of my contract following the sale of my car. The supporting documents to be provided and a handwritten approach are painful, taking into account that there is a customer area or all the supporting documents and documents filed in a digital manner by the customer disappear. Customer service is a real disaster. They do not inform all the documents required to terminate the contract and the privileged procedure by Direct Insurance are the recommended letters and threats. Finally, even if my contract was terminated, they sent me a notice of recovery without notice and taking into account that my contract finalized on 01/12 and that the sale of my car had taken place on 01/02.
A word of advice, avoid direct insurance and…. Good luck if you want to terminate your contract.
</v>
      </c>
    </row>
    <row r="892" ht="15.75" customHeight="1">
      <c r="B892" s="2" t="s">
        <v>1904</v>
      </c>
      <c r="C892" s="2" t="s">
        <v>1905</v>
      </c>
      <c r="D892" s="2" t="s">
        <v>13</v>
      </c>
      <c r="E892" s="2" t="s">
        <v>14</v>
      </c>
      <c r="F892" s="2" t="s">
        <v>15</v>
      </c>
      <c r="G892" s="2" t="s">
        <v>1906</v>
      </c>
      <c r="H892" s="2" t="s">
        <v>1907</v>
      </c>
      <c r="I892" s="2" t="str">
        <f>IFERROR(__xludf.DUMMYFUNCTION("GOOGLETRANSLATE(C892,""fr"",""en"")"),"Too expensive as insurance, no discount on the price after a year such as customer, customer service without any professionalism or helpfulness towards their customers, assurance to avoid")</f>
        <v>Too expensive as insurance, no discount on the price after a year such as customer, customer service without any professionalism or helpfulness towards their customers, assurance to avoid</v>
      </c>
    </row>
    <row r="893" ht="15.75" customHeight="1">
      <c r="B893" s="2" t="s">
        <v>1908</v>
      </c>
      <c r="C893" s="2" t="s">
        <v>1909</v>
      </c>
      <c r="D893" s="2" t="s">
        <v>13</v>
      </c>
      <c r="E893" s="2" t="s">
        <v>14</v>
      </c>
      <c r="F893" s="2" t="s">
        <v>15</v>
      </c>
      <c r="G893" s="2" t="s">
        <v>1910</v>
      </c>
      <c r="H893" s="2" t="s">
        <v>1907</v>
      </c>
      <c r="I893" s="2" t="str">
        <f>IFERROR(__xludf.DUMMYFUNCTION("GOOGLETRANSLATE(C893,""fr"",""en"")"),"Direct Insurance recruits NiViVeaux links at a competitive rate but then the renewals are with completely unjustified inflation. It is necessary to terminate and take a new contract each year, it is using in the long run ... I went to a more transparent e"&amp;"-assistance on its pricing policy")</f>
        <v>Direct Insurance recruits NiViVeaux links at a competitive rate but then the renewals are with completely unjustified inflation. It is necessary to terminate and take a new contract each year, it is using in the long run ... I went to a more transparent e-assistance on its pricing policy</v>
      </c>
    </row>
    <row r="894" ht="15.75" customHeight="1">
      <c r="B894" s="2" t="s">
        <v>1911</v>
      </c>
      <c r="C894" s="2" t="s">
        <v>1912</v>
      </c>
      <c r="D894" s="2" t="s">
        <v>13</v>
      </c>
      <c r="E894" s="2" t="s">
        <v>14</v>
      </c>
      <c r="F894" s="2" t="s">
        <v>15</v>
      </c>
      <c r="G894" s="2" t="s">
        <v>1913</v>
      </c>
      <c r="H894" s="2" t="s">
        <v>1907</v>
      </c>
      <c r="I894" s="2" t="str">
        <f>IFERROR(__xludf.DUMMYFUNCTION("GOOGLETRANSLATE(C894,""fr"",""en"")"),"Welcome the advisor who guides you throughout the procedure. Fast, efficient and competitive on prices. Very good experience with Direct Insurance.")</f>
        <v>Welcome the advisor who guides you throughout the procedure. Fast, efficient and competitive on prices. Very good experience with Direct Insurance.</v>
      </c>
    </row>
    <row r="895" ht="15.75" customHeight="1">
      <c r="B895" s="2" t="s">
        <v>1914</v>
      </c>
      <c r="C895" s="2" t="s">
        <v>1915</v>
      </c>
      <c r="D895" s="2" t="s">
        <v>13</v>
      </c>
      <c r="E895" s="2" t="s">
        <v>14</v>
      </c>
      <c r="F895" s="2" t="s">
        <v>15</v>
      </c>
      <c r="G895" s="2" t="s">
        <v>1916</v>
      </c>
      <c r="H895" s="2" t="s">
        <v>1907</v>
      </c>
      <c r="I895" s="2" t="str">
        <f>IFERROR(__xludf.DUMMYFUNCTION("GOOGLETRANSLATE(C895,""fr"",""en"")"),"To flee,
The only purpose of this insurance, to garner profits on your back.
In the event of a claim even in all risks, seek to make sure not to assume their role as an insurer by any means.
Customer service outside France like so many others.
Privile"&amp;"ge the small agency near you other than AXA Assurance since it is the same group so the same political.
")</f>
        <v>To flee,
The only purpose of this insurance, to garner profits on your back.
In the event of a claim even in all risks, seek to make sure not to assume their role as an insurer by any means.
Customer service outside France like so many others.
Privilege the small agency near you other than AXA Assurance since it is the same group so the same political.
</v>
      </c>
    </row>
    <row r="896" ht="15.75" customHeight="1">
      <c r="B896" s="2" t="s">
        <v>1917</v>
      </c>
      <c r="C896" s="2" t="s">
        <v>1918</v>
      </c>
      <c r="D896" s="2" t="s">
        <v>13</v>
      </c>
      <c r="E896" s="2" t="s">
        <v>14</v>
      </c>
      <c r="F896" s="2" t="s">
        <v>15</v>
      </c>
      <c r="G896" s="2" t="s">
        <v>1919</v>
      </c>
      <c r="H896" s="2" t="s">
        <v>1907</v>
      </c>
      <c r="I896" s="2" t="str">
        <f>IFERROR(__xludf.DUMMYFUNCTION("GOOGLETRANSLATE(C896,""fr"",""en"")"),"We sell you dreams with franchises in the average but high costs on the amount of repairs. non -existent services. Mediocre follow -up and especially experts only at the service of the insurer. I seriously think of making sure.")</f>
        <v>We sell you dreams with franchises in the average but high costs on the amount of repairs. non -existent services. Mediocre follow -up and especially experts only at the service of the insurer. I seriously think of making sure.</v>
      </c>
    </row>
    <row r="897" ht="15.75" customHeight="1">
      <c r="B897" s="2" t="s">
        <v>1920</v>
      </c>
      <c r="C897" s="2" t="s">
        <v>1921</v>
      </c>
      <c r="D897" s="2" t="s">
        <v>13</v>
      </c>
      <c r="E897" s="2" t="s">
        <v>14</v>
      </c>
      <c r="F897" s="2" t="s">
        <v>15</v>
      </c>
      <c r="G897" s="2" t="s">
        <v>1922</v>
      </c>
      <c r="H897" s="2" t="s">
        <v>1907</v>
      </c>
      <c r="I897" s="2" t="str">
        <f>IFERROR(__xludf.DUMMYFUNCTION("GOOGLETRANSLATE(C897,""fr"",""en"")"),"Scandalous !!! Flee this insurance !!!
Know that after 4 claims in 3 years, Direct Assurance you turn out purely and simply by a registered letter! The worst part is that in the 4 claims, even if you are not responsible, this is recognized! Me, I have 2 "&amp;"ice creams, 1 non-responsible sinister, 1 sinister 50-50 and 1 loss responsible since December 2017 and they have turned me! Do not go ! These insurances emit you when you cost them money")</f>
        <v>Scandalous !!! Flee this insurance !!!
Know that after 4 claims in 3 years, Direct Assurance you turn out purely and simply by a registered letter! The worst part is that in the 4 claims, even if you are not responsible, this is recognized! Me, I have 2 ice creams, 1 non-responsible sinister, 1 sinister 50-50 and 1 loss responsible since December 2017 and they have turned me! Do not go ! These insurances emit you when you cost them money</v>
      </c>
    </row>
    <row r="898" ht="15.75" customHeight="1">
      <c r="B898" s="2" t="s">
        <v>1923</v>
      </c>
      <c r="C898" s="2" t="s">
        <v>1924</v>
      </c>
      <c r="D898" s="2" t="s">
        <v>13</v>
      </c>
      <c r="E898" s="2" t="s">
        <v>14</v>
      </c>
      <c r="F898" s="2" t="s">
        <v>15</v>
      </c>
      <c r="G898" s="2" t="s">
        <v>1925</v>
      </c>
      <c r="H898" s="2" t="s">
        <v>1907</v>
      </c>
      <c r="I898" s="2" t="str">
        <f>IFERROR(__xludf.DUMMYFUNCTION("GOOGLETRANSLATE(C898,""fr"",""en"")"),"I subscribed 6 contracts at Direct Insurance. The premiums were immediately taken from my bank account.
48 hours later I learn that Direct Insurance no longer wants to ensure one of the contracts, a car by invoking elements that I had communicated during"&amp;" the subscription. To say t insurance launches the termination with my insurer who accepts the termination. My car is no longer guaranteed. I decide to retract and request the reimbursement of contributions around € 1,200. I still await the reimbursement "&amp;"of the all of the sums despite complaints, calls during which one nevertheless committed to reminding me.
This insurer prevails to be a customer service of the year 2021. An baseless definition.")</f>
        <v>I subscribed 6 contracts at Direct Insurance. The premiums were immediately taken from my bank account.
48 hours later I learn that Direct Insurance no longer wants to ensure one of the contracts, a car by invoking elements that I had communicated during the subscription. To say t insurance launches the termination with my insurer who accepts the termination. My car is no longer guaranteed. I decide to retract and request the reimbursement of contributions around € 1,200. I still await the reimbursement of the all of the sums despite complaints, calls during which one nevertheless committed to reminding me.
This insurer prevails to be a customer service of the year 2021. An baseless definition.</v>
      </c>
    </row>
    <row r="899" ht="15.75" customHeight="1">
      <c r="B899" s="2" t="s">
        <v>1926</v>
      </c>
      <c r="C899" s="2" t="s">
        <v>1927</v>
      </c>
      <c r="D899" s="2" t="s">
        <v>13</v>
      </c>
      <c r="E899" s="2" t="s">
        <v>14</v>
      </c>
      <c r="F899" s="2" t="s">
        <v>15</v>
      </c>
      <c r="G899" s="2" t="s">
        <v>1925</v>
      </c>
      <c r="H899" s="2" t="s">
        <v>1907</v>
      </c>
      <c r="I899" s="2" t="str">
        <f>IFERROR(__xludf.DUMMYFUNCTION("GOOGLETRANSLATE(C899,""fr"",""en"")"),"Really disappointed ...
Request for modification of my contract on January 13, I am told that I will be recalled, no call ...
I remind you, the advisor tells me that she cannot put in place she even my request and that I am reminded ... I remind again, "&amp;"the new advisor cannot either ... I receive an email with Changes that do not correspond to those requested ...
I remind you ... and there the adviser of the year who does not think he should apologize for my waiting period and who makes me understand th"&amp;"at anyway is like that and not otherwise. I know that now one client more or less matter but I find it very light as customer service ...
")</f>
        <v>Really disappointed ...
Request for modification of my contract on January 13, I am told that I will be recalled, no call ...
I remind you, the advisor tells me that she cannot put in place she even my request and that I am reminded ... I remind again, the new advisor cannot either ... I receive an email with Changes that do not correspond to those requested ...
I remind you ... and there the adviser of the year who does not think he should apologize for my waiting period and who makes me understand that anyway is like that and not otherwise. I know that now one client more or less matter but I find it very light as customer service ...
</v>
      </c>
    </row>
    <row r="900" ht="15.75" customHeight="1">
      <c r="B900" s="2" t="s">
        <v>1928</v>
      </c>
      <c r="C900" s="2" t="s">
        <v>1929</v>
      </c>
      <c r="D900" s="2" t="s">
        <v>13</v>
      </c>
      <c r="E900" s="2" t="s">
        <v>14</v>
      </c>
      <c r="F900" s="2" t="s">
        <v>15</v>
      </c>
      <c r="G900" s="2" t="s">
        <v>1930</v>
      </c>
      <c r="H900" s="2" t="s">
        <v>1907</v>
      </c>
      <c r="I900" s="2" t="str">
        <f>IFERROR(__xludf.DUMMYFUNCTION("GOOGLETRANSLATE(C900,""fr"",""en"")"),"Insurance to flee
 Indeed, the Hamon law leaves you the choice of your repairer, or Da requires you to go to repairers approved by them. The insistence on the phone is truly scandalous, we specify, if you persist in wanting to choose your repairer, tha"&amp;"t the procedures will be complicated (expertise, deadline, limited amount of the invoice). These practices must be denounced.
")</f>
        <v>Insurance to flee
 Indeed, the Hamon law leaves you the choice of your repairer, or Da requires you to go to repairers approved by them. The insistence on the phone is truly scandalous, we specify, if you persist in wanting to choose your repairer, that the procedures will be complicated (expertise, deadline, limited amount of the invoice). These practices must be denounced.
</v>
      </c>
    </row>
    <row r="901" ht="15.75" customHeight="1">
      <c r="B901" s="2" t="s">
        <v>1931</v>
      </c>
      <c r="C901" s="2" t="s">
        <v>1932</v>
      </c>
      <c r="D901" s="2" t="s">
        <v>13</v>
      </c>
      <c r="E901" s="2" t="s">
        <v>14</v>
      </c>
      <c r="F901" s="2" t="s">
        <v>15</v>
      </c>
      <c r="G901" s="2" t="s">
        <v>1933</v>
      </c>
      <c r="H901" s="2" t="s">
        <v>1907</v>
      </c>
      <c r="I901" s="2" t="str">
        <f>IFERROR(__xludf.DUMMYFUNCTION("GOOGLETRANSLATE(C901,""fr"",""en"")"),"Interesting price and quick reaction of the platform, be sure to provide the requested parts and everything goes perfectly!
I recommend direct insurance!")</f>
        <v>Interesting price and quick reaction of the platform, be sure to provide the requested parts and everything goes perfectly!
I recommend direct insurance!</v>
      </c>
    </row>
    <row r="902" ht="15.75" customHeight="1">
      <c r="B902" s="2" t="s">
        <v>1934</v>
      </c>
      <c r="C902" s="2" t="s">
        <v>1935</v>
      </c>
      <c r="D902" s="2" t="s">
        <v>13</v>
      </c>
      <c r="E902" s="2" t="s">
        <v>14</v>
      </c>
      <c r="F902" s="2" t="s">
        <v>15</v>
      </c>
      <c r="G902" s="2" t="s">
        <v>1933</v>
      </c>
      <c r="H902" s="2" t="s">
        <v>1907</v>
      </c>
      <c r="I902" s="2" t="str">
        <f>IFERROR(__xludf.DUMMYFUNCTION("GOOGLETRANSLATE(C902,""fr"",""en"")"),"Here are more than 3 years that I have been insured with them entirely happy for all the steps I have them with them without any accidents even to renegotiate my price I was surprised without problems")</f>
        <v>Here are more than 3 years that I have been insured with them entirely happy for all the steps I have them with them without any accidents even to renegotiate my price I was surprised without problems</v>
      </c>
    </row>
    <row r="903" ht="15.75" customHeight="1">
      <c r="B903" s="2" t="s">
        <v>1936</v>
      </c>
      <c r="C903" s="2" t="s">
        <v>1937</v>
      </c>
      <c r="D903" s="2" t="s">
        <v>13</v>
      </c>
      <c r="E903" s="2" t="s">
        <v>14</v>
      </c>
      <c r="F903" s="2" t="s">
        <v>15</v>
      </c>
      <c r="G903" s="2" t="s">
        <v>1938</v>
      </c>
      <c r="H903" s="2" t="s">
        <v>1907</v>
      </c>
      <c r="I903" s="2" t="str">
        <f>IFERROR(__xludf.DUMMYFUNCTION("GOOGLETRANSLATE(C903,""fr"",""en"")"),"Victim of a disaster, but insured to the third party, Direct Assurance absolutely did not help me and had to do so that they could not do anything for me ...? Why subscribe to an insurer if it does not respect its share of the contract?
I terminated and "&amp;"hit the door next door, I strongly advise against.")</f>
        <v>Victim of a disaster, but insured to the third party, Direct Assurance absolutely did not help me and had to do so that they could not do anything for me ...? Why subscribe to an insurer if it does not respect its share of the contract?
I terminated and hit the door next door, I strongly advise against.</v>
      </c>
    </row>
    <row r="904" ht="15.75" customHeight="1">
      <c r="B904" s="2" t="s">
        <v>1939</v>
      </c>
      <c r="C904" s="2" t="s">
        <v>1940</v>
      </c>
      <c r="D904" s="2" t="s">
        <v>13</v>
      </c>
      <c r="E904" s="2" t="s">
        <v>14</v>
      </c>
      <c r="F904" s="2" t="s">
        <v>15</v>
      </c>
      <c r="G904" s="2" t="s">
        <v>1941</v>
      </c>
      <c r="H904" s="2" t="s">
        <v>1907</v>
      </c>
      <c r="I904" s="2" t="str">
        <f>IFERROR(__xludf.DUMMYFUNCTION("GOOGLETRANSLATE(C904,""fr"",""en"")"),"They are robots I don't trust. It gives you a reasonable or even cheaper quote but as soon as you sign they will change the price and even the container of the contract")</f>
        <v>They are robots I don't trust. It gives you a reasonable or even cheaper quote but as soon as you sign they will change the price and even the container of the contract</v>
      </c>
    </row>
    <row r="905" ht="15.75" customHeight="1">
      <c r="B905" s="2" t="s">
        <v>1942</v>
      </c>
      <c r="C905" s="2" t="s">
        <v>1943</v>
      </c>
      <c r="D905" s="2" t="s">
        <v>13</v>
      </c>
      <c r="E905" s="2" t="s">
        <v>14</v>
      </c>
      <c r="F905" s="2" t="s">
        <v>15</v>
      </c>
      <c r="G905" s="2" t="s">
        <v>1944</v>
      </c>
      <c r="H905" s="2" t="s">
        <v>1907</v>
      </c>
      <c r="I905" s="2" t="str">
        <f>IFERROR(__xludf.DUMMYFUNCTION("GOOGLETRANSLATE(C905,""fr"",""en"")"),"I had an incident at night with an animal that damaged my vehicle.
This insurance wanted to have it assembled and repair it with a dealer than that of the brand of my vehicle.
Since then I have struggled to change the expertise.
When I call them he can"&amp;"not tell me ""I go back up the information""
And it has been going on for 4 days nothing is moving.
")</f>
        <v>I had an incident at night with an animal that damaged my vehicle.
This insurance wanted to have it assembled and repair it with a dealer than that of the brand of my vehicle.
Since then I have struggled to change the expertise.
When I call them he cannot tell me "I go back up the information"
And it has been going on for 4 days nothing is moving.
</v>
      </c>
    </row>
    <row r="906" ht="15.75" customHeight="1">
      <c r="B906" s="2" t="s">
        <v>1945</v>
      </c>
      <c r="C906" s="2" t="s">
        <v>1946</v>
      </c>
      <c r="D906" s="2" t="s">
        <v>13</v>
      </c>
      <c r="E906" s="2" t="s">
        <v>14</v>
      </c>
      <c r="F906" s="2" t="s">
        <v>15</v>
      </c>
      <c r="G906" s="2" t="s">
        <v>1944</v>
      </c>
      <c r="H906" s="2" t="s">
        <v>1907</v>
      </c>
      <c r="I906" s="2" t="str">
        <f>IFERROR(__xludf.DUMMYFUNCTION("GOOGLETRANSLATE(C906,""fr"",""en"")")," Very well organized! Lure method is infallible, they attract you with attractive prices, offer you a contract, say they take care of everything and you pay, there are the problems there, you must provide a state of documents for which they had to take ca"&amp;"re of it and, if you do not provide all the documents on time you are terminated. But you have already paid. So go get reimbursed ... it's Monable!")</f>
        <v> Very well organized! Lure method is infallible, they attract you with attractive prices, offer you a contract, say they take care of everything and you pay, there are the problems there, you must provide a state of documents for which they had to take care of it and, if you do not provide all the documents on time you are terminated. But you have already paid. So go get reimbursed ... it's Monable!</v>
      </c>
    </row>
    <row r="907" ht="15.75" customHeight="1">
      <c r="B907" s="2" t="s">
        <v>1947</v>
      </c>
      <c r="C907" s="2" t="s">
        <v>1948</v>
      </c>
      <c r="D907" s="2" t="s">
        <v>13</v>
      </c>
      <c r="E907" s="2" t="s">
        <v>14</v>
      </c>
      <c r="F907" s="2" t="s">
        <v>15</v>
      </c>
      <c r="G907" s="2" t="s">
        <v>1944</v>
      </c>
      <c r="H907" s="2" t="s">
        <v>1907</v>
      </c>
      <c r="I907" s="2" t="str">
        <f>IFERROR(__xludf.DUMMYFUNCTION("GOOGLETRANSLATE(C907,""fr"",""en"")"),"Hello,
I was insured at DA for 15 years, whether in housing or vehicles (Tmax scooter and 3008 and Tiguan vehicles).
I left them as they receive their maturity notice which is on average 20% annual increase. Their explanation concerning these increases "&amp;"is always the same, namely a general increase in the loss rates applicable to all insurers and their customers.
I confirm that DA invested the first year with very attractive rates to catch prospects and that the return on investment rule starts from the"&amp;" 2nd year.
In conclusion, they must be left from the 2nd or 3rd year")</f>
        <v>Hello,
I was insured at DA for 15 years, whether in housing or vehicles (Tmax scooter and 3008 and Tiguan vehicles).
I left them as they receive their maturity notice which is on average 20% annual increase. Their explanation concerning these increases is always the same, namely a general increase in the loss rates applicable to all insurers and their customers.
I confirm that DA invested the first year with very attractive rates to catch prospects and that the return on investment rule starts from the 2nd year.
In conclusion, they must be left from the 2nd or 3rd year</v>
      </c>
    </row>
    <row r="908" ht="15.75" customHeight="1">
      <c r="B908" s="2" t="s">
        <v>1949</v>
      </c>
      <c r="C908" s="2" t="s">
        <v>1950</v>
      </c>
      <c r="D908" s="2" t="s">
        <v>13</v>
      </c>
      <c r="E908" s="2" t="s">
        <v>14</v>
      </c>
      <c r="F908" s="2" t="s">
        <v>15</v>
      </c>
      <c r="G908" s="2" t="s">
        <v>1944</v>
      </c>
      <c r="H908" s="2" t="s">
        <v>1907</v>
      </c>
      <c r="I908" s="2" t="str">
        <f>IFERROR(__xludf.DUMMYFUNCTION("GOOGLETRANSLATE(C908,""fr"",""en"")"),"Hello,
I am assured at Direct Insurance for my car. The prices are interesting, but it is impossible to send suggestions to improve the operation of this insurance. In example, I have a housing quote that drags on my account, and it is Impossible to dele"&amp;"te it!
Any company should indicate at the bottom of the page: ""suggestions"", so that they can improve their operation")</f>
        <v>Hello,
I am assured at Direct Insurance for my car. The prices are interesting, but it is impossible to send suggestions to improve the operation of this insurance. In example, I have a housing quote that drags on my account, and it is Impossible to delete it!
Any company should indicate at the bottom of the page: "suggestions", so that they can improve their operation</v>
      </c>
    </row>
    <row r="909" ht="15.75" customHeight="1">
      <c r="B909" s="2" t="s">
        <v>1951</v>
      </c>
      <c r="C909" s="2" t="s">
        <v>1952</v>
      </c>
      <c r="D909" s="2" t="s">
        <v>13</v>
      </c>
      <c r="E909" s="2" t="s">
        <v>14</v>
      </c>
      <c r="F909" s="2" t="s">
        <v>15</v>
      </c>
      <c r="G909" s="2" t="s">
        <v>1953</v>
      </c>
      <c r="H909" s="2" t="s">
        <v>1954</v>
      </c>
      <c r="I909" s="2" t="str">
        <f>IFERROR(__xludf.DUMMYFUNCTION("GOOGLETRANSLATE(C909,""fr"",""en"")"),"I provided two cars, the interlocutors were professional and courteous, the application is impeccable and simple ... It is the first time that I subscribe to Direct Insurance and I am pleasantly surprised at the quality of service compared to All that I c"&amp;"ould hear ... I recommend (after you have to see in the event of a claim)")</f>
        <v>I provided two cars, the interlocutors were professional and courteous, the application is impeccable and simple ... It is the first time that I subscribe to Direct Insurance and I am pleasantly surprised at the quality of service compared to All that I could hear ... I recommend (after you have to see in the event of a claim)</v>
      </c>
    </row>
    <row r="910" ht="15.75" customHeight="1">
      <c r="B910" s="2" t="s">
        <v>1955</v>
      </c>
      <c r="C910" s="2" t="s">
        <v>1956</v>
      </c>
      <c r="D910" s="2" t="s">
        <v>13</v>
      </c>
      <c r="E910" s="2" t="s">
        <v>14</v>
      </c>
      <c r="F910" s="2" t="s">
        <v>15</v>
      </c>
      <c r="G910" s="2" t="s">
        <v>1957</v>
      </c>
      <c r="H910" s="2" t="s">
        <v>1954</v>
      </c>
      <c r="I910" s="2" t="str">
        <f>IFERROR(__xludf.DUMMYFUNCTION("GOOGLETRANSLATE(C910,""fr"",""en"")"),"Newcomer with 2 contracts (auto + housing) but no discount or promotional offer unlike many competitors, it is unfortunate ... Basic prices to which we quickly added 1 or more options/guarantees to be ""quiet ""... and customer service + or - competent ac"&amp;"cording to the interlocutors, but that is almost everywhere the same!")</f>
        <v>Newcomer with 2 contracts (auto + housing) but no discount or promotional offer unlike many competitors, it is unfortunate ... Basic prices to which we quickly added 1 or more options/guarantees to be "quiet "... and customer service + or - competent according to the interlocutors, but that is almost everywhere the same!</v>
      </c>
    </row>
    <row r="911" ht="15.75" customHeight="1">
      <c r="B911" s="2" t="s">
        <v>1958</v>
      </c>
      <c r="C911" s="2" t="s">
        <v>1959</v>
      </c>
      <c r="D911" s="2" t="s">
        <v>13</v>
      </c>
      <c r="E911" s="2" t="s">
        <v>14</v>
      </c>
      <c r="F911" s="2" t="s">
        <v>15</v>
      </c>
      <c r="G911" s="2" t="s">
        <v>1960</v>
      </c>
      <c r="H911" s="2" t="s">
        <v>1954</v>
      </c>
      <c r="I911" s="2" t="str">
        <f>IFERROR(__xludf.DUMMYFUNCTION("GOOGLETRANSLATE(C911,""fr"",""en"")"),"Hello,
From all insurance, Direct Insurance is by far the worst concerning me, incompetent advisor, poor services, unable to provide a favorable solution to its customers, for a simple non -responsible attachment, and also a bad payer, applying questiona"&amp;"ble practices Considering to discourage, see refused to reimburse in whole, the estimate made by their own expert ...")</f>
        <v>Hello,
From all insurance, Direct Insurance is by far the worst concerning me, incompetent advisor, poor services, unable to provide a favorable solution to its customers, for a simple non -responsible attachment, and also a bad payer, applying questionable practices Considering to discourage, see refused to reimburse in whole, the estimate made by their own expert ...</v>
      </c>
    </row>
    <row r="912" ht="15.75" customHeight="1">
      <c r="B912" s="2" t="s">
        <v>1961</v>
      </c>
      <c r="C912" s="2" t="s">
        <v>1962</v>
      </c>
      <c r="D912" s="2" t="s">
        <v>13</v>
      </c>
      <c r="E912" s="2" t="s">
        <v>14</v>
      </c>
      <c r="F912" s="2" t="s">
        <v>15</v>
      </c>
      <c r="G912" s="2" t="s">
        <v>1960</v>
      </c>
      <c r="H912" s="2" t="s">
        <v>1954</v>
      </c>
      <c r="I912" s="2" t="str">
        <f>IFERROR(__xludf.DUMMYFUNCTION("GOOGLETRANSLATE(C912,""fr"",""en"")"),"Between December 2017 and December 2020 my car insurance increased by 31.82%.
2018: +8%
2019: +11%
2020: +9.96%
And that without any claim and bonus at 50%.
Compared to the average increase applied at national level in other insurers, it is scandalou"&amp;"s.
I do not see where the price gain evoked.
In 2020, I changed my vehicle and of course insurer.
")</f>
        <v>Between December 2017 and December 2020 my car insurance increased by 31.82%.
2018: +8%
2019: +11%
2020: +9.96%
And that without any claim and bonus at 50%.
Compared to the average increase applied at national level in other insurers, it is scandalous.
I do not see where the price gain evoked.
In 2020, I changed my vehicle and of course insurer.
</v>
      </c>
    </row>
    <row r="913" ht="15.75" customHeight="1">
      <c r="B913" s="2" t="s">
        <v>1963</v>
      </c>
      <c r="C913" s="2" t="s">
        <v>1964</v>
      </c>
      <c r="D913" s="2" t="s">
        <v>13</v>
      </c>
      <c r="E913" s="2" t="s">
        <v>14</v>
      </c>
      <c r="F913" s="2" t="s">
        <v>15</v>
      </c>
      <c r="G913" s="2" t="s">
        <v>1965</v>
      </c>
      <c r="H913" s="2" t="s">
        <v>1954</v>
      </c>
      <c r="I913" s="2" t="str">
        <f>IFERROR(__xludf.DUMMYFUNCTION("GOOGLETRANSLATE(C913,""fr"",""en"")"),"Direct insurance, top insurance, efficiency, speed and very competitive prices, all with very friendly and effective interlocutors !!")</f>
        <v>Direct insurance, top insurance, efficiency, speed and very competitive prices, all with very friendly and effective interlocutors !!</v>
      </c>
    </row>
    <row r="914" ht="15.75" customHeight="1">
      <c r="B914" s="2" t="s">
        <v>1966</v>
      </c>
      <c r="C914" s="2" t="s">
        <v>1967</v>
      </c>
      <c r="D914" s="2" t="s">
        <v>13</v>
      </c>
      <c r="E914" s="2" t="s">
        <v>14</v>
      </c>
      <c r="F914" s="2" t="s">
        <v>15</v>
      </c>
      <c r="G914" s="2" t="s">
        <v>1968</v>
      </c>
      <c r="H914" s="2" t="s">
        <v>1954</v>
      </c>
      <c r="I914" s="2" t="str">
        <f>IFERROR(__xludf.DUMMYFUNCTION("GOOGLETRANSLATE(C914,""fr"",""en"")"),"A cheap insurance, but in case of the claim they are too slow and common for the problem to manage the claim even if you pay for the quiet pack. And the franchise too much too high.")</f>
        <v>A cheap insurance, but in case of the claim they are too slow and common for the problem to manage the claim even if you pay for the quiet pack. And the franchise too much too high.</v>
      </c>
    </row>
    <row r="915" ht="15.75" customHeight="1">
      <c r="B915" s="2" t="s">
        <v>1969</v>
      </c>
      <c r="C915" s="2" t="s">
        <v>1970</v>
      </c>
      <c r="D915" s="2" t="s">
        <v>13</v>
      </c>
      <c r="E915" s="2" t="s">
        <v>14</v>
      </c>
      <c r="F915" s="2" t="s">
        <v>15</v>
      </c>
      <c r="G915" s="2" t="s">
        <v>1971</v>
      </c>
      <c r="H915" s="2" t="s">
        <v>1954</v>
      </c>
      <c r="I915" s="2" t="str">
        <f>IFERROR(__xludf.DUMMYFUNCTION("GOOGLETRANSLATE(C915,""fr"",""en"")"),"Ditto No claim in 2020 vehicle very little used and an increase of 10% of the insurance premium, the principle of direct insurance and dictated by AXA, I remove my 4 contracts from their home, they are not able to retain their customers .")</f>
        <v>Ditto No claim in 2020 vehicle very little used and an increase of 10% of the insurance premium, the principle of direct insurance and dictated by AXA, I remove my 4 contracts from their home, they are not able to retain their customers .</v>
      </c>
    </row>
    <row r="916" ht="15.75" customHeight="1">
      <c r="B916" s="2" t="s">
        <v>1972</v>
      </c>
      <c r="C916" s="2" t="s">
        <v>1973</v>
      </c>
      <c r="D916" s="2" t="s">
        <v>13</v>
      </c>
      <c r="E916" s="2" t="s">
        <v>14</v>
      </c>
      <c r="F916" s="2" t="s">
        <v>15</v>
      </c>
      <c r="G916" s="2" t="s">
        <v>1974</v>
      </c>
      <c r="H916" s="2" t="s">
        <v>1954</v>
      </c>
      <c r="I916" s="2" t="str">
        <f>IFERROR(__xludf.DUMMYFUNCTION("GOOGLETRANSLATE(C916,""fr"",""en"")"),"Hello
I apologize in advance from the ""pavement"" which is announced, but it was necessary at least to summarize at best and to be as transparent as possible (you will not be disappointed).
I have subscribed to a contract dear direct insurance to
"&amp;"My spouse on 12/21/2020.
My spouse was terminated by his insurance company in May 2020, in normally direct insurance does not take such a file but being myself a direct insurance customer, they decided to
Make a gesture and accept the contract.
So "&amp;"I advance 120th for the subscription of the contract, which is equivalent to 2 months of ""prepaid"" insurance.
At the time I was very satisfied, but what was my surprise when a few days later my spouse receives a recommended termination (dated 25/11/2"&amp;"020, so only 4 days after only !! The file is invalid and will be terminated on 15/11/2020 and which kindly reimburses me the incredible sum of € 32.44 !!.
So I directly call Direct Insurance (dated 12/12/2020, we have been slow to recover the said rec"&amp;"ommend, I recognize it) who explains that Direct Insurance does not take care of the files that have been Beforehand terminated in other insurance, so the initial problem which was ultimately accepted when the contract is taken out! I therefore ask to spe"&amp;"ak to a manager and take the phone call who had been recording by witness, but being impossible on Saturday to have a manager it would seem, so I would be recalling this Monday, so on 14/12/2020 (so 1 day before termination, they have no interest in forge"&amp;"tting me, let's say it).
I summarized as clearly as possible, I will come back to follow up on this opinion when I have the purpose of this story.
Daydou Alexandre")</f>
        <v>Hello
I apologize in advance from the "pavement" which is announced, but it was necessary at least to summarize at best and to be as transparent as possible (you will not be disappointed).
I have subscribed to a contract dear direct insurance to
My spouse on 12/21/2020.
My spouse was terminated by his insurance company in May 2020, in normally direct insurance does not take such a file but being myself a direct insurance customer, they decided to
Make a gesture and accept the contract.
So I advance 120th for the subscription of the contract, which is equivalent to 2 months of "prepaid" insurance.
At the time I was very satisfied, but what was my surprise when a few days later my spouse receives a recommended termination (dated 25/11/2020, so only 4 days after only !! The file is invalid and will be terminated on 15/11/2020 and which kindly reimburses me the incredible sum of € 32.44 !!.
So I directly call Direct Insurance (dated 12/12/2020, we have been slow to recover the said recommend, I recognize it) who explains that Direct Insurance does not take care of the files that have been Beforehand terminated in other insurance, so the initial problem which was ultimately accepted when the contract is taken out! I therefore ask to speak to a manager and take the phone call who had been recording by witness, but being impossible on Saturday to have a manager it would seem, so I would be recalling this Monday, so on 14/12/2020 (so 1 day before termination, they have no interest in forgetting me, let's say it).
I summarized as clearly as possible, I will come back to follow up on this opinion when I have the purpose of this story.
Daydou Alexandre</v>
      </c>
    </row>
    <row r="917" ht="15.75" customHeight="1">
      <c r="B917" s="2" t="s">
        <v>1975</v>
      </c>
      <c r="C917" s="2" t="s">
        <v>1976</v>
      </c>
      <c r="D917" s="2" t="s">
        <v>13</v>
      </c>
      <c r="E917" s="2" t="s">
        <v>14</v>
      </c>
      <c r="F917" s="2" t="s">
        <v>15</v>
      </c>
      <c r="G917" s="2" t="s">
        <v>1977</v>
      </c>
      <c r="H917" s="2" t="s">
        <v>1954</v>
      </c>
      <c r="I917" s="2" t="str">
        <f>IFERROR(__xludf.DUMMYFUNCTION("GOOGLETRANSLATE(C917,""fr"",""en"")"),"When you have a disaster automobile any risk, in my case vandalism, impossible to reach the advisor by phone who can only be attached by email and who asks for things that have nothing to do with the disaster (maintenance invoice and repair, technical con"&amp;"trol ...) in short ... I finish this claim and I change my insurance at the most")</f>
        <v>When you have a disaster automobile any risk, in my case vandalism, impossible to reach the advisor by phone who can only be attached by email and who asks for things that have nothing to do with the disaster (maintenance invoice and repair, technical control ...) in short ... I finish this claim and I change my insurance at the most</v>
      </c>
    </row>
    <row r="918" ht="15.75" customHeight="1">
      <c r="B918" s="2" t="s">
        <v>1978</v>
      </c>
      <c r="C918" s="2" t="s">
        <v>1979</v>
      </c>
      <c r="D918" s="2" t="s">
        <v>13</v>
      </c>
      <c r="E918" s="2" t="s">
        <v>14</v>
      </c>
      <c r="F918" s="2" t="s">
        <v>15</v>
      </c>
      <c r="G918" s="2" t="s">
        <v>1980</v>
      </c>
      <c r="H918" s="2" t="s">
        <v>1954</v>
      </c>
      <c r="I918" s="2" t="str">
        <f>IFERROR(__xludf.DUMMYFUNCTION("GOOGLETRANSLATE(C918,""fr"",""en"")"),"While there was confinement, while Direct Insurance chooses its partners and therefore their prices. My price increased by 70 euros over the year 2020 on the pretext that the garage owners of my small village increased the price of the rooms. When I had m"&amp;"y vandalism. When you know that some insurances have reimbursed the months of confinement to their insured. I expected more direct insurance, especially since I did not have the same versions of the interlocutors with the same versions on the reimbursemen"&amp;"ts. So I will redo a complete comparison .....")</f>
        <v>While there was confinement, while Direct Insurance chooses its partners and therefore their prices. My price increased by 70 euros over the year 2020 on the pretext that the garage owners of my small village increased the price of the rooms. When I had my vandalism. When you know that some insurances have reimbursed the months of confinement to their insured. I expected more direct insurance, especially since I did not have the same versions of the interlocutors with the same versions on the reimbursements. So I will redo a complete comparison .....</v>
      </c>
    </row>
    <row r="919" ht="15.75" customHeight="1">
      <c r="B919" s="2" t="s">
        <v>1981</v>
      </c>
      <c r="C919" s="2" t="s">
        <v>1982</v>
      </c>
      <c r="D919" s="2" t="s">
        <v>13</v>
      </c>
      <c r="E919" s="2" t="s">
        <v>14</v>
      </c>
      <c r="F919" s="2" t="s">
        <v>15</v>
      </c>
      <c r="G919" s="2" t="s">
        <v>1983</v>
      </c>
      <c r="H919" s="2" t="s">
        <v>1954</v>
      </c>
      <c r="I919" s="2" t="str">
        <f>IFERROR(__xludf.DUMMYFUNCTION("GOOGLETRANSLATE(C919,""fr"",""en"")"),"As usual Direct Insurance provides, price and top services. You can go there with your eyes closed if you are a good driver. Assistance follows you from start to finish in your efforts.")</f>
        <v>As usual Direct Insurance provides, price and top services. You can go there with your eyes closed if you are a good driver. Assistance follows you from start to finish in your efforts.</v>
      </c>
    </row>
    <row r="920" ht="15.75" customHeight="1">
      <c r="B920" s="2" t="s">
        <v>1984</v>
      </c>
      <c r="C920" s="2" t="s">
        <v>1985</v>
      </c>
      <c r="D920" s="2" t="s">
        <v>13</v>
      </c>
      <c r="E920" s="2" t="s">
        <v>14</v>
      </c>
      <c r="F920" s="2" t="s">
        <v>15</v>
      </c>
      <c r="G920" s="2" t="s">
        <v>1983</v>
      </c>
      <c r="H920" s="2" t="s">
        <v>1954</v>
      </c>
      <c r="I920" s="2" t="str">
        <f>IFERROR(__xludf.DUMMYFUNCTION("GOOGLETRANSLATE(C920,""fr"",""en"")"),"What to say, for more than 10 at home, every year price increases, forced to fight to have discounts in front of the price increases, never had the slightest accident, allowed in 1990, my wife also, 50%of bonuses For more than 15 years and tariff increase"&amp;"s each year to ban this insurance, direct insurance good insurance? What joke
")</f>
        <v>What to say, for more than 10 at home, every year price increases, forced to fight to have discounts in front of the price increases, never had the slightest accident, allowed in 1990, my wife also, 50%of bonuses For more than 15 years and tariff increases each year to ban this insurance, direct insurance good insurance? What joke
</v>
      </c>
    </row>
    <row r="921" ht="15.75" customHeight="1">
      <c r="B921" s="2" t="s">
        <v>1986</v>
      </c>
      <c r="C921" s="2" t="s">
        <v>1987</v>
      </c>
      <c r="D921" s="2" t="s">
        <v>13</v>
      </c>
      <c r="E921" s="2" t="s">
        <v>14</v>
      </c>
      <c r="F921" s="2" t="s">
        <v>15</v>
      </c>
      <c r="G921" s="2" t="s">
        <v>1988</v>
      </c>
      <c r="H921" s="2" t="s">
        <v>1954</v>
      </c>
      <c r="I921" s="2" t="str">
        <f>IFERROR(__xludf.DUMMYFUNCTION("GOOGLETRANSLATE(C921,""fr"",""en"")"),"This is my opinion on this insurance, if the prices are attractive at first, product product, it is not a year later. 15% increase without explanation, and Direct Insurance remains on its positions. So I used the Hamon law and left Direct Assurances, but "&amp;"it leaves them without reaction. Now I am at Eurofil, it's a little better but no explanation and how much is the increase in deadlines, no more than an answer as to the non -use of my vehicle due to the confinements. It is not planned and in addition the"&amp;"y are unpleasant.
More than 50 years that I am assured of any risks, without accidents in wrong. 42 years old at the fraternal insurance, no respect for good and old customers. In summary the assssurances are only there to make figures at the expense of "&amp;"their customers and it is the same for multi -risk housing.")</f>
        <v>This is my opinion on this insurance, if the prices are attractive at first, product product, it is not a year later. 15% increase without explanation, and Direct Insurance remains on its positions. So I used the Hamon law and left Direct Assurances, but it leaves them without reaction. Now I am at Eurofil, it's a little better but no explanation and how much is the increase in deadlines, no more than an answer as to the non -use of my vehicle due to the confinements. It is not planned and in addition they are unpleasant.
More than 50 years that I am assured of any risks, without accidents in wrong. 42 years old at the fraternal insurance, no respect for good and old customers. In summary the assssurances are only there to make figures at the expense of their customers and it is the same for multi -risk housing.</v>
      </c>
    </row>
    <row r="922" ht="15.75" customHeight="1">
      <c r="B922" s="2" t="s">
        <v>1989</v>
      </c>
      <c r="C922" s="2" t="s">
        <v>1990</v>
      </c>
      <c r="D922" s="2" t="s">
        <v>13</v>
      </c>
      <c r="E922" s="2" t="s">
        <v>14</v>
      </c>
      <c r="F922" s="2" t="s">
        <v>15</v>
      </c>
      <c r="G922" s="2" t="s">
        <v>1991</v>
      </c>
      <c r="H922" s="2" t="s">
        <v>1954</v>
      </c>
      <c r="I922" s="2" t="str">
        <f>IFERROR(__xludf.DUMMYFUNCTION("GOOGLETRANSLATE(C922,""fr"",""en"")"),"You are assured at Direct Insurance for the car CAUTION A:
- Check that your contract stipulates the vehicle loan in the event of a breakdown (dashboard seeing).
We called this morning with the woman because a light (engine stop) light up and guess "&amp;"what?
You are not insured for breakdowns ...
They are serious ? With a baby in the car we had the balls ... Fortunately and thank you to our high star all is resolved and we obviously leave this insurance.
We are also ensuring for the house they "&amp;"made a sudden for us for a bp of blocked hose ...
")</f>
        <v>You are assured at Direct Insurance for the car CAUTION A:
- Check that your contract stipulates the vehicle loan in the event of a breakdown (dashboard seeing).
We called this morning with the woman because a light (engine stop) light up and guess what?
You are not insured for breakdowns ...
They are serious ? With a baby in the car we had the balls ... Fortunately and thank you to our high star all is resolved and we obviously leave this insurance.
We are also ensuring for the house they made a sudden for us for a bp of blocked hose ...
</v>
      </c>
    </row>
    <row r="923" ht="15.75" customHeight="1">
      <c r="B923" s="2" t="s">
        <v>1992</v>
      </c>
      <c r="C923" s="2" t="s">
        <v>1993</v>
      </c>
      <c r="D923" s="2" t="s">
        <v>13</v>
      </c>
      <c r="E923" s="2" t="s">
        <v>14</v>
      </c>
      <c r="F923" s="2" t="s">
        <v>15</v>
      </c>
      <c r="G923" s="2" t="s">
        <v>1994</v>
      </c>
      <c r="H923" s="2" t="s">
        <v>1954</v>
      </c>
      <c r="I923" s="2" t="str">
        <f>IFERROR(__xludf.DUMMYFUNCTION("GOOGLETRANSLATE(C923,""fr"",""en"")"),"Turn against you at the first opportunity,
No claims management, no customer information, refusal to let yourself have access to the expert report
Do not give you any information and then announce that they do not support you.
Same approach with my"&amp;" other AXA insurer, who immediately took care of him.
They are cheaper more steep more serious more effective.
My post is deleted for the 3rd time by the insurer")</f>
        <v>Turn against you at the first opportunity,
No claims management, no customer information, refusal to let yourself have access to the expert report
Do not give you any information and then announce that they do not support you.
Same approach with my other AXA insurer, who immediately took care of him.
They are cheaper more steep more serious more effective.
My post is deleted for the 3rd time by the insurer</v>
      </c>
    </row>
    <row r="924" ht="15.75" customHeight="1">
      <c r="B924" s="2" t="s">
        <v>1995</v>
      </c>
      <c r="C924" s="2" t="s">
        <v>1996</v>
      </c>
      <c r="D924" s="2" t="s">
        <v>13</v>
      </c>
      <c r="E924" s="2" t="s">
        <v>14</v>
      </c>
      <c r="F924" s="2" t="s">
        <v>15</v>
      </c>
      <c r="G924" s="2" t="s">
        <v>1997</v>
      </c>
      <c r="H924" s="2" t="s">
        <v>1998</v>
      </c>
      <c r="I924" s="2" t="str">
        <f>IFERROR(__xludf.DUMMYFUNCTION("GOOGLETRANSLATE(C924,""fr"",""en"")"),"Not serious insurance at all. During the subscription we were forced to regain control over our quote that we started considering on the Internet. A child was screaming behind the advisor during the call, we did not feel him available. He did not ask us a"&amp;"ll the necessary and essential questions for the establishment of the contract. He even invented several responses so that the contract contained a number of important errors which could have made it obsolete during a disaster.
To rectify all the mistake"&amp;"s, I spent my week on the phone with them to call them 1 to several times a day because their promises of rectifications did not always succeed, and worse once, I had to be remembered in the afternoon , I'm still waiting. I could not even obtain a commerc"&amp;"ial gesture for the inconvenience (even with a manager) in the absence of an initially planned sponsor code which did not work, and even worse: the price between the quote and the contract increased to the Final because, says the advisor I would have give"&amp;"n erroneous information during the quote! The height!
Frankly given this disaster at the time of the establishment of the contract, I fear to live a claim in their company. We are waiting for 1 year and we will save ourselves from home Dar Dar ....
We a"&amp;"re not even sure that our former car insurance contract will be terminated by Direct Insurance: a letter has left for an erroneous address, and a second awaiting validation should leave from their home. Obviously, for the moment I have no written evidence"&amp;" of our conversation, so it may very well turn against me if the termination of my old contract does not succeed. Here are workers past, present and to come ..... to flee ....")</f>
        <v>Not serious insurance at all. During the subscription we were forced to regain control over our quote that we started considering on the Internet. A child was screaming behind the advisor during the call, we did not feel him available. He did not ask us all the necessary and essential questions for the establishment of the contract. He even invented several responses so that the contract contained a number of important errors which could have made it obsolete during a disaster.
To rectify all the mistakes, I spent my week on the phone with them to call them 1 to several times a day because their promises of rectifications did not always succeed, and worse once, I had to be remembered in the afternoon , I'm still waiting. I could not even obtain a commercial gesture for the inconvenience (even with a manager) in the absence of an initially planned sponsor code which did not work, and even worse: the price between the quote and the contract increased to the Final because, says the advisor I would have given erroneous information during the quote! The height!
Frankly given this disaster at the time of the establishment of the contract, I fear to live a claim in their company. We are waiting for 1 year and we will save ourselves from home Dar Dar ....
We are not even sure that our former car insurance contract will be terminated by Direct Insurance: a letter has left for an erroneous address, and a second awaiting validation should leave from their home. Obviously, for the moment I have no written evidence of our conversation, so it may very well turn against me if the termination of my old contract does not succeed. Here are workers past, present and to come ..... to flee ....</v>
      </c>
    </row>
    <row r="925" ht="15.75" customHeight="1">
      <c r="B925" s="2" t="s">
        <v>1999</v>
      </c>
      <c r="C925" s="2" t="s">
        <v>2000</v>
      </c>
      <c r="D925" s="2" t="s">
        <v>13</v>
      </c>
      <c r="E925" s="2" t="s">
        <v>14</v>
      </c>
      <c r="F925" s="2" t="s">
        <v>15</v>
      </c>
      <c r="G925" s="2" t="s">
        <v>2001</v>
      </c>
      <c r="H925" s="2" t="s">
        <v>1998</v>
      </c>
      <c r="I925" s="2" t="str">
        <f>IFERROR(__xludf.DUMMYFUNCTION("GOOGLETRANSLATE(C925,""fr"",""en"")"),"I just compared on the internet and the price is simply 2 times cheaper in competition.
By phone, Direct Insurance indicates that they can line up.")</f>
        <v>I just compared on the internet and the price is simply 2 times cheaper in competition.
By phone, Direct Insurance indicates that they can line up.</v>
      </c>
    </row>
    <row r="926" ht="15.75" customHeight="1">
      <c r="B926" s="2" t="s">
        <v>2002</v>
      </c>
      <c r="C926" s="2" t="s">
        <v>2003</v>
      </c>
      <c r="D926" s="2" t="s">
        <v>13</v>
      </c>
      <c r="E926" s="2" t="s">
        <v>14</v>
      </c>
      <c r="F926" s="2" t="s">
        <v>15</v>
      </c>
      <c r="G926" s="2" t="s">
        <v>2004</v>
      </c>
      <c r="H926" s="2" t="s">
        <v>1998</v>
      </c>
      <c r="I926" s="2" t="str">
        <f>IFERROR(__xludf.DUMMYFUNCTION("GOOGLETRANSLATE(C926,""fr"",""en"")"),"Poor insurance too much problem of public relations and asks to sign two contrasts for the same vehicle he does not want to reimburse knowing that not even exceeded the seven day to flee not seriously cordially Mr SKRABAK")</f>
        <v>Poor insurance too much problem of public relations and asks to sign two contrasts for the same vehicle he does not want to reimburse knowing that not even exceeded the seven day to flee not seriously cordially Mr SKRABAK</v>
      </c>
    </row>
    <row r="927" ht="15.75" customHeight="1">
      <c r="B927" s="2" t="s">
        <v>2005</v>
      </c>
      <c r="C927" s="2" t="s">
        <v>2006</v>
      </c>
      <c r="D927" s="2" t="s">
        <v>13</v>
      </c>
      <c r="E927" s="2" t="s">
        <v>14</v>
      </c>
      <c r="F927" s="2" t="s">
        <v>15</v>
      </c>
      <c r="G927" s="2" t="s">
        <v>2007</v>
      </c>
      <c r="H927" s="2" t="s">
        <v>1998</v>
      </c>
      <c r="I927" s="2" t="str">
        <f>IFERROR(__xludf.DUMMYFUNCTION("GOOGLETRANSLATE(C927,""fr"",""en"")"),"The price is correct but could be lower. No discount after confinement when I did not have an accident and I can use my vehicle.")</f>
        <v>The price is correct but could be lower. No discount after confinement when I did not have an accident and I can use my vehicle.</v>
      </c>
    </row>
    <row r="928" ht="15.75" customHeight="1">
      <c r="B928" s="2" t="s">
        <v>2008</v>
      </c>
      <c r="C928" s="2" t="s">
        <v>2009</v>
      </c>
      <c r="D928" s="2" t="s">
        <v>13</v>
      </c>
      <c r="E928" s="2" t="s">
        <v>14</v>
      </c>
      <c r="F928" s="2" t="s">
        <v>15</v>
      </c>
      <c r="G928" s="2" t="s">
        <v>2010</v>
      </c>
      <c r="H928" s="2" t="s">
        <v>1998</v>
      </c>
      <c r="I928" s="2" t="str">
        <f>IFERROR(__xludf.DUMMYFUNCTION("GOOGLETRANSLATE(C928,""fr"",""en"")"),"Suitable car insurance but disappointing franchises.
Read the contracts well.
Especially when we need it .......
Example Change of a windshield 25% of the invoice at your expense !!!!!!
It leads your annual subscription very quickly.
")</f>
        <v>Suitable car insurance but disappointing franchises.
Read the contracts well.
Especially when we need it .......
Example Change of a windshield 25% of the invoice at your expense !!!!!!
It leads your annual subscription very quickly.
</v>
      </c>
    </row>
    <row r="929" ht="15.75" customHeight="1">
      <c r="B929" s="2" t="s">
        <v>2011</v>
      </c>
      <c r="C929" s="2" t="s">
        <v>2012</v>
      </c>
      <c r="D929" s="2" t="s">
        <v>13</v>
      </c>
      <c r="E929" s="2" t="s">
        <v>14</v>
      </c>
      <c r="F929" s="2" t="s">
        <v>15</v>
      </c>
      <c r="G929" s="2" t="s">
        <v>2013</v>
      </c>
      <c r="H929" s="2" t="s">
        <v>1998</v>
      </c>
      <c r="I929" s="2" t="str">
        <f>IFERROR(__xludf.DUMMYFUNCTION("GOOGLETRANSLATE(C929,""fr"",""en"")"),"The procedure for taking charge and reimbursement of costs incurred for the replacement of my windshield is complicated living in the Bordeaux region I even received a message for expertise in Poitiers ???")</f>
        <v>The procedure for taking charge and reimbursement of costs incurred for the replacement of my windshield is complicated living in the Bordeaux region I even received a message for expertise in Poitiers ???</v>
      </c>
    </row>
    <row r="930" ht="15.75" customHeight="1">
      <c r="B930" s="2" t="s">
        <v>2014</v>
      </c>
      <c r="C930" s="2" t="s">
        <v>2015</v>
      </c>
      <c r="D930" s="2" t="s">
        <v>13</v>
      </c>
      <c r="E930" s="2" t="s">
        <v>14</v>
      </c>
      <c r="F930" s="2" t="s">
        <v>15</v>
      </c>
      <c r="G930" s="2" t="s">
        <v>2016</v>
      </c>
      <c r="H930" s="2" t="s">
        <v>1998</v>
      </c>
      <c r="I930" s="2" t="str">
        <f>IFERROR(__xludf.DUMMYFUNCTION("GOOGLETRANSLATE(C930,""fr"",""en"")"),"No doubt the worst insurer in France
Positive point: the price (but there is no secret, if the price is interesting, it is that the deductibles are high, and the services included in the insurance are at least legal ...)
Negative points: everything else"&amp;", customer service has only the name, whether on the phone or by email, customer service staff direct insurance must receive continuous training in foutage of the customer and in chronic incompetence. .on moves, we are called, we are told that everything "&amp;"is well changed ... and 3 months later we realize that nothing has been done, and worse when we have to start all again, direct insurance does not take into account The actual date of the move (therefore risk change) and goes so far as to respond (I have "&amp;"the email written in a screen copy) that the change of address will be made at the next deadline ...
We continue ? Personal termination mail in Chatel law, letter of termination of the new insurance .... and Direct Insurance allows itself to continue any"&amp;"way on a new deadline and to send threats of recovery for unpaid ... while the contract has been terminated and even 2 times ... Proof with the acknowledgment of receipt of termination.
We continue ? Sinister broken ice, € 800 paid to the repairer for a "&amp;"change of windshield, 1 week after the sinister file disappears from the customer area ... and 3 weeks after still no reimbursement of the loss ...
We continue ??? No thank you, instead of falling back a false advertising on the ""best customer service o"&amp;"f the year"" ... These are facts, I have 30 different screenshots and email exchanges with ""customer service"" ....")</f>
        <v>No doubt the worst insurer in France
Positive point: the price (but there is no secret, if the price is interesting, it is that the deductibles are high, and the services included in the insurance are at least legal ...)
Negative points: everything else, customer service has only the name, whether on the phone or by email, customer service staff direct insurance must receive continuous training in foutage of the customer and in chronic incompetence. .on moves, we are called, we are told that everything is well changed ... and 3 months later we realize that nothing has been done, and worse when we have to start all again, direct insurance does not take into account The actual date of the move (therefore risk change) and goes so far as to respond (I have the email written in a screen copy) that the change of address will be made at the next deadline ...
We continue ? Personal termination mail in Chatel law, letter of termination of the new insurance .... and Direct Insurance allows itself to continue anyway on a new deadline and to send threats of recovery for unpaid ... while the contract has been terminated and even 2 times ... Proof with the acknowledgment of receipt of termination.
We continue ? Sinister broken ice, € 800 paid to the repairer for a change of windshield, 1 week after the sinister file disappears from the customer area ... and 3 weeks after still no reimbursement of the loss ...
We continue ??? No thank you, instead of falling back a false advertising on the "best customer service of the year" ... These are facts, I have 30 different screenshots and email exchanges with "customer service" ....</v>
      </c>
    </row>
    <row r="931" ht="15.75" customHeight="1">
      <c r="B931" s="2" t="s">
        <v>2017</v>
      </c>
      <c r="C931" s="2" t="s">
        <v>2018</v>
      </c>
      <c r="D931" s="2" t="s">
        <v>13</v>
      </c>
      <c r="E931" s="2" t="s">
        <v>14</v>
      </c>
      <c r="F931" s="2" t="s">
        <v>15</v>
      </c>
      <c r="G931" s="2" t="s">
        <v>2019</v>
      </c>
      <c r="H931" s="2" t="s">
        <v>1998</v>
      </c>
      <c r="I931" s="2" t="str">
        <f>IFERROR(__xludf.DUMMYFUNCTION("GOOGLETRANSLATE(C931,""fr"",""en"")"),"No incident so no idea about their
On the other hand, 6% increase which is quite abnormal given inflation and confinement. Scandalous Nigaud catches")</f>
        <v>No incident so no idea about their
On the other hand, 6% increase which is quite abnormal given inflation and confinement. Scandalous Nigaud catches</v>
      </c>
    </row>
    <row r="932" ht="15.75" customHeight="1">
      <c r="B932" s="2" t="s">
        <v>2020</v>
      </c>
      <c r="C932" s="2" t="s">
        <v>2021</v>
      </c>
      <c r="D932" s="2" t="s">
        <v>13</v>
      </c>
      <c r="E932" s="2" t="s">
        <v>14</v>
      </c>
      <c r="F932" s="2" t="s">
        <v>15</v>
      </c>
      <c r="G932" s="2" t="s">
        <v>2019</v>
      </c>
      <c r="H932" s="2" t="s">
        <v>1998</v>
      </c>
      <c r="I932" s="2" t="str">
        <f>IFERROR(__xludf.DUMMYFUNCTION("GOOGLETRANSLATE(C932,""fr"",""en"")"),"To flee never again !!!!!
Invoice reimbursed at 50%
For a break of ice
On the pretext no expert passage .......
..
....
........
..................
Never again direct insurance")</f>
        <v>To flee never again !!!!!
Invoice reimbursed at 50%
For a break of ice
On the pretext no expert passage .......
..
....
........
..................
Never again direct insurance</v>
      </c>
    </row>
    <row r="933" ht="15.75" customHeight="1">
      <c r="B933" s="2" t="s">
        <v>2022</v>
      </c>
      <c r="C933" s="2" t="s">
        <v>2023</v>
      </c>
      <c r="D933" s="2" t="s">
        <v>13</v>
      </c>
      <c r="E933" s="2" t="s">
        <v>14</v>
      </c>
      <c r="F933" s="2" t="s">
        <v>15</v>
      </c>
      <c r="G933" s="2" t="s">
        <v>2024</v>
      </c>
      <c r="H933" s="2" t="s">
        <v>1998</v>
      </c>
      <c r="I933" s="2" t="str">
        <f>IFERROR(__xludf.DUMMYFUNCTION("GOOGLETRANSLATE(C933,""fr"",""en"")"),"I put this opinion because I just discovered an extraordinary thing on this insurance. I have my car insurance since last year, at the start all well, attractive price. No accident since, I only increase my bonus. Except that, bad surprise at the receptio"&amp;"n of my new amount, it has increased! I ask for explanations and I am answered: there have been too many accidents of the insured so your amount of contributions increases. Heuuu ben ok but in fact it's not my problem, since when do the right drivers pay "&amp;"for others in fact ???")</f>
        <v>I put this opinion because I just discovered an extraordinary thing on this insurance. I have my car insurance since last year, at the start all well, attractive price. No accident since, I only increase my bonus. Except that, bad surprise at the reception of my new amount, it has increased! I ask for explanations and I am answered: there have been too many accidents of the insured so your amount of contributions increases. Heuuu ben ok but in fact it's not my problem, since when do the right drivers pay for others in fact ???</v>
      </c>
    </row>
    <row r="934" ht="15.75" customHeight="1">
      <c r="B934" s="2" t="s">
        <v>2025</v>
      </c>
      <c r="C934" s="2" t="s">
        <v>2026</v>
      </c>
      <c r="D934" s="2" t="s">
        <v>13</v>
      </c>
      <c r="E934" s="2" t="s">
        <v>14</v>
      </c>
      <c r="F934" s="2" t="s">
        <v>15</v>
      </c>
      <c r="G934" s="2" t="s">
        <v>2027</v>
      </c>
      <c r="H934" s="2" t="s">
        <v>1998</v>
      </c>
      <c r="I934" s="2" t="str">
        <f>IFERROR(__xludf.DUMMYFUNCTION("GOOGLETRANSLATE(C934,""fr"",""en"")"),"Direct Insurance is attractive at the price level only the first year but after it digs the gap with notably a huge remuneration for the Attack tax and the loyalty does not pay for them, everything done by oneself to flee")</f>
        <v>Direct Insurance is attractive at the price level only the first year but after it digs the gap with notably a huge remuneration for the Attack tax and the loyalty does not pay for them, everything done by oneself to flee</v>
      </c>
    </row>
    <row r="935" ht="15.75" customHeight="1">
      <c r="B935" s="2" t="s">
        <v>2028</v>
      </c>
      <c r="C935" s="2" t="s">
        <v>2029</v>
      </c>
      <c r="D935" s="2" t="s">
        <v>13</v>
      </c>
      <c r="E935" s="2" t="s">
        <v>14</v>
      </c>
      <c r="F935" s="2" t="s">
        <v>15</v>
      </c>
      <c r="G935" s="2" t="s">
        <v>2030</v>
      </c>
      <c r="H935" s="2" t="s">
        <v>1998</v>
      </c>
      <c r="I935" s="2" t="str">
        <f>IFERROR(__xludf.DUMMYFUNCTION("GOOGLETRANSLATE(C935,""fr"",""en"")"),"To avoid I recommend reading the contract well if not station as surprised the amount of the franchise was 350 euros but I had not seen the +10%of repair costs cap at 750 euros so following my claim the franchise was 750 euros and I Now see that the new c"&amp;"ontracts The ceiling has further evolved the ceiling of the latter goes to 820 euros so I will leave this insurance very quickly")</f>
        <v>To avoid I recommend reading the contract well if not station as surprised the amount of the franchise was 350 euros but I had not seen the +10%of repair costs cap at 750 euros so following my claim the franchise was 750 euros and I Now see that the new contracts The ceiling has further evolved the ceiling of the latter goes to 820 euros so I will leave this insurance very quickly</v>
      </c>
    </row>
    <row r="936" ht="15.75" customHeight="1">
      <c r="B936" s="2" t="s">
        <v>2031</v>
      </c>
      <c r="C936" s="2" t="s">
        <v>2032</v>
      </c>
      <c r="D936" s="2" t="s">
        <v>13</v>
      </c>
      <c r="E936" s="2" t="s">
        <v>14</v>
      </c>
      <c r="F936" s="2" t="s">
        <v>15</v>
      </c>
      <c r="G936" s="2" t="s">
        <v>2033</v>
      </c>
      <c r="H936" s="2" t="s">
        <v>2034</v>
      </c>
      <c r="I936" s="2" t="str">
        <f>IFERROR(__xludf.DUMMYFUNCTION("GOOGLETRANSLATE(C936,""fr"",""en"")"),"Opacitity of premiums: in 4 years went from € 543 to 769 then for a new vehicle (lower -end) at € 981 without any justification for DA. Note no claim. Ai terminated because Da Bait with weak bonuses which then grow without proof, customer = pigeon !!")</f>
        <v>Opacitity of premiums: in 4 years went from € 543 to 769 then for a new vehicle (lower -end) at € 981 without any justification for DA. Note no claim. Ai terminated because Da Bait with weak bonuses which then grow without proof, customer = pigeon !!</v>
      </c>
    </row>
    <row r="937" ht="15.75" customHeight="1">
      <c r="B937" s="2" t="s">
        <v>2035</v>
      </c>
      <c r="C937" s="2" t="s">
        <v>2036</v>
      </c>
      <c r="D937" s="2" t="s">
        <v>13</v>
      </c>
      <c r="E937" s="2" t="s">
        <v>14</v>
      </c>
      <c r="F937" s="2" t="s">
        <v>15</v>
      </c>
      <c r="G937" s="2" t="s">
        <v>2033</v>
      </c>
      <c r="H937" s="2" t="s">
        <v>2034</v>
      </c>
      <c r="I937" s="2" t="str">
        <f>IFERROR(__xludf.DUMMYFUNCTION("GOOGLETRANSLATE(C937,""fr"",""en"")"),"I have b 50 since the start of my registration at D. Insurance (10 years). Correct prix the first year and for the following years it is 7 to 10% increase per year.
2019: 10% 2018: 7% 2020: 7%
While speed limitations on roads without talking about confi"&amp;"nement.
D.ASSUR belongs to a large AXA group. You understood? Then I explain you")</f>
        <v>I have b 50 since the start of my registration at D. Insurance (10 years). Correct prix the first year and for the following years it is 7 to 10% increase per year.
2019: 10% 2018: 7% 2020: 7%
While speed limitations on roads without talking about confinement.
D.ASSUR belongs to a large AXA group. You understood? Then I explain you</v>
      </c>
    </row>
    <row r="938" ht="15.75" customHeight="1">
      <c r="B938" s="2" t="s">
        <v>2037</v>
      </c>
      <c r="C938" s="2" t="s">
        <v>2038</v>
      </c>
      <c r="D938" s="2" t="s">
        <v>13</v>
      </c>
      <c r="E938" s="2" t="s">
        <v>14</v>
      </c>
      <c r="F938" s="2" t="s">
        <v>15</v>
      </c>
      <c r="G938" s="2" t="s">
        <v>2039</v>
      </c>
      <c r="H938" s="2" t="s">
        <v>2034</v>
      </c>
      <c r="I938" s="2" t="str">
        <f>IFERROR(__xludf.DUMMYFUNCTION("GOOGLETRANSLATE(C938,""fr"",""en"")"),"My company sold me on 09/10/2020 the company vehicle I had in the 1st hand.
The change of gray card was effective on 09/17/2020.
The date of circulation of the vehicle is 12/10/2016.
My company forgot to do the 1st technical control of 4 years and I th"&amp;"erefore carried out it on 10/16/2020 in order to be in compliance.
The contract at Direct Insurance therefore started on 09/11/2020 with an unexplained rate difference between quote and reality. Despite my request no explanation !!! It's like that.
"&amp;"I had an impact by Caillou on the highway on 03/10/2020
Meet taken from Carglass on Monday 10/26/2020 for repair (OK support)
Unfortunately, this did not work; So replacement with appointment taken today on 10/29/2020.
Surprise, the manager of the Carg"&amp;"lass Center cannot make himself understood by the operator who blocks on the technical control who blocks because he was done after El sinister. Well yes what, I should have received an impact afterwards ....... because it is known we decide when it occur"&amp;"s.
The poor official cannot have a draft, care.
For 16 'I explained my case to this collaborator ............... Lunar, Ubuesque discussion. I learn that the traffic date is 12/10/2010 on my contract so it wants the previous technical control.
There ar"&amp;"e not there.
As I do not have the application at that time she decides to change with a new service !!! Waiting ..... I download, enter the data and will see to make the change ...... I cannot do it on the application well obviously.
Re-discussion ....."&amp;" everything seems ok
And there surprise, when I declared the ""sinister"" on 03/10 she explains that we must return on 02/10 and that it will pass ....
My contract has been changed and surprised .......... the price too !!! On the basis of what ???
S"&amp;"o appointment taken for this day.
And there great moment !!! Call this day of a business manager who asks me for the previous technical control ....... Leadfit !!! I can no longer of these discussions where they do not understand the situation. Ah yes "&amp;"this time, the date of circulation of my vehicle is 01/10/2016 !!! The manager does not want to hear anything !!!
After 2 calls and 15 'phone for nothing .... I learn that as my company did not do the technical control prior to the sale of the vehicle "&amp;".... Direct insurance does not support the replacement of -broken.
And yes, I who follows me that the vehicle has 4 ABS and therefore did technical control I have it in the baba.
How commercial!
Uhhhhh if I have an accident ..... is the same?
Waou"&amp;"uuuu !! I will therefore inform the DGCCRF and the high instances of insurance of the practices of this wonderful insurer
Above all, do not contract with them !!!
")</f>
        <v>My company sold me on 09/10/2020 the company vehicle I had in the 1st hand.
The change of gray card was effective on 09/17/2020.
The date of circulation of the vehicle is 12/10/2016.
My company forgot to do the 1st technical control of 4 years and I therefore carried out it on 10/16/2020 in order to be in compliance.
The contract at Direct Insurance therefore started on 09/11/2020 with an unexplained rate difference between quote and reality. Despite my request no explanation !!! It's like that.
I had an impact by Caillou on the highway on 03/10/2020
Meet taken from Carglass on Monday 10/26/2020 for repair (OK support)
Unfortunately, this did not work; So replacement with appointment taken today on 10/29/2020.
Surprise, the manager of the Carglass Center cannot make himself understood by the operator who blocks on the technical control who blocks because he was done after El sinister. Well yes what, I should have received an impact afterwards ....... because it is known we decide when it occurs.
The poor official cannot have a draft, care.
For 16 'I explained my case to this collaborator ............... Lunar, Ubuesque discussion. I learn that the traffic date is 12/10/2010 on my contract so it wants the previous technical control.
There are not there.
As I do not have the application at that time she decides to change with a new service !!! Waiting ..... I download, enter the data and will see to make the change ...... I cannot do it on the application well obviously.
Re-discussion ..... everything seems ok
And there surprise, when I declared the "sinister" on 03/10 she explains that we must return on 02/10 and that it will pass ....
My contract has been changed and surprised .......... the price too !!! On the basis of what ???
So appointment taken for this day.
And there great moment !!! Call this day of a business manager who asks me for the previous technical control ....... Leadfit !!! I can no longer of these discussions where they do not understand the situation. Ah yes this time, the date of circulation of my vehicle is 01/10/2016 !!! The manager does not want to hear anything !!!
After 2 calls and 15 'phone for nothing .... I learn that as my company did not do the technical control prior to the sale of the vehicle .... Direct insurance does not support the replacement of -broken.
And yes, I who follows me that the vehicle has 4 ABS and therefore did technical control I have it in the baba.
How commercial!
Uhhhhh if I have an accident ..... is the same?
Waouuuuu !! I will therefore inform the DGCCRF and the high instances of insurance of the practices of this wonderful insurer
Above all, do not contract with them !!!
</v>
      </c>
    </row>
    <row r="939" ht="15.75" customHeight="1">
      <c r="B939" s="2" t="s">
        <v>2040</v>
      </c>
      <c r="C939" s="2" t="s">
        <v>2041</v>
      </c>
      <c r="D939" s="2" t="s">
        <v>13</v>
      </c>
      <c r="E939" s="2" t="s">
        <v>14</v>
      </c>
      <c r="F939" s="2" t="s">
        <v>15</v>
      </c>
      <c r="G939" s="2" t="s">
        <v>2042</v>
      </c>
      <c r="H939" s="2" t="s">
        <v>2034</v>
      </c>
      <c r="I939" s="2" t="str">
        <f>IFERROR(__xludf.DUMMYFUNCTION("GOOGLETRANSLATE(C939,""fr"",""en"")"),"Direct Assurance customer service has won the incompetence competition by considering its customers only by IT. For the insureds of all risks, customer service direct insurance wakes up for it!")</f>
        <v>Direct Assurance customer service has won the incompetence competition by considering its customers only by IT. For the insureds of all risks, customer service direct insurance wakes up for it!</v>
      </c>
    </row>
    <row r="940" ht="15.75" customHeight="1">
      <c r="B940" s="2" t="s">
        <v>2043</v>
      </c>
      <c r="C940" s="2" t="s">
        <v>2044</v>
      </c>
      <c r="D940" s="2" t="s">
        <v>13</v>
      </c>
      <c r="E940" s="2" t="s">
        <v>14</v>
      </c>
      <c r="F940" s="2" t="s">
        <v>15</v>
      </c>
      <c r="G940" s="2" t="s">
        <v>2045</v>
      </c>
      <c r="H940" s="2" t="s">
        <v>2034</v>
      </c>
      <c r="I940" s="2" t="str">
        <f>IFERROR(__xludf.DUMMYFUNCTION("GOOGLETRANSLATE(C940,""fr"",""en"")"),"Before, they were the cheapest with a top service! Today, there are others much better placed. We wanted to make a 3rd cars insure. They did not take into account our loyalty and did not align with the competition !! Shame!! They lost the 3 cars !!")</f>
        <v>Before, they were the cheapest with a top service! Today, there are others much better placed. We wanted to make a 3rd cars insure. They did not take into account our loyalty and did not align with the competition !! Shame!! They lost the 3 cars !!</v>
      </c>
    </row>
    <row r="941" ht="15.75" customHeight="1">
      <c r="B941" s="2" t="s">
        <v>2046</v>
      </c>
      <c r="C941" s="2" t="s">
        <v>2047</v>
      </c>
      <c r="D941" s="2" t="s">
        <v>13</v>
      </c>
      <c r="E941" s="2" t="s">
        <v>14</v>
      </c>
      <c r="F941" s="2" t="s">
        <v>15</v>
      </c>
      <c r="G941" s="2" t="s">
        <v>2048</v>
      </c>
      <c r="H941" s="2" t="s">
        <v>2034</v>
      </c>
      <c r="I941" s="2" t="str">
        <f>IFERROR(__xludf.DUMMYFUNCTION("GOOGLETRANSLATE(C941,""fr"",""en"")"),"Disappointed by the proposal that does not and far the best of the place when I am a customer with already a car contract and MRH.
Incomprehensible and little comedia. But scoring must be involved.")</f>
        <v>Disappointed by the proposal that does not and far the best of the place when I am a customer with already a car contract and MRH.
Incomprehensible and little comedia. But scoring must be involved.</v>
      </c>
    </row>
    <row r="942" ht="15.75" customHeight="1">
      <c r="B942" s="2" t="s">
        <v>2049</v>
      </c>
      <c r="C942" s="2" t="s">
        <v>2050</v>
      </c>
      <c r="D942" s="2" t="s">
        <v>13</v>
      </c>
      <c r="E942" s="2" t="s">
        <v>14</v>
      </c>
      <c r="F942" s="2" t="s">
        <v>15</v>
      </c>
      <c r="G942" s="2" t="s">
        <v>2051</v>
      </c>
      <c r="H942" s="2" t="s">
        <v>2034</v>
      </c>
      <c r="I942" s="2" t="str">
        <f>IFERROR(__xludf.DUMMYFUNCTION("GOOGLETRANSLATE(C942,""fr"",""en"")"),"TO FLEE ! TO FLEE ! TO FLEE !
Very bad insurance and very bad advisor who know nothing about their work.
Victim of a serious road accident in September 2018, I have still not been compensation, I had to take the procedures on my own in order to recove"&amp;"r the necessary documents to advance my file with the opponent company.
Diseed advertising supposedly an advisor takes care of everything. It’s totally wrong they have nothing to do. Person calls you and manages your file.
Whenever I try to have my "&amp;"advisor, never available and he never reminds me of !!!
It is certain cheaper but is well worth paying a little more and having a quality service than paying cheaper and having incompetent who leaves you in a hassle.
Ashamed to you, to banish
I hop"&amp;"e everyone is boycotting you.
")</f>
        <v>TO FLEE ! TO FLEE ! TO FLEE !
Very bad insurance and very bad advisor who know nothing about their work.
Victim of a serious road accident in September 2018, I have still not been compensation, I had to take the procedures on my own in order to recover the necessary documents to advance my file with the opponent company.
Diseed advertising supposedly an advisor takes care of everything. It’s totally wrong they have nothing to do. Person calls you and manages your file.
Whenever I try to have my advisor, never available and he never reminds me of !!!
It is certain cheaper but is well worth paying a little more and having a quality service than paying cheaper and having incompetent who leaves you in a hassle.
Ashamed to you, to banish
I hope everyone is boycotting you.
</v>
      </c>
    </row>
    <row r="943" ht="15.75" customHeight="1">
      <c r="B943" s="2" t="s">
        <v>2052</v>
      </c>
      <c r="C943" s="2" t="s">
        <v>2053</v>
      </c>
      <c r="D943" s="2" t="s">
        <v>13</v>
      </c>
      <c r="E943" s="2" t="s">
        <v>14</v>
      </c>
      <c r="F943" s="2" t="s">
        <v>15</v>
      </c>
      <c r="G943" s="2" t="s">
        <v>2054</v>
      </c>
      <c r="H943" s="2" t="s">
        <v>2034</v>
      </c>
      <c r="I943" s="2" t="str">
        <f>IFERROR(__xludf.DUMMYFUNCTION("GOOGLETRANSLATE(C943,""fr"",""en"")"),"Increase in my subscription when I did not have an accident of the year, moreover the advisers do not currently listen to I am looking for another insurance")</f>
        <v>Increase in my subscription when I did not have an accident of the year, moreover the advisers do not currently listen to I am looking for another insurance</v>
      </c>
    </row>
    <row r="944" ht="15.75" customHeight="1">
      <c r="B944" s="2" t="s">
        <v>2055</v>
      </c>
      <c r="C944" s="2" t="s">
        <v>2056</v>
      </c>
      <c r="D944" s="2" t="s">
        <v>13</v>
      </c>
      <c r="E944" s="2" t="s">
        <v>14</v>
      </c>
      <c r="F944" s="2" t="s">
        <v>15</v>
      </c>
      <c r="G944" s="2" t="s">
        <v>2057</v>
      </c>
      <c r="H944" s="2" t="s">
        <v>2034</v>
      </c>
      <c r="I944" s="2" t="str">
        <f>IFERROR(__xludf.DUMMYFUNCTION("GOOGLETRANSLATE(C944,""fr"",""en"")"),"Deplorable customer service, 1 minute of waiting announced, 20 minutes sold, before being cut.
On the site, my account, it is impossible to have a break of ice declared several weeks earlier, reimbursement absent.
Online help, robot type, unavailable.
"&amp;"No monthly reimbursement following confinement, despite my request.
Everything goes in the ad.
That's said!
David S.")</f>
        <v>Deplorable customer service, 1 minute of waiting announced, 20 minutes sold, before being cut.
On the site, my account, it is impossible to have a break of ice declared several weeks earlier, reimbursement absent.
Online help, robot type, unavailable.
No monthly reimbursement following confinement, despite my request.
Everything goes in the ad.
That's said!
David S.</v>
      </c>
    </row>
    <row r="945" ht="15.75" customHeight="1">
      <c r="B945" s="2" t="s">
        <v>2058</v>
      </c>
      <c r="C945" s="2" t="s">
        <v>2059</v>
      </c>
      <c r="D945" s="2" t="s">
        <v>13</v>
      </c>
      <c r="E945" s="2" t="s">
        <v>14</v>
      </c>
      <c r="F945" s="2" t="s">
        <v>15</v>
      </c>
      <c r="G945" s="2" t="s">
        <v>2060</v>
      </c>
      <c r="H945" s="2" t="s">
        <v>2034</v>
      </c>
      <c r="I945" s="2" t="str">
        <f>IFERROR(__xludf.DUMMYFUNCTION("GOOGLETRANSLATE(C945,""fr"",""en"")"),"Attracted as much by the price following an online comparison, I was thinking of having a good deal. Unfortunately, after having applied to recover the missing documents, I am informed that these are not admissible ... The advisers contradict each other. "&amp;"We do not remind you and we let flow until the termination of the blow.
The ""French -speaking"" telephone customer service is to be avoided just like the brand ... Do not trust the price and rather go to a serious insurer who has a storefront.")</f>
        <v>Attracted as much by the price following an online comparison, I was thinking of having a good deal. Unfortunately, after having applied to recover the missing documents, I am informed that these are not admissible ... The advisers contradict each other. We do not remind you and we let flow until the termination of the blow.
The "French -speaking" telephone customer service is to be avoided just like the brand ... Do not trust the price and rather go to a serious insurer who has a storefront.</v>
      </c>
    </row>
    <row r="946" ht="15.75" customHeight="1">
      <c r="B946" s="2" t="s">
        <v>2061</v>
      </c>
      <c r="C946" s="2" t="s">
        <v>2062</v>
      </c>
      <c r="D946" s="2" t="s">
        <v>13</v>
      </c>
      <c r="E946" s="2" t="s">
        <v>14</v>
      </c>
      <c r="F946" s="2" t="s">
        <v>15</v>
      </c>
      <c r="G946" s="2" t="s">
        <v>2063</v>
      </c>
      <c r="H946" s="2" t="s">
        <v>2034</v>
      </c>
      <c r="I946" s="2" t="str">
        <f>IFERROR(__xludf.DUMMYFUNCTION("GOOGLETRANSLATE(C946,""fr"",""en"")"),"When I insured my vehicle in 1994, Direct-Assurance offered an efficient price.
But each year, the contract price increases by around 4% and options, which are not compulsory from a legal point of view, are made compulsory by direct-assurance (personal p"&amp;"rotection and assistance).
Worse, there is no transparency on the structure and modularity of these options. When I asked how we could decrease the cost, no option was offered to me. When I threatened to leave Direct Insurance, it appeared that it was po"&amp;"ssible to reduce the personal guaranteed coverage by 800,000 euros to 400,000 euros with a substantial decrease in the cost of the premium.
To summarize, there is no transparency on the price structure, forced options, and no consideration of customer in"&amp;"terest (I drive little and my car costs me more expensive in insurance than fuel and direct-assurance does not take it into account) ...")</f>
        <v>When I insured my vehicle in 1994, Direct-Assurance offered an efficient price.
But each year, the contract price increases by around 4% and options, which are not compulsory from a legal point of view, are made compulsory by direct-assurance (personal protection and assistance).
Worse, there is no transparency on the structure and modularity of these options. When I asked how we could decrease the cost, no option was offered to me. When I threatened to leave Direct Insurance, it appeared that it was possible to reduce the personal guaranteed coverage by 800,000 euros to 400,000 euros with a substantial decrease in the cost of the premium.
To summarize, there is no transparency on the price structure, forced options, and no consideration of customer interest (I drive little and my car costs me more expensive in insurance than fuel and direct-assurance does not take it into account) ...</v>
      </c>
    </row>
    <row r="947" ht="15.75" customHeight="1">
      <c r="B947" s="2" t="s">
        <v>2064</v>
      </c>
      <c r="C947" s="2" t="s">
        <v>2065</v>
      </c>
      <c r="D947" s="2" t="s">
        <v>13</v>
      </c>
      <c r="E947" s="2" t="s">
        <v>14</v>
      </c>
      <c r="F947" s="2" t="s">
        <v>15</v>
      </c>
      <c r="G947" s="2" t="s">
        <v>2066</v>
      </c>
      <c r="H947" s="2" t="s">
        <v>2034</v>
      </c>
      <c r="I947" s="2" t="str">
        <f>IFERROR(__xludf.DUMMYFUNCTION("GOOGLETRANSLATE(C947,""fr"",""en"")"),"Excellent telephone, simple and quick contact in explanations and in the validation of the contract. I highly recommend direct insurance for simplicity and these prices.")</f>
        <v>Excellent telephone, simple and quick contact in explanations and in the validation of the contract. I highly recommend direct insurance for simplicity and these prices.</v>
      </c>
    </row>
    <row r="948" ht="15.75" customHeight="1">
      <c r="B948" s="2" t="s">
        <v>2067</v>
      </c>
      <c r="C948" s="2" t="s">
        <v>2068</v>
      </c>
      <c r="D948" s="2" t="s">
        <v>13</v>
      </c>
      <c r="E948" s="2" t="s">
        <v>14</v>
      </c>
      <c r="F948" s="2" t="s">
        <v>15</v>
      </c>
      <c r="G948" s="2" t="s">
        <v>2069</v>
      </c>
      <c r="H948" s="2" t="s">
        <v>2034</v>
      </c>
      <c r="I948" s="2" t="str">
        <f>IFERROR(__xludf.DUMMYFUNCTION("GOOGLETRANSLATE(C948,""fr"",""en"")"),"Very attractive price the first year to bring people home, then increase of more than 100 euros on the contribution the following year, while no claim is declared and the bonus increases ... Reason invoked: the pooling and therefore the increase in prices"&amp;" because some have accidents so you have to pay for them! No other insurance did that during the 10+ years when I was insured, and I asked around me, no one else either! I do not recommend and I do my research to change and never come back")</f>
        <v>Very attractive price the first year to bring people home, then increase of more than 100 euros on the contribution the following year, while no claim is declared and the bonus increases ... Reason invoked: the pooling and therefore the increase in prices because some have accidents so you have to pay for them! No other insurance did that during the 10+ years when I was insured, and I asked around me, no one else either! I do not recommend and I do my research to change and never come back</v>
      </c>
    </row>
    <row r="949" ht="15.75" customHeight="1">
      <c r="B949" s="2" t="s">
        <v>2070</v>
      </c>
      <c r="C949" s="2" t="s">
        <v>2071</v>
      </c>
      <c r="D949" s="2" t="s">
        <v>13</v>
      </c>
      <c r="E949" s="2" t="s">
        <v>14</v>
      </c>
      <c r="F949" s="2" t="s">
        <v>15</v>
      </c>
      <c r="G949" s="2" t="s">
        <v>2072</v>
      </c>
      <c r="H949" s="2" t="s">
        <v>2073</v>
      </c>
      <c r="I949" s="2" t="str">
        <f>IFERROR(__xludf.DUMMYFUNCTION("GOOGLETRANSLATE(C949,""fr"",""en"")"),"I am satisfied with the service and the price. It is really very competitive and perhaps in the future I will ensure the second vehicle if I assure its commitments.")</f>
        <v>I am satisfied with the service and the price. It is really very competitive and perhaps in the future I will ensure the second vehicle if I assure its commitments.</v>
      </c>
    </row>
    <row r="950" ht="15.75" customHeight="1">
      <c r="B950" s="2" t="s">
        <v>2074</v>
      </c>
      <c r="C950" s="2" t="s">
        <v>2075</v>
      </c>
      <c r="D950" s="2" t="s">
        <v>13</v>
      </c>
      <c r="E950" s="2" t="s">
        <v>14</v>
      </c>
      <c r="F950" s="2" t="s">
        <v>15</v>
      </c>
      <c r="G950" s="2" t="s">
        <v>2072</v>
      </c>
      <c r="H950" s="2" t="s">
        <v>2073</v>
      </c>
      <c r="I950" s="2" t="str">
        <f>IFERROR(__xludf.DUMMYFUNCTION("GOOGLETRANSLATE(C950,""fr"",""en"")"),"With the same services bertually at Pacifica I have only 100 € of price levels I am decided and I am in all risk more (so the case where I am in full)")</f>
        <v>With the same services bertually at Pacifica I have only 100 € of price levels I am decided and I am in all risk more (so the case where I am in full)</v>
      </c>
    </row>
    <row r="951" ht="15.75" customHeight="1">
      <c r="B951" s="2" t="s">
        <v>2076</v>
      </c>
      <c r="C951" s="2" t="s">
        <v>2077</v>
      </c>
      <c r="D951" s="2" t="s">
        <v>13</v>
      </c>
      <c r="E951" s="2" t="s">
        <v>14</v>
      </c>
      <c r="F951" s="2" t="s">
        <v>15</v>
      </c>
      <c r="G951" s="2" t="s">
        <v>2078</v>
      </c>
      <c r="H951" s="2" t="s">
        <v>2073</v>
      </c>
      <c r="I951" s="2" t="str">
        <f>IFERROR(__xludf.DUMMYFUNCTION("GOOGLETRANSLATE(C951,""fr"",""en"")"),"Satisfied with the price compared to the competitors and speed of the simulation to establish the quote. And customer for a very long time at home.
Cordially")</f>
        <v>Satisfied with the price compared to the competitors and speed of the simulation to establish the quote. And customer for a very long time at home.
Cordially</v>
      </c>
    </row>
    <row r="952" ht="15.75" customHeight="1">
      <c r="B952" s="2" t="s">
        <v>2079</v>
      </c>
      <c r="C952" s="2" t="s">
        <v>2080</v>
      </c>
      <c r="D952" s="2" t="s">
        <v>13</v>
      </c>
      <c r="E952" s="2" t="s">
        <v>14</v>
      </c>
      <c r="F952" s="2" t="s">
        <v>15</v>
      </c>
      <c r="G952" s="2" t="s">
        <v>2078</v>
      </c>
      <c r="H952" s="2" t="s">
        <v>2073</v>
      </c>
      <c r="I952" s="2" t="str">
        <f>IFERROR(__xludf.DUMMYFUNCTION("GOOGLETRANSLATE(C952,""fr"",""en"")"),"The price suits me compared to the guarantees
Subscribed
I am satisfied with this, and remains awaiting effect of the automotive insurance contract")</f>
        <v>The price suits me compared to the guarantees
Subscribed
I am satisfied with this, and remains awaiting effect of the automotive insurance contract</v>
      </c>
    </row>
    <row r="953" ht="15.75" customHeight="1">
      <c r="B953" s="2" t="s">
        <v>2081</v>
      </c>
      <c r="C953" s="2" t="s">
        <v>2082</v>
      </c>
      <c r="D953" s="2" t="s">
        <v>13</v>
      </c>
      <c r="E953" s="2" t="s">
        <v>14</v>
      </c>
      <c r="F953" s="2" t="s">
        <v>15</v>
      </c>
      <c r="G953" s="2" t="s">
        <v>2078</v>
      </c>
      <c r="H953" s="2" t="s">
        <v>2073</v>
      </c>
      <c r="I953" s="2" t="str">
        <f>IFERROR(__xludf.DUMMYFUNCTION("GOOGLETRANSLATE(C953,""fr"",""en"")"),"After a first year of auto insurance at a competitive rate, I just changed my car: same brand even model but rechargeable hybrid petrol instead of diesel engine and I have an increase in the order of 10%. I claim and I am told that on the anniversary of t"&amp;"he contract we will study my request and that we will make a commercial gesture. As a new commercial gesture increase of 18% !!! Only new insured people benefit from attractive call prices and after a year of insurance you are a pigeon. Another point: do "&amp;"not rely only at the prices but to examine and compare the guarantees in particular the very high variable franchises depending on the costs of the suffered claims. Direct Insurance is to be avoided except perhaps for a low rate on a single year and provi"&amp;"ded you have no claim! You will be notified!")</f>
        <v>After a first year of auto insurance at a competitive rate, I just changed my car: same brand even model but rechargeable hybrid petrol instead of diesel engine and I have an increase in the order of 10%. I claim and I am told that on the anniversary of the contract we will study my request and that we will make a commercial gesture. As a new commercial gesture increase of 18% !!! Only new insured people benefit from attractive call prices and after a year of insurance you are a pigeon. Another point: do not rely only at the prices but to examine and compare the guarantees in particular the very high variable franchises depending on the costs of the suffered claims. Direct Insurance is to be avoided except perhaps for a low rate on a single year and provided you have no claim! You will be notified!</v>
      </c>
    </row>
    <row r="954" ht="15.75" customHeight="1">
      <c r="B954" s="2" t="s">
        <v>2083</v>
      </c>
      <c r="C954" s="2" t="s">
        <v>2084</v>
      </c>
      <c r="D954" s="2" t="s">
        <v>13</v>
      </c>
      <c r="E954" s="2" t="s">
        <v>14</v>
      </c>
      <c r="F954" s="2" t="s">
        <v>15</v>
      </c>
      <c r="G954" s="2" t="s">
        <v>2085</v>
      </c>
      <c r="H954" s="2" t="s">
        <v>2073</v>
      </c>
      <c r="I954" s="2" t="str">
        <f>IFERROR(__xludf.DUMMYFUNCTION("GOOGLETRANSLATE(C954,""fr"",""en"")"),"Very bad experience, the incompetent people deceived the calculates suddenly set up the contributions several times. Misk evaluated the responsibility ... I regret a lot .. even if dear elsewhere because at least satisfied with their service")</f>
        <v>Very bad experience, the incompetent people deceived the calculates suddenly set up the contributions several times. Misk evaluated the responsibility ... I regret a lot .. even if dear elsewhere because at least satisfied with their service</v>
      </c>
    </row>
    <row r="955" ht="15.75" customHeight="1">
      <c r="B955" s="2" t="s">
        <v>2086</v>
      </c>
      <c r="C955" s="2" t="s">
        <v>2087</v>
      </c>
      <c r="D955" s="2" t="s">
        <v>13</v>
      </c>
      <c r="E955" s="2" t="s">
        <v>14</v>
      </c>
      <c r="F955" s="2" t="s">
        <v>15</v>
      </c>
      <c r="G955" s="2" t="s">
        <v>2085</v>
      </c>
      <c r="H955" s="2" t="s">
        <v>2073</v>
      </c>
      <c r="I955" s="2" t="str">
        <f>IFERROR(__xludf.DUMMYFUNCTION("GOOGLETRANSLATE(C955,""fr"",""en"")"),"After 2 years spent with Direct Insurance I find that they are too expensive compared to other insurances, but at the level of service I do not know too much because I have never declared a disaster.")</f>
        <v>After 2 years spent with Direct Insurance I find that they are too expensive compared to other insurances, but at the level of service I do not know too much because I have never declared a disaster.</v>
      </c>
    </row>
    <row r="956" ht="15.75" customHeight="1">
      <c r="B956" s="2" t="s">
        <v>2088</v>
      </c>
      <c r="C956" s="2" t="s">
        <v>2089</v>
      </c>
      <c r="D956" s="2" t="s">
        <v>13</v>
      </c>
      <c r="E956" s="2" t="s">
        <v>14</v>
      </c>
      <c r="F956" s="2" t="s">
        <v>15</v>
      </c>
      <c r="G956" s="2" t="s">
        <v>2085</v>
      </c>
      <c r="H956" s="2" t="s">
        <v>2073</v>
      </c>
      <c r="I956" s="2" t="str">
        <f>IFERROR(__xludf.DUMMYFUNCTION("GOOGLETRANSLATE(C956,""fr"",""en"")"),"The contribution has increased by 20% in one year it seems frankly exaggerated ... Their reasons: a generalized increase + a personal uglenation that I was the victim of a disaster are the author did not stop. Result not only it is I who must pay the fran"&amp;"chise +10% of the amount of the work but in addition, in double penalty, it is the contribution which increases when I am not in wrong. I find it shameful. I do not recommend this insurance.")</f>
        <v>The contribution has increased by 20% in one year it seems frankly exaggerated ... Their reasons: a generalized increase + a personal uglenation that I was the victim of a disaster are the author did not stop. Result not only it is I who must pay the franchise +10% of the amount of the work but in addition, in double penalty, it is the contribution which increases when I am not in wrong. I find it shameful. I do not recommend this insurance.</v>
      </c>
    </row>
    <row r="957" ht="15.75" customHeight="1">
      <c r="B957" s="2" t="s">
        <v>2090</v>
      </c>
      <c r="C957" s="2" t="s">
        <v>2091</v>
      </c>
      <c r="D957" s="2" t="s">
        <v>13</v>
      </c>
      <c r="E957" s="2" t="s">
        <v>14</v>
      </c>
      <c r="F957" s="2" t="s">
        <v>15</v>
      </c>
      <c r="G957" s="2" t="s">
        <v>2092</v>
      </c>
      <c r="H957" s="2" t="s">
        <v>2073</v>
      </c>
      <c r="I957" s="2" t="str">
        <f>IFERROR(__xludf.DUMMYFUNCTION("GOOGLETRANSLATE(C957,""fr"",""en"")"),"I am not satisfied with my insurance 1 sinister and insurance gives me all the responsibilities with 50 % bonus I am taken from the bonus not all in agreement with the very disappointed insurance of direct insurance.")</f>
        <v>I am not satisfied with my insurance 1 sinister and insurance gives me all the responsibilities with 50 % bonus I am taken from the bonus not all in agreement with the very disappointed insurance of direct insurance.</v>
      </c>
    </row>
    <row r="958" ht="15.75" customHeight="1">
      <c r="B958" s="2" t="s">
        <v>2093</v>
      </c>
      <c r="C958" s="2" t="s">
        <v>2094</v>
      </c>
      <c r="D958" s="2" t="s">
        <v>13</v>
      </c>
      <c r="E958" s="2" t="s">
        <v>14</v>
      </c>
      <c r="F958" s="2" t="s">
        <v>15</v>
      </c>
      <c r="G958" s="2" t="s">
        <v>2092</v>
      </c>
      <c r="H958" s="2" t="s">
        <v>2073</v>
      </c>
      <c r="I958" s="2" t="str">
        <f>IFERROR(__xludf.DUMMYFUNCTION("GOOGLETRANSLATE(C958,""fr"",""en"")"),"Gel of the drop in contribution over 1 year imposed by force, it is unacceptable without reason when no claim declared for at least 2 years.
This goes against an insurance contract.
")</f>
        <v>Gel of the drop in contribution over 1 year imposed by force, it is unacceptable without reason when no claim declared for at least 2 years.
This goes against an insurance contract.
</v>
      </c>
    </row>
    <row r="959" ht="15.75" customHeight="1">
      <c r="B959" s="2" t="s">
        <v>2095</v>
      </c>
      <c r="C959" s="2" t="s">
        <v>2096</v>
      </c>
      <c r="D959" s="2" t="s">
        <v>13</v>
      </c>
      <c r="E959" s="2" t="s">
        <v>14</v>
      </c>
      <c r="F959" s="2" t="s">
        <v>15</v>
      </c>
      <c r="G959" s="2" t="s">
        <v>2092</v>
      </c>
      <c r="H959" s="2" t="s">
        <v>2073</v>
      </c>
      <c r="I959" s="2" t="str">
        <f>IFERROR(__xludf.DUMMYFUNCTION("GOOGLETRANSLATE(C959,""fr"",""en"")"),"Insurance to really flee to flee especially for new insurers the price is too high especially since no possibility of negotiating I had a horrible experience with the latter customer service is to be complained they speak half French understands nothing f"&amp;"rankly flee")</f>
        <v>Insurance to really flee to flee especially for new insurers the price is too high especially since no possibility of negotiating I had a horrible experience with the latter customer service is to be complained they speak half French understands nothing frankly flee</v>
      </c>
    </row>
    <row r="960" ht="15.75" customHeight="1">
      <c r="B960" s="2" t="s">
        <v>2097</v>
      </c>
      <c r="C960" s="2" t="s">
        <v>2098</v>
      </c>
      <c r="D960" s="2" t="s">
        <v>13</v>
      </c>
      <c r="E960" s="2" t="s">
        <v>14</v>
      </c>
      <c r="F960" s="2" t="s">
        <v>15</v>
      </c>
      <c r="G960" s="2" t="s">
        <v>2099</v>
      </c>
      <c r="H960" s="2" t="s">
        <v>2073</v>
      </c>
      <c r="I960" s="2" t="str">
        <f>IFERROR(__xludf.DUMMYFUNCTION("GOOGLETRANSLATE(C960,""fr"",""en"")"),"I really do not recommend this insurance it is the worst that I have known I declared a claim on 09/03/2020 and we are currently on 09/17/2020 and I still have no news all the world this return the ball it's going to be 3 weeks that I ride with my rugged "&amp;"vehicle I get controlled every day and at the level of customer service is 0 each time I come across someone who is necessary Rexplicate from A to Z and which promises to remember during the day to give me a solution but nobody never recalls")</f>
        <v>I really do not recommend this insurance it is the worst that I have known I declared a claim on 09/03/2020 and we are currently on 09/17/2020 and I still have no news all the world this return the ball it's going to be 3 weeks that I ride with my rugged vehicle I get controlled every day and at the level of customer service is 0 each time I come across someone who is necessary Rexplicate from A to Z and which promises to remember during the day to give me a solution but nobody never recalls</v>
      </c>
    </row>
    <row r="961" ht="15.75" customHeight="1">
      <c r="B961" s="2" t="s">
        <v>2100</v>
      </c>
      <c r="C961" s="2" t="s">
        <v>2101</v>
      </c>
      <c r="D961" s="2" t="s">
        <v>13</v>
      </c>
      <c r="E961" s="2" t="s">
        <v>14</v>
      </c>
      <c r="F961" s="2" t="s">
        <v>15</v>
      </c>
      <c r="G961" s="2" t="s">
        <v>2099</v>
      </c>
      <c r="H961" s="2" t="s">
        <v>2073</v>
      </c>
      <c r="I961" s="2" t="str">
        <f>IFERROR(__xludf.DUMMYFUNCTION("GOOGLETRANSLATE(C961,""fr"",""en"")"),"I have been at Direct Insurance since 2011, I have never had a claim but the price does not stop increasing. And the penalty bonus never drops to 9 years of insurance I arrived at 85%.")</f>
        <v>I have been at Direct Insurance since 2011, I have never had a claim but the price does not stop increasing. And the penalty bonus never drops to 9 years of insurance I arrived at 85%.</v>
      </c>
    </row>
    <row r="962" ht="15.75" customHeight="1">
      <c r="B962" s="2" t="s">
        <v>2102</v>
      </c>
      <c r="C962" s="2" t="s">
        <v>2103</v>
      </c>
      <c r="D962" s="2" t="s">
        <v>13</v>
      </c>
      <c r="E962" s="2" t="s">
        <v>14</v>
      </c>
      <c r="F962" s="2" t="s">
        <v>15</v>
      </c>
      <c r="G962" s="2" t="s">
        <v>2104</v>
      </c>
      <c r="H962" s="2" t="s">
        <v>2073</v>
      </c>
      <c r="I962" s="2" t="str">
        <f>IFERROR(__xludf.DUMMYFUNCTION("GOOGLETRANSLATE(C962,""fr"",""en"")"),"Very satisfied in all respects, the steps, the treatment of a disaster, the prices, the quality of the contacts and the ease of treatment on the Internet")</f>
        <v>Very satisfied in all respects, the steps, the treatment of a disaster, the prices, the quality of the contacts and the ease of treatment on the Internet</v>
      </c>
    </row>
    <row r="963" ht="15.75" customHeight="1">
      <c r="B963" s="2" t="s">
        <v>2105</v>
      </c>
      <c r="C963" s="2" t="s">
        <v>2106</v>
      </c>
      <c r="D963" s="2" t="s">
        <v>13</v>
      </c>
      <c r="E963" s="2" t="s">
        <v>14</v>
      </c>
      <c r="F963" s="2" t="s">
        <v>15</v>
      </c>
      <c r="G963" s="2" t="s">
        <v>2107</v>
      </c>
      <c r="H963" s="2" t="s">
        <v>2073</v>
      </c>
      <c r="I963" s="2" t="str">
        <f>IFERROR(__xludf.DUMMYFUNCTION("GOOGLETRANSLATE(C963,""fr"",""en"")"),"Following all the telephone information that I had given frankly (information statement of the professional vehicle of the company not belonging to me, and with which I unfortunately had two disabled and two non -responsible claims), when they have been r"&amp;"eceived and processed, it was direct termination. Fortunately, SOS Malus, no more expensive than Direct Insurance of the rest, assured me.")</f>
        <v>Following all the telephone information that I had given frankly (information statement of the professional vehicle of the company not belonging to me, and with which I unfortunately had two disabled and two non -responsible claims), when they have been received and processed, it was direct termination. Fortunately, SOS Malus, no more expensive than Direct Insurance of the rest, assured me.</v>
      </c>
    </row>
    <row r="964" ht="15.75" customHeight="1">
      <c r="B964" s="2" t="s">
        <v>2108</v>
      </c>
      <c r="C964" s="2" t="s">
        <v>2109</v>
      </c>
      <c r="D964" s="2" t="s">
        <v>13</v>
      </c>
      <c r="E964" s="2" t="s">
        <v>14</v>
      </c>
      <c r="F964" s="2" t="s">
        <v>15</v>
      </c>
      <c r="G964" s="2" t="s">
        <v>2110</v>
      </c>
      <c r="H964" s="2" t="s">
        <v>2073</v>
      </c>
      <c r="I964" s="2" t="str">
        <f>IFERROR(__xludf.DUMMYFUNCTION("GOOGLETRANSLATE(C964,""fr"",""en"")"),"Hello,
I am extremely disappointed with the Direct Assurance assistance service, between the lies of the telecrowers and the fact that I am strolled to the right to the left and that I still have no answers to my request. In addition, I am advised to t"&amp;"ake a taxi following the breakdown of my car and that I have to advance the costs and the next day I send the bill and finally I learn that I cannot claim the total reimbursement of the note. .")</f>
        <v>Hello,
I am extremely disappointed with the Direct Assurance assistance service, between the lies of the telecrowers and the fact that I am strolled to the right to the left and that I still have no answers to my request. In addition, I am advised to take a taxi following the breakdown of my car and that I have to advance the costs and the next day I send the bill and finally I learn that I cannot claim the total reimbursement of the note. .</v>
      </c>
    </row>
    <row r="965" ht="15.75" customHeight="1">
      <c r="B965" s="2" t="s">
        <v>2111</v>
      </c>
      <c r="C965" s="2" t="s">
        <v>2112</v>
      </c>
      <c r="D965" s="2" t="s">
        <v>13</v>
      </c>
      <c r="E965" s="2" t="s">
        <v>14</v>
      </c>
      <c r="F965" s="2" t="s">
        <v>15</v>
      </c>
      <c r="G965" s="2" t="s">
        <v>2113</v>
      </c>
      <c r="H965" s="2" t="s">
        <v>2073</v>
      </c>
      <c r="I965" s="2" t="str">
        <f>IFERROR(__xludf.DUMMYFUNCTION("GOOGLETRANSLATE(C965,""fr"",""en"")"),"TO FLEE!! You subscribe because the prices are attractive in the 1st year and only. At the beginning of June, I asked for a commercial gesture following the confinement and strikes in December, my car did not drive for more than 5 months and being telewor"&amp;"ked, response from direct insurance: too late it had to be asked before the 31st may!!!
I had a break of ice declared on July 31 and since then I have been struggling to be reimbursed. Know that never, contrary to what they tell you, they remind you. I l"&amp;"earned on September 1 that my declaration had not been taken into account. You spend hours on the phone for nothing, they don't do their job. We regularly tell you that we remind you, but they never do it. Simply incapable !!
")</f>
        <v>TO FLEE!! You subscribe because the prices are attractive in the 1st year and only. At the beginning of June, I asked for a commercial gesture following the confinement and strikes in December, my car did not drive for more than 5 months and being teleworked, response from direct insurance: too late it had to be asked before the 31st may!!!
I had a break of ice declared on July 31 and since then I have been struggling to be reimbursed. Know that never, contrary to what they tell you, they remind you. I learned on September 1 that my declaration had not been taken into account. You spend hours on the phone for nothing, they don't do their job. We regularly tell you that we remind you, but they never do it. Simply incapable !!
</v>
      </c>
    </row>
    <row r="966" ht="15.75" customHeight="1">
      <c r="B966" s="2" t="s">
        <v>2114</v>
      </c>
      <c r="C966" s="2" t="s">
        <v>2115</v>
      </c>
      <c r="D966" s="2" t="s">
        <v>13</v>
      </c>
      <c r="E966" s="2" t="s">
        <v>14</v>
      </c>
      <c r="F966" s="2" t="s">
        <v>15</v>
      </c>
      <c r="G966" s="2" t="s">
        <v>2116</v>
      </c>
      <c r="H966" s="2" t="s">
        <v>2073</v>
      </c>
      <c r="I966" s="2" t="str">
        <f>IFERROR(__xludf.DUMMYFUNCTION("GOOGLETRANSLATE(C966,""fr"",""en"")"),"Hello,
This insurer is just the first year of affiliation in terms of price and value for money. After a year, he loads tax prices over 100 euros compared to the first year to compensate for the accumulated bonus. So insurance to leave at the end of th"&amp;"e first year. With them, loyalty does not pay. So compare your insurance statements well.")</f>
        <v>Hello,
This insurer is just the first year of affiliation in terms of price and value for money. After a year, he loads tax prices over 100 euros compared to the first year to compensate for the accumulated bonus. So insurance to leave at the end of the first year. With them, loyalty does not pay. So compare your insurance statements well.</v>
      </c>
    </row>
    <row r="967" ht="15.75" customHeight="1">
      <c r="B967" s="2" t="s">
        <v>2117</v>
      </c>
      <c r="C967" s="2" t="s">
        <v>2118</v>
      </c>
      <c r="D967" s="2" t="s">
        <v>13</v>
      </c>
      <c r="E967" s="2" t="s">
        <v>14</v>
      </c>
      <c r="F967" s="2" t="s">
        <v>15</v>
      </c>
      <c r="G967" s="2" t="s">
        <v>2119</v>
      </c>
      <c r="H967" s="2" t="s">
        <v>2120</v>
      </c>
      <c r="I967" s="2" t="str">
        <f>IFERROR(__xludf.DUMMYFUNCTION("GOOGLETRANSLATE(C967,""fr"",""en"")"),"50% bonus for + 30 years
0 claims for +30 years.
No regulation incident on my part.
THANKS
Increase in my ""all risk"" insurance of more than 11% without explanations or justifications.
This is how we retain customers at Direct Insurance")</f>
        <v>50% bonus for + 30 years
0 claims for +30 years.
No regulation incident on my part.
THANKS
Increase in my "all risk" insurance of more than 11% without explanations or justifications.
This is how we retain customers at Direct Insurance</v>
      </c>
    </row>
    <row r="968" ht="15.75" customHeight="1">
      <c r="B968" s="2" t="s">
        <v>2121</v>
      </c>
      <c r="C968" s="2" t="s">
        <v>2122</v>
      </c>
      <c r="D968" s="2" t="s">
        <v>13</v>
      </c>
      <c r="E968" s="2" t="s">
        <v>14</v>
      </c>
      <c r="F968" s="2" t="s">
        <v>15</v>
      </c>
      <c r="G968" s="2" t="s">
        <v>2123</v>
      </c>
      <c r="H968" s="2" t="s">
        <v>2120</v>
      </c>
      <c r="I968" s="2" t="str">
        <f>IFERROR(__xludf.DUMMYFUNCTION("GOOGLETRANSLATE(C968,""fr"",""en"")"),"It is worth changing insurer, speed of execution if your file is complete, interesting rates, follow -up of the top file, I recommend.")</f>
        <v>It is worth changing insurer, speed of execution if your file is complete, interesting rates, follow -up of the top file, I recommend.</v>
      </c>
    </row>
    <row r="969" ht="15.75" customHeight="1">
      <c r="B969" s="2" t="s">
        <v>2124</v>
      </c>
      <c r="C969" s="2" t="s">
        <v>2125</v>
      </c>
      <c r="D969" s="2" t="s">
        <v>13</v>
      </c>
      <c r="E969" s="2" t="s">
        <v>14</v>
      </c>
      <c r="F969" s="2" t="s">
        <v>15</v>
      </c>
      <c r="G969" s="2" t="s">
        <v>2126</v>
      </c>
      <c r="H969" s="2" t="s">
        <v>2120</v>
      </c>
      <c r="I969" s="2" t="str">
        <f>IFERROR(__xludf.DUMMYFUNCTION("GOOGLETRANSLATE(C969,""fr"",""en"")"),"A nightmare in terms of administrative follow -up.
Everything is fine until you have a dispute or technical question to ask.
And if the error comes from them, hang well because the call center staff are only formed to deal with classic cases and standar"&amp;"dized files. Apart from that, it is a dialogue of deaf assured! Low cost takes on its full meaning. I will never go back to them again, even if they offered me 10 years warranty.")</f>
        <v>A nightmare in terms of administrative follow -up.
Everything is fine until you have a dispute or technical question to ask.
And if the error comes from them, hang well because the call center staff are only formed to deal with classic cases and standardized files. Apart from that, it is a dialogue of deaf assured! Low cost takes on its full meaning. I will never go back to them again, even if they offered me 10 years warranty.</v>
      </c>
    </row>
    <row r="970" ht="15.75" customHeight="1">
      <c r="B970" s="2" t="s">
        <v>2127</v>
      </c>
      <c r="C970" s="2" t="s">
        <v>2128</v>
      </c>
      <c r="D970" s="2" t="s">
        <v>13</v>
      </c>
      <c r="E970" s="2" t="s">
        <v>14</v>
      </c>
      <c r="F970" s="2" t="s">
        <v>15</v>
      </c>
      <c r="G970" s="2" t="s">
        <v>2129</v>
      </c>
      <c r="H970" s="2" t="s">
        <v>2120</v>
      </c>
      <c r="I970" s="2" t="str">
        <f>IFERROR(__xludf.DUMMYFUNCTION("GOOGLETRANSLATE(C970,""fr"",""en"")"),"good insurance I did not have a problem not accident but an increase of 60 euros for the year so I will go see on an insurance comparator to find cheaper")</f>
        <v>good insurance I did not have a problem not accident but an increase of 60 euros for the year so I will go see on an insurance comparator to find cheaper</v>
      </c>
    </row>
    <row r="971" ht="15.75" customHeight="1">
      <c r="B971" s="2" t="s">
        <v>2130</v>
      </c>
      <c r="C971" s="2" t="s">
        <v>2131</v>
      </c>
      <c r="D971" s="2" t="s">
        <v>13</v>
      </c>
      <c r="E971" s="2" t="s">
        <v>14</v>
      </c>
      <c r="F971" s="2" t="s">
        <v>15</v>
      </c>
      <c r="G971" s="2" t="s">
        <v>2132</v>
      </c>
      <c r="H971" s="2" t="s">
        <v>2120</v>
      </c>
      <c r="I971" s="2" t="str">
        <f>IFERROR(__xludf.DUMMYFUNCTION("GOOGLETRANSLATE(C971,""fr"",""en"")"),"To assure me at Direct Insurance it was very simple on the Internet then a reminder of the advisor who helped me step by step and very accessible!
I find my account in comparison to my old insurer question value for service - price!")</f>
        <v>To assure me at Direct Insurance it was very simple on the Internet then a reminder of the advisor who helped me step by step and very accessible!
I find my account in comparison to my old insurer question value for service - price!</v>
      </c>
    </row>
    <row r="972" ht="15.75" customHeight="1">
      <c r="B972" s="2" t="s">
        <v>2133</v>
      </c>
      <c r="C972" s="2" t="s">
        <v>2134</v>
      </c>
      <c r="D972" s="2" t="s">
        <v>13</v>
      </c>
      <c r="E972" s="2" t="s">
        <v>14</v>
      </c>
      <c r="F972" s="2" t="s">
        <v>15</v>
      </c>
      <c r="G972" s="2" t="s">
        <v>2135</v>
      </c>
      <c r="H972" s="2" t="s">
        <v>2120</v>
      </c>
      <c r="I972" s="2" t="str">
        <f>IFERROR(__xludf.DUMMYFUNCTION("GOOGLETRANSLATE(C972,""fr"",""en"")"),"Sinister of 06/12/19 today 08/19/20 I still have no news from the disaster since they trailer the car. So if you sign (what I am strongly advised you) with them know that you will need a lawyer because they still did nothing about my disaster before I thr"&amp;"eaten them to attack a legal action to start Namely where my car is. So just don't go to them. They are there to take out insurance but when there is a concern there is no one to help you.")</f>
        <v>Sinister of 06/12/19 today 08/19/20 I still have no news from the disaster since they trailer the car. So if you sign (what I am strongly advised you) with them know that you will need a lawyer because they still did nothing about my disaster before I threaten them to attack a legal action to start Namely where my car is. So just don't go to them. They are there to take out insurance but when there is a concern there is no one to help you.</v>
      </c>
    </row>
    <row r="973" ht="15.75" customHeight="1">
      <c r="B973" s="2" t="s">
        <v>2136</v>
      </c>
      <c r="C973" s="2" t="s">
        <v>2137</v>
      </c>
      <c r="D973" s="2" t="s">
        <v>13</v>
      </c>
      <c r="E973" s="2" t="s">
        <v>14</v>
      </c>
      <c r="F973" s="2" t="s">
        <v>15</v>
      </c>
      <c r="G973" s="2" t="s">
        <v>2138</v>
      </c>
      <c r="H973" s="2" t="s">
        <v>2120</v>
      </c>
      <c r="I973" s="2" t="str">
        <f>IFERROR(__xludf.DUMMYFUNCTION("GOOGLETRANSLATE(C973,""fr"",""en"")"),"My partner lent me his vehicle, with which I had a low speed accident, with shared responsibility.
First unpleasant surprise: despite 30 years of insurance (until last October) with 50% bonuses, I am not covered, having not been declared an occasional dr"&amp;"iver. Other insurances would have covered me without problem.
Second unpleasant surprise: in a very small one in an annexed document when renewing a contract, the deductible for this case went to ... 1500 €!
Suffice to say that the insurance does not re"&amp;"imburse me from the repairs to be made (around € 1,000).
Quality is paid. The savings made with this insurance cost.")</f>
        <v>My partner lent me his vehicle, with which I had a low speed accident, with shared responsibility.
First unpleasant surprise: despite 30 years of insurance (until last October) with 50% bonuses, I am not covered, having not been declared an occasional driver. Other insurances would have covered me without problem.
Second unpleasant surprise: in a very small one in an annexed document when renewing a contract, the deductible for this case went to ... 1500 €!
Suffice to say that the insurance does not reimburse me from the repairs to be made (around € 1,000).
Quality is paid. The savings made with this insurance cost.</v>
      </c>
    </row>
    <row r="974" ht="15.75" customHeight="1">
      <c r="B974" s="2" t="s">
        <v>2139</v>
      </c>
      <c r="C974" s="2" t="s">
        <v>2140</v>
      </c>
      <c r="D974" s="2" t="s">
        <v>13</v>
      </c>
      <c r="E974" s="2" t="s">
        <v>14</v>
      </c>
      <c r="F974" s="2" t="s">
        <v>15</v>
      </c>
      <c r="G974" s="2" t="s">
        <v>2138</v>
      </c>
      <c r="H974" s="2" t="s">
        <v>2120</v>
      </c>
      <c r="I974" s="2" t="str">
        <f>IFERROR(__xludf.DUMMYFUNCTION("GOOGLETRANSLATE(C974,""fr"",""en"")"),"I took any risk insurance for € 102.44, my vehicle was scratched when we were shopping in Paris, from my pocket I should have paid € 356 franchise +10% of the price of repairs. For them it is normal because I do not have the name of the person. So I have "&amp;"to pay the franchise.
It's really anything.")</f>
        <v>I took any risk insurance for € 102.44, my vehicle was scratched when we were shopping in Paris, from my pocket I should have paid € 356 franchise +10% of the price of repairs. For them it is normal because I do not have the name of the person. So I have to pay the franchise.
It's really anything.</v>
      </c>
    </row>
    <row r="975" ht="15.75" customHeight="1">
      <c r="B975" s="2" t="s">
        <v>2141</v>
      </c>
      <c r="C975" s="2" t="s">
        <v>2142</v>
      </c>
      <c r="D975" s="2" t="s">
        <v>13</v>
      </c>
      <c r="E975" s="2" t="s">
        <v>14</v>
      </c>
      <c r="F975" s="2" t="s">
        <v>15</v>
      </c>
      <c r="G975" s="2" t="s">
        <v>2143</v>
      </c>
      <c r="H975" s="2" t="s">
        <v>2120</v>
      </c>
      <c r="I975" s="2" t="str">
        <f>IFERROR(__xludf.DUMMYFUNCTION("GOOGLETRANSLATE(C975,""fr"",""en"")"),"Writing an opinion in 150 character would be too complicated before the impression of people who know nothing. Indeed it is not expensive but it is not worth more. So a single incident (not my fault) and you are struck off, tell you that if you take the i"&amp;"ncident at your expense he returns to you .. but no .. so I had a total of a radiation without reason. and the no management of the Degar Material. Thank you who thank you direct insurance ...")</f>
        <v>Writing an opinion in 150 character would be too complicated before the impression of people who know nothing. Indeed it is not expensive but it is not worth more. So a single incident (not my fault) and you are struck off, tell you that if you take the incident at your expense he returns to you .. but no .. so I had a total of a radiation without reason. and the no management of the Degar Material. Thank you who thank you direct insurance ...</v>
      </c>
    </row>
    <row r="976" ht="15.75" customHeight="1">
      <c r="B976" s="2" t="s">
        <v>2144</v>
      </c>
      <c r="C976" s="2" t="s">
        <v>2145</v>
      </c>
      <c r="D976" s="2" t="s">
        <v>13</v>
      </c>
      <c r="E976" s="2" t="s">
        <v>14</v>
      </c>
      <c r="F976" s="2" t="s">
        <v>15</v>
      </c>
      <c r="G976" s="2" t="s">
        <v>2146</v>
      </c>
      <c r="H976" s="2" t="s">
        <v>2147</v>
      </c>
      <c r="I976" s="2" t="str">
        <f>IFERROR(__xludf.DUMMYFUNCTION("GOOGLETRANSLATE(C976,""fr"",""en"")"),"Simply competent! This insurance company is very good, fast, efficient and very professional, I am delighted with their partnership. Thanks")</f>
        <v>Simply competent! This insurance company is very good, fast, efficient and very professional, I am delighted with their partnership. Thanks</v>
      </c>
    </row>
    <row r="977" ht="15.75" customHeight="1">
      <c r="B977" s="2" t="s">
        <v>2148</v>
      </c>
      <c r="C977" s="2" t="s">
        <v>2149</v>
      </c>
      <c r="D977" s="2" t="s">
        <v>13</v>
      </c>
      <c r="E977" s="2" t="s">
        <v>14</v>
      </c>
      <c r="F977" s="2" t="s">
        <v>15</v>
      </c>
      <c r="G977" s="2" t="s">
        <v>2150</v>
      </c>
      <c r="H977" s="2" t="s">
        <v>2147</v>
      </c>
      <c r="I977" s="2" t="str">
        <f>IFERROR(__xludf.DUMMYFUNCTION("GOOGLETRANSLATE(C977,""fr"",""en"")"),"First year The price is attractive but from the second year the price is no longer the same and I had an increase of 13 % without plausible explanation to keep this company that a year
")</f>
        <v>First year The price is attractive but from the second year the price is no longer the same and I had an increase of 13 % without plausible explanation to keep this company that a year
</v>
      </c>
    </row>
    <row r="978" ht="15.75" customHeight="1">
      <c r="B978" s="2" t="s">
        <v>2151</v>
      </c>
      <c r="C978" s="2" t="s">
        <v>2152</v>
      </c>
      <c r="D978" s="2" t="s">
        <v>13</v>
      </c>
      <c r="E978" s="2" t="s">
        <v>14</v>
      </c>
      <c r="F978" s="2" t="s">
        <v>15</v>
      </c>
      <c r="G978" s="2" t="s">
        <v>2150</v>
      </c>
      <c r="H978" s="2" t="s">
        <v>2147</v>
      </c>
      <c r="I978" s="2" t="str">
        <f>IFERROR(__xludf.DUMMYFUNCTION("GOOGLETRANSLATE(C978,""fr"",""en"")"),"I haven't found better but really not between the proposal of my current insurance is that of direct the C a considerable economy really the hat to you and a very big thank you")</f>
        <v>I haven't found better but really not between the proposal of my current insurance is that of direct the C a considerable economy really the hat to you and a very big thank you</v>
      </c>
    </row>
    <row r="979" ht="15.75" customHeight="1">
      <c r="B979" s="2" t="s">
        <v>2153</v>
      </c>
      <c r="C979" s="2" t="s">
        <v>2154</v>
      </c>
      <c r="D979" s="2" t="s">
        <v>13</v>
      </c>
      <c r="E979" s="2" t="s">
        <v>14</v>
      </c>
      <c r="F979" s="2" t="s">
        <v>15</v>
      </c>
      <c r="G979" s="2" t="s">
        <v>2155</v>
      </c>
      <c r="H979" s="2" t="s">
        <v>2147</v>
      </c>
      <c r="I979" s="2" t="str">
        <f>IFERROR(__xludf.DUMMYFUNCTION("GOOGLETRANSLATE(C979,""fr"",""en"")"),"Long process in pricing
I am already a customer at Direct Insurance and I will compare the price offered with other insurance companies")</f>
        <v>Long process in pricing
I am already a customer at Direct Insurance and I will compare the price offered with other insurance companies</v>
      </c>
    </row>
    <row r="980" ht="15.75" customHeight="1">
      <c r="B980" s="2" t="s">
        <v>2156</v>
      </c>
      <c r="C980" s="2" t="s">
        <v>2157</v>
      </c>
      <c r="D980" s="2" t="s">
        <v>13</v>
      </c>
      <c r="E980" s="2" t="s">
        <v>14</v>
      </c>
      <c r="F980" s="2" t="s">
        <v>15</v>
      </c>
      <c r="G980" s="2" t="s">
        <v>2158</v>
      </c>
      <c r="H980" s="2" t="s">
        <v>2147</v>
      </c>
      <c r="I980" s="2" t="str">
        <f>IFERROR(__xludf.DUMMYFUNCTION("GOOGLETRANSLATE(C980,""fr"",""en"")"),"Price attractive at first but at the slightest occasion the premium increases.
In my case, they increased the premium by € 35 because between my provisional gray card and my final gray card The vehicle had gone from 7hp to 6 CV. Since when are less power"&amp;"ful vehicles more expensive to insure?")</f>
        <v>Price attractive at first but at the slightest occasion the premium increases.
In my case, they increased the premium by € 35 because between my provisional gray card and my final gray card The vehicle had gone from 7hp to 6 CV. Since when are less powerful vehicles more expensive to insure?</v>
      </c>
    </row>
    <row r="981" ht="15.75" customHeight="1">
      <c r="B981" s="2" t="s">
        <v>2159</v>
      </c>
      <c r="C981" s="2" t="s">
        <v>2160</v>
      </c>
      <c r="D981" s="2" t="s">
        <v>13</v>
      </c>
      <c r="E981" s="2" t="s">
        <v>14</v>
      </c>
      <c r="F981" s="2" t="s">
        <v>15</v>
      </c>
      <c r="G981" s="2" t="s">
        <v>2158</v>
      </c>
      <c r="H981" s="2" t="s">
        <v>2147</v>
      </c>
      <c r="I981" s="2" t="str">
        <f>IFERROR(__xludf.DUMMYFUNCTION("GOOGLETRANSLATE(C981,""fr"",""en"")"),"Everything is perfect, I have been a customer of Direct Insurance for a long time, I want to change my car insurer and take advantage of the Hamon law.
Cordially
Thanks")</f>
        <v>Everything is perfect, I have been a customer of Direct Insurance for a long time, I want to change my car insurer and take advantage of the Hamon law.
Cordially
Thanks</v>
      </c>
    </row>
    <row r="982" ht="15.75" customHeight="1">
      <c r="B982" s="2" t="s">
        <v>2161</v>
      </c>
      <c r="C982" s="2" t="s">
        <v>2162</v>
      </c>
      <c r="D982" s="2" t="s">
        <v>13</v>
      </c>
      <c r="E982" s="2" t="s">
        <v>14</v>
      </c>
      <c r="F982" s="2" t="s">
        <v>15</v>
      </c>
      <c r="G982" s="2" t="s">
        <v>2163</v>
      </c>
      <c r="H982" s="2" t="s">
        <v>2147</v>
      </c>
      <c r="I982" s="2" t="str">
        <f>IFERROR(__xludf.DUMMYFUNCTION("GOOGLETRANSLATE(C982,""fr"",""en"")"),"Satisfied with Direct Insurance services.
 Several insurances at home home and cars.
The advisers are attentive and good advice.
")</f>
        <v>Satisfied with Direct Insurance services.
 Several insurances at home home and cars.
The advisers are attentive and good advice.
</v>
      </c>
    </row>
    <row r="983" ht="15.75" customHeight="1">
      <c r="B983" s="2" t="s">
        <v>2164</v>
      </c>
      <c r="C983" s="2" t="s">
        <v>2165</v>
      </c>
      <c r="D983" s="2" t="s">
        <v>13</v>
      </c>
      <c r="E983" s="2" t="s">
        <v>14</v>
      </c>
      <c r="F983" s="2" t="s">
        <v>15</v>
      </c>
      <c r="G983" s="2" t="s">
        <v>2166</v>
      </c>
      <c r="H983" s="2" t="s">
        <v>2147</v>
      </c>
      <c r="I983" s="2" t="str">
        <f>IFERROR(__xludf.DUMMYFUNCTION("GOOGLETRANSLATE(C983,""fr"",""en"")"),"Insurance to avoid. The prices are attractive but this insurance allows itself to terminate without reason after 1 year. Therefore you are registered as bad insured on AGRA and after that it is impossible to find new inexpensive insurance.")</f>
        <v>Insurance to avoid. The prices are attractive but this insurance allows itself to terminate without reason after 1 year. Therefore you are registered as bad insured on AGRA and after that it is impossible to find new inexpensive insurance.</v>
      </c>
    </row>
    <row r="984" ht="15.75" customHeight="1">
      <c r="B984" s="2" t="s">
        <v>2167</v>
      </c>
      <c r="C984" s="2" t="s">
        <v>2168</v>
      </c>
      <c r="D984" s="2" t="s">
        <v>13</v>
      </c>
      <c r="E984" s="2" t="s">
        <v>14</v>
      </c>
      <c r="F984" s="2" t="s">
        <v>15</v>
      </c>
      <c r="G984" s="2" t="s">
        <v>2169</v>
      </c>
      <c r="H984" s="2" t="s">
        <v>2147</v>
      </c>
      <c r="I984" s="2" t="str">
        <f>IFERROR(__xludf.DUMMYFUNCTION("GOOGLETRANSLATE(C984,""fr"",""en"")"),"A little expensive price despite being already a customer ... 1 car and 1 insured apartment at home and no commercial gesture .... I think we will be able to make sure at competition ...")</f>
        <v>A little expensive price despite being already a customer ... 1 car and 1 insured apartment at home and no commercial gesture .... I think we will be able to make sure at competition ...</v>
      </c>
    </row>
    <row r="985" ht="15.75" customHeight="1">
      <c r="B985" s="2" t="s">
        <v>2170</v>
      </c>
      <c r="C985" s="2" t="s">
        <v>2171</v>
      </c>
      <c r="D985" s="2" t="s">
        <v>13</v>
      </c>
      <c r="E985" s="2" t="s">
        <v>14</v>
      </c>
      <c r="F985" s="2" t="s">
        <v>15</v>
      </c>
      <c r="G985" s="2" t="s">
        <v>2172</v>
      </c>
      <c r="H985" s="2" t="s">
        <v>2147</v>
      </c>
      <c r="I985" s="2" t="str">
        <f>IFERROR(__xludf.DUMMYFUNCTION("GOOGLETRANSLATE(C985,""fr"",""en"")"),"Interesting, however, I would like to have the option of not benefiting from zero kilometer assistance which is already included in my leasing.
                                ")</f>
        <v>Interesting, however, I would like to have the option of not benefiting from zero kilometer assistance which is already included in my leasing.
                                </v>
      </c>
    </row>
    <row r="986" ht="15.75" customHeight="1">
      <c r="B986" s="2" t="s">
        <v>2173</v>
      </c>
      <c r="C986" s="2" t="s">
        <v>2174</v>
      </c>
      <c r="D986" s="2" t="s">
        <v>13</v>
      </c>
      <c r="E986" s="2" t="s">
        <v>14</v>
      </c>
      <c r="F986" s="2" t="s">
        <v>15</v>
      </c>
      <c r="G986" s="2" t="s">
        <v>2172</v>
      </c>
      <c r="H986" s="2" t="s">
        <v>2147</v>
      </c>
      <c r="I986" s="2" t="str">
        <f>IFERROR(__xludf.DUMMYFUNCTION("GOOGLETRANSLATE(C986,""fr"",""en"")"),"I was the victim of an accident caused by a vehicle that struck me from the rear, he admitted his responsibility on the amicable observation via the observations and the check boxes. But given that the sketch is not clear enough for this insurance company"&amp;" I share responsibility for 50% is unacceptable this insurance agreement that is harmed to all consumers, run away from this insurance that seems cheaper but that plumes you on the facts.")</f>
        <v>I was the victim of an accident caused by a vehicle that struck me from the rear, he admitted his responsibility on the amicable observation via the observations and the check boxes. But given that the sketch is not clear enough for this insurance company I share responsibility for 50% is unacceptable this insurance agreement that is harmed to all consumers, run away from this insurance that seems cheaper but that plumes you on the facts.</v>
      </c>
    </row>
    <row r="987" ht="15.75" customHeight="1">
      <c r="B987" s="2" t="s">
        <v>2175</v>
      </c>
      <c r="C987" s="2" t="s">
        <v>2176</v>
      </c>
      <c r="D987" s="2" t="s">
        <v>13</v>
      </c>
      <c r="E987" s="2" t="s">
        <v>14</v>
      </c>
      <c r="F987" s="2" t="s">
        <v>15</v>
      </c>
      <c r="G987" s="2" t="s">
        <v>2177</v>
      </c>
      <c r="H987" s="2" t="s">
        <v>2147</v>
      </c>
      <c r="I987" s="2" t="str">
        <f>IFERROR(__xludf.DUMMYFUNCTION("GOOGLETRANSLATE(C987,""fr"",""en"")"),"I just have concerns in customer relations if necessary
No physical people
Not enough details of the guarantees to compare honestly
Cheers")</f>
        <v>I just have concerns in customer relations if necessary
No physical people
Not enough details of the guarantees to compare honestly
Cheers</v>
      </c>
    </row>
    <row r="988" ht="15.75" customHeight="1">
      <c r="B988" s="2" t="s">
        <v>2178</v>
      </c>
      <c r="C988" s="2" t="s">
        <v>2179</v>
      </c>
      <c r="D988" s="2" t="s">
        <v>13</v>
      </c>
      <c r="E988" s="2" t="s">
        <v>14</v>
      </c>
      <c r="F988" s="2" t="s">
        <v>15</v>
      </c>
      <c r="G988" s="2" t="s">
        <v>2177</v>
      </c>
      <c r="H988" s="2" t="s">
        <v>2147</v>
      </c>
      <c r="I988" s="2" t="str">
        <f>IFERROR(__xludf.DUMMYFUNCTION("GOOGLETRANSLATE(C988,""fr"",""en"")"),"Satisfied with the service and customer relations I recommend this insurance.
Quick quote request and pending information with our request.")</f>
        <v>Satisfied with the service and customer relations I recommend this insurance.
Quick quote request and pending information with our request.</v>
      </c>
    </row>
    <row r="989" ht="15.75" customHeight="1">
      <c r="B989" s="2" t="s">
        <v>2180</v>
      </c>
      <c r="C989" s="2" t="s">
        <v>2181</v>
      </c>
      <c r="D989" s="2" t="s">
        <v>13</v>
      </c>
      <c r="E989" s="2" t="s">
        <v>14</v>
      </c>
      <c r="F989" s="2" t="s">
        <v>15</v>
      </c>
      <c r="G989" s="2" t="s">
        <v>2182</v>
      </c>
      <c r="H989" s="2" t="s">
        <v>2147</v>
      </c>
      <c r="I989" s="2" t="str">
        <f>IFERROR(__xludf.DUMMYFUNCTION("GOOGLETRANSLATE(C989,""fr"",""en"")"),"Too bad I am forced to make a quote as a new customer to have the detail of the guarantees when I have been insured at home for at least 5 years")</f>
        <v>Too bad I am forced to make a quote as a new customer to have the detail of the guarantees when I have been insured at home for at least 5 years</v>
      </c>
    </row>
    <row r="990" ht="15.75" customHeight="1">
      <c r="B990" s="2" t="s">
        <v>2183</v>
      </c>
      <c r="C990" s="2" t="s">
        <v>2184</v>
      </c>
      <c r="D990" s="2" t="s">
        <v>13</v>
      </c>
      <c r="E990" s="2" t="s">
        <v>14</v>
      </c>
      <c r="F990" s="2" t="s">
        <v>15</v>
      </c>
      <c r="G990" s="2" t="s">
        <v>2182</v>
      </c>
      <c r="H990" s="2" t="s">
        <v>2147</v>
      </c>
      <c r="I990" s="2" t="str">
        <f>IFERROR(__xludf.DUMMYFUNCTION("GOOGLETRANSLATE(C990,""fr"",""en"")"),"It is simple and practical for a quick quote, prices are still high for my taste but more reasonable than in most other insurers
")</f>
        <v>It is simple and practical for a quick quote, prices are still high for my taste but more reasonable than in most other insurers
</v>
      </c>
    </row>
    <row r="991" ht="15.75" customHeight="1">
      <c r="B991" s="2" t="s">
        <v>2185</v>
      </c>
      <c r="C991" s="2" t="s">
        <v>2186</v>
      </c>
      <c r="D991" s="2" t="s">
        <v>13</v>
      </c>
      <c r="E991" s="2" t="s">
        <v>14</v>
      </c>
      <c r="F991" s="2" t="s">
        <v>15</v>
      </c>
      <c r="G991" s="2" t="s">
        <v>2182</v>
      </c>
      <c r="H991" s="2" t="s">
        <v>2147</v>
      </c>
      <c r="I991" s="2" t="str">
        <f>IFERROR(__xludf.DUMMYFUNCTION("GOOGLETRANSLATE(C991,""fr"",""en"")"),"I'm satisfied . To see by comparing if it is the most interesting in time as a young driver. Thanks to you for this insurance quote. Cordially")</f>
        <v>I'm satisfied . To see by comparing if it is the most interesting in time as a young driver. Thanks to you for this insurance quote. Cordially</v>
      </c>
    </row>
    <row r="992" ht="15.75" customHeight="1">
      <c r="B992" s="2" t="s">
        <v>2187</v>
      </c>
      <c r="C992" s="2" t="s">
        <v>2188</v>
      </c>
      <c r="D992" s="2" t="s">
        <v>13</v>
      </c>
      <c r="E992" s="2" t="s">
        <v>14</v>
      </c>
      <c r="F992" s="2" t="s">
        <v>15</v>
      </c>
      <c r="G992" s="2" t="s">
        <v>2189</v>
      </c>
      <c r="H992" s="2" t="s">
        <v>2147</v>
      </c>
      <c r="I992" s="2" t="str">
        <f>IFERROR(__xludf.DUMMYFUNCTION("GOOGLETRANSLATE(C992,""fr"",""en"")"),"To see, hoping that it is better than school insurance. I remain, however, hesitant. Only downside, there are no advantages by combining home and car insurance ... Too bad.")</f>
        <v>To see, hoping that it is better than school insurance. I remain, however, hesitant. Only downside, there are no advantages by combining home and car insurance ... Too bad.</v>
      </c>
    </row>
    <row r="993" ht="15.75" customHeight="1">
      <c r="B993" s="2" t="s">
        <v>2190</v>
      </c>
      <c r="C993" s="2" t="s">
        <v>2191</v>
      </c>
      <c r="D993" s="2" t="s">
        <v>13</v>
      </c>
      <c r="E993" s="2" t="s">
        <v>14</v>
      </c>
      <c r="F993" s="2" t="s">
        <v>15</v>
      </c>
      <c r="G993" s="2" t="s">
        <v>2189</v>
      </c>
      <c r="H993" s="2" t="s">
        <v>2147</v>
      </c>
      <c r="I993" s="2" t="str">
        <f>IFERROR(__xludf.DUMMYFUNCTION("GOOGLETRANSLATE(C993,""fr"",""en"")"),"I would like to be able to add my children as a declared driver and I do not see how to do it. Can you help me ?
Thank you in advance for you")</f>
        <v>I would like to be able to add my children as a declared driver and I do not see how to do it. Can you help me ?
Thank you in advance for you</v>
      </c>
    </row>
    <row r="994" ht="15.75" customHeight="1">
      <c r="B994" s="2" t="s">
        <v>2192</v>
      </c>
      <c r="C994" s="2" t="s">
        <v>2193</v>
      </c>
      <c r="D994" s="2" t="s">
        <v>13</v>
      </c>
      <c r="E994" s="2" t="s">
        <v>14</v>
      </c>
      <c r="F994" s="2" t="s">
        <v>15</v>
      </c>
      <c r="G994" s="2" t="s">
        <v>2189</v>
      </c>
      <c r="H994" s="2" t="s">
        <v>2147</v>
      </c>
      <c r="I994" s="2" t="str">
        <f>IFERROR(__xludf.DUMMYFUNCTION("GOOGLETRANSLATE(C994,""fr"",""en"")"),"I am satisfied with the quote. Future new customer I hope that the guarantees subscribed will allow me in the event of a problem to face all financial difficulties.")</f>
        <v>I am satisfied with the quote. Future new customer I hope that the guarantees subscribed will allow me in the event of a problem to face all financial difficulties.</v>
      </c>
    </row>
    <row r="995" ht="15.75" customHeight="1">
      <c r="B995" s="2" t="s">
        <v>2194</v>
      </c>
      <c r="C995" s="2" t="s">
        <v>2195</v>
      </c>
      <c r="D995" s="2" t="s">
        <v>13</v>
      </c>
      <c r="E995" s="2" t="s">
        <v>14</v>
      </c>
      <c r="F995" s="2" t="s">
        <v>15</v>
      </c>
      <c r="G995" s="2" t="s">
        <v>2189</v>
      </c>
      <c r="H995" s="2" t="s">
        <v>2147</v>
      </c>
      <c r="I995" s="2" t="str">
        <f>IFERROR(__xludf.DUMMYFUNCTION("GOOGLETRANSLATE(C995,""fr"",""en"")"),"The service is simple and fairly fast.
Very satisfied with the services offered and the availability of advisers, the reception is pleasant and the prices are quite low.")</f>
        <v>The service is simple and fairly fast.
Very satisfied with the services offered and the availability of advisers, the reception is pleasant and the prices are quite low.</v>
      </c>
    </row>
    <row r="996" ht="15.75" customHeight="1">
      <c r="B996" s="2" t="s">
        <v>2196</v>
      </c>
      <c r="C996" s="2" t="s">
        <v>2197</v>
      </c>
      <c r="D996" s="2" t="s">
        <v>13</v>
      </c>
      <c r="E996" s="2" t="s">
        <v>14</v>
      </c>
      <c r="F996" s="2" t="s">
        <v>15</v>
      </c>
      <c r="G996" s="2" t="s">
        <v>2198</v>
      </c>
      <c r="H996" s="2" t="s">
        <v>2147</v>
      </c>
      <c r="I996" s="2" t="str">
        <f>IFERROR(__xludf.DUMMYFUNCTION("GOOGLETRANSLATE(C996,""fr"",""en"")"),"I am satisfied with the price and services. Thank you for the simplicity of the questionnaire. I did not find the amount of the franchise., How do we modify services")</f>
        <v>I am satisfied with the price and services. Thank you for the simplicity of the questionnaire. I did not find the amount of the franchise., How do we modify services</v>
      </c>
    </row>
    <row r="997" ht="15.75" customHeight="1">
      <c r="B997" s="2" t="s">
        <v>2199</v>
      </c>
      <c r="C997" s="2" t="s">
        <v>2200</v>
      </c>
      <c r="D997" s="2" t="s">
        <v>13</v>
      </c>
      <c r="E997" s="2" t="s">
        <v>14</v>
      </c>
      <c r="F997" s="2" t="s">
        <v>15</v>
      </c>
      <c r="G997" s="2" t="s">
        <v>2198</v>
      </c>
      <c r="H997" s="2" t="s">
        <v>2147</v>
      </c>
      <c r="I997" s="2" t="str">
        <f>IFERROR(__xludf.DUMMYFUNCTION("GOOGLETRANSLATE(C997,""fr"",""en"")"),"I am satisfied. However, I do not want to be harassed by untimely calls by telephone platforms that try to resell products of which I in no way use. I would like to be quiet for making a decision. If you respect this I will be fully satisfied.")</f>
        <v>I am satisfied. However, I do not want to be harassed by untimely calls by telephone platforms that try to resell products of which I in no way use. I would like to be quiet for making a decision. If you respect this I will be fully satisfied.</v>
      </c>
    </row>
    <row r="998" ht="15.75" customHeight="1">
      <c r="B998" s="2" t="s">
        <v>2201</v>
      </c>
      <c r="C998" s="2" t="s">
        <v>2202</v>
      </c>
      <c r="D998" s="2" t="s">
        <v>13</v>
      </c>
      <c r="E998" s="2" t="s">
        <v>14</v>
      </c>
      <c r="F998" s="2" t="s">
        <v>15</v>
      </c>
      <c r="G998" s="2" t="s">
        <v>2198</v>
      </c>
      <c r="H998" s="2" t="s">
        <v>2147</v>
      </c>
      <c r="I998" s="2" t="str">
        <f>IFERROR(__xludf.DUMMYFUNCTION("GOOGLETRANSLATE(C998,""fr"",""en"")"),"We are extremely satisfied as usual of conditions and prices, you have our confidence and our loyalty for many years.")</f>
        <v>We are extremely satisfied as usual of conditions and prices, you have our confidence and our loyalty for many years.</v>
      </c>
    </row>
    <row r="999" ht="15.75" customHeight="1">
      <c r="B999" s="2" t="s">
        <v>2203</v>
      </c>
      <c r="C999" s="2" t="s">
        <v>2204</v>
      </c>
      <c r="D999" s="2" t="s">
        <v>13</v>
      </c>
      <c r="E999" s="2" t="s">
        <v>14</v>
      </c>
      <c r="F999" s="2" t="s">
        <v>15</v>
      </c>
      <c r="G999" s="2" t="s">
        <v>2198</v>
      </c>
      <c r="H999" s="2" t="s">
        <v>2147</v>
      </c>
      <c r="I999" s="2" t="str">
        <f>IFERROR(__xludf.DUMMYFUNCTION("GOOGLETRANSLATE(C999,""fr"",""en"")"),"I am very satisfied the correct price and it is easy to do on the internet! I recommend 100%
That there is special leasing insurance is a plus
")</f>
        <v>I am very satisfied the correct price and it is easy to do on the internet! I recommend 100%
That there is special leasing insurance is a plus
</v>
      </c>
    </row>
    <row r="1000" ht="15.75" customHeight="1">
      <c r="B1000" s="2" t="s">
        <v>2205</v>
      </c>
      <c r="C1000" s="2" t="s">
        <v>2206</v>
      </c>
      <c r="D1000" s="2" t="s">
        <v>13</v>
      </c>
      <c r="E1000" s="2" t="s">
        <v>14</v>
      </c>
      <c r="F1000" s="2" t="s">
        <v>15</v>
      </c>
      <c r="G1000" s="2" t="s">
        <v>2198</v>
      </c>
      <c r="H1000" s="2" t="s">
        <v>2147</v>
      </c>
      <c r="I1000" s="2" t="str">
        <f>IFERROR(__xludf.DUMMYFUNCTION("GOOGLETRANSLATE(C1000,""fr"",""en"")")," I'm gonna think about it. I am looking for automobile insurance as minimum as possible.
I'm gonna think about it. I am looking for automobile insurance as minimum as possible.
I'm gonna think about it. I am looking for automobile insurance as minimum a"&amp;"s possible.
")</f>
        <v> I'm gonna think about it. I am looking for automobile insurance as minimum as possible.
I'm gonna think about it. I am looking for automobile insurance as minimum as possible.
I'm gonna think about it. I am looking for automobile insurance as minimum as possible.
</v>
      </c>
    </row>
    <row r="1001" ht="15.75" customHeight="1">
      <c r="B1001" s="2" t="s">
        <v>2207</v>
      </c>
      <c r="C1001" s="2" t="s">
        <v>2208</v>
      </c>
      <c r="D1001" s="2" t="s">
        <v>13</v>
      </c>
      <c r="E1001" s="2" t="s">
        <v>14</v>
      </c>
      <c r="F1001" s="2" t="s">
        <v>15</v>
      </c>
      <c r="G1001" s="2" t="s">
        <v>2209</v>
      </c>
      <c r="H1001" s="2" t="s">
        <v>2147</v>
      </c>
      <c r="I1001" s="2" t="str">
        <f>IFERROR(__xludf.DUMMYFUNCTION("GOOGLETRANSLATE(C1001,""fr"",""en"")"),"I am looking to insure my vehicle but the price seems dear to my permit years please contact me by phone in order to offer me an adapted insurance offer")</f>
        <v>I am looking to insure my vehicle but the price seems dear to my permit years please contact me by phone in order to offer me an adapted insurance offer</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2022-12-16T15:48:30Z</dcterms:created>
</cp:coreProperties>
</file>