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b6qOlBmJzx0/LTOgiKFWfM5ktCQ=="/>
    </ext>
  </extLst>
</workbook>
</file>

<file path=xl/sharedStrings.xml><?xml version="1.0" encoding="utf-8"?>
<sst xmlns="http://schemas.openxmlformats.org/spreadsheetml/2006/main" count="7011" uniqueCount="2692">
  <si>
    <t>note</t>
  </si>
  <si>
    <t>auteur</t>
  </si>
  <si>
    <t>avis</t>
  </si>
  <si>
    <t>assureur</t>
  </si>
  <si>
    <t>produit</t>
  </si>
  <si>
    <t>type</t>
  </si>
  <si>
    <t>date_publication</t>
  </si>
  <si>
    <t>date_exp</t>
  </si>
  <si>
    <t>avis_en</t>
  </si>
  <si>
    <t>avis_cor</t>
  </si>
  <si>
    <t>avis_cor_en</t>
  </si>
  <si>
    <t>rogerio--94455</t>
  </si>
  <si>
    <t xml:space="preserve">Je suis satisfait des propositions de prix et de la rapidité du devis, je recommande le passage par Lelynx. Je pense souscrire après avoir reçu le devis </t>
  </si>
  <si>
    <t>Direct Assurance</t>
  </si>
  <si>
    <t>auto</t>
  </si>
  <si>
    <t>test</t>
  </si>
  <si>
    <t>17/07/2020</t>
  </si>
  <si>
    <t>01/07/2020</t>
  </si>
  <si>
    <t>jean-93631</t>
  </si>
  <si>
    <t>Je suis très content de l'assureur direct assurance avec son assurance connectée you drive. Elle donne la possibilité à tout type de conducteur de bénéficier d'une assurance contrairement aux autres assureurs qui ne se limitent qu'à leur offre classique .</t>
  </si>
  <si>
    <t>sullivan-94361</t>
  </si>
  <si>
    <t>Service rapide, prix intéressants compte tenu de la protection annoncée. 
En attente du suivi si je rejoins cette assurance. J’espère être satisfait de la rapidité du traitement des dossiers si nécessaire.</t>
  </si>
  <si>
    <t>vincent-94324</t>
  </si>
  <si>
    <t xml:space="preserve">Je suis satisfait des prix proposés et de la réactivité  du service. Je recommande cette assurance pour les prochaines prochaines personnes qui vont souscrire </t>
  </si>
  <si>
    <t>16/07/2020</t>
  </si>
  <si>
    <t>lea07-94250</t>
  </si>
  <si>
    <t>Ce site est très simple rapide a utiliser je recommande de plus les prix sont très attractif je le recommanderais a mes proches pour leur futur assurance</t>
  </si>
  <si>
    <t>leslie-94224</t>
  </si>
  <si>
    <t xml:space="preserve">Je suis satisfaite de la rapidité du prix proposé ainsi que des prix pratiqués par Direct Assurance.
Je vais étudier cette proposition et la comparer aux propositions  concurrentes </t>
  </si>
  <si>
    <t>louis-94221</t>
  </si>
  <si>
    <t xml:space="preserve">Notre famille possède plusieurs contrats chez direct assurance, je suis très déçu de cette tarification car c'est beaucoup plus cher que certaines autres compagnies </t>
  </si>
  <si>
    <t>jfl-94218</t>
  </si>
  <si>
    <t>Tarif intéressant. Liaison internet facile et claire . Questionnaire simple et précis.
La loi Hamon est clairement expliquée, mais n’est pas utilisable dans mon cas.
Échéance le 31/7</t>
  </si>
  <si>
    <t>ff-94207</t>
  </si>
  <si>
    <t>Je suis satisfait de prix,............. de la simplicité de l'estimation de devis. 
Je recommanderai à mes amis pour directe assurance..................</t>
  </si>
  <si>
    <t>15/07/2020</t>
  </si>
  <si>
    <t>cha-94206</t>
  </si>
  <si>
    <t xml:space="preserve">J’attends d’en savoir plus mais ça me semble satisfaisant. Je ne comprends pas pourquoi on me demande mon avis alors que j’ai juste vu un devis en ligne.. </t>
  </si>
  <si>
    <t>laetitia--94204</t>
  </si>
  <si>
    <t xml:space="preserve">J’attends de conclure mon contrat pour pouvoir donner un avis un minimum objectif ce qui devrait être relativement rapide car je dois souscrire une assurance demain soit jeudi 17 juillet qui devra prendre effet ce vendredi </t>
  </si>
  <si>
    <t>na5nard7-94192</t>
  </si>
  <si>
    <t>Fuyez cet assureur!! Augmentation importante de la cotisation(pour 2 véhicules) sans justification malgré un bonus 50% et plus et pas de sinistre. De plus ils envoient un avis d'échéance où n'est pas précisé la date de résiliation possible ce qui est une obligation. De part la loi Hamon je vais pouvoir quitter cette assurance et surtout ne pas en dire du bien</t>
  </si>
  <si>
    <t>dechichi-92871</t>
  </si>
  <si>
    <t>Je suis satisfait, j’ai trouvé tout ce qu’il me fallait et cela m’a pris à peine 10 minutes.
Je recommande fortement vos services et c’est sans hésitation que je reviendrai vers vous.</t>
  </si>
  <si>
    <t>edward-94003</t>
  </si>
  <si>
    <t>Très bon prix.  A voir si il vont être là quand on a vraiment besoin d’eux. Le site est très rapide pour trouver une assurance. Je viens de commencer mais recherche mais c’est le moins cher.</t>
  </si>
  <si>
    <t>13/07/2020</t>
  </si>
  <si>
    <t>ihcene--93890</t>
  </si>
  <si>
    <t xml:space="preserve">C’est convenable et assez satisfaisant le site est bien fait je recommande mais je n’ai pas compris la fonction annulé j’aimerais l’avoir mensuellement </t>
  </si>
  <si>
    <t>12/07/2020</t>
  </si>
  <si>
    <t>burnlife-93866</t>
  </si>
  <si>
    <t>Suite à un problème avec ma voiture en bas de chez moi, J'appel l'assistance pour un dépannage. Pas de chance, mon contrat ne m'assiste qu'a partir de 50 kms de chez moi. Je cherche à ajouté l'option SERENITE qui comprend l'assistance 0 km. impossible sur le site. Un peu énervé, je vois les devis des autres assureurs avec cette option, pour la prochaine fois, on ne sais jamais. Je trouve des propositions moins chères avec les garanties équivalentes. Comme je suis quelqu'un de fidèle, je refais un devis sur direct assurance et Là ??? Je trouve mon assurance actuelle avec l'option SERENITE pour environ 130 euros de moins. de 594 euros par ans, je passe à 462 euros avec l'option en plus ???Impossible de changer mon contrat sur le site, alors que l'on vous le propose.</t>
  </si>
  <si>
    <t>thomas--93822</t>
  </si>
  <si>
    <t>J’aurais pensée pouvoir bénéficier d’une réduction étant donnée que j’assure deux véhicules chez vous. En réduction sur le même principe que le parrainage.</t>
  </si>
  <si>
    <t>11/07/2020</t>
  </si>
  <si>
    <t>mariejulie--93803</t>
  </si>
  <si>
    <t>Pas la possibilité de mettre toutes les options voulu mais sinon facilite de trouver un tarif et d’avoir un devis rapide. Dommage que ce ne soit pas modulable</t>
  </si>
  <si>
    <t>damon666-93781</t>
  </si>
  <si>
    <t xml:space="preserve">Très satisfait ! Tarif correct Par rapport aux autres assurances qui font largement plus chères  ! Souscription Simple Et rapide ! Je recommande cette assurance ! </t>
  </si>
  <si>
    <t>sonia-93762</t>
  </si>
  <si>
    <t>Je suis satisfaite du tarif par rapport à tout ce qui est assuré,  surtout après avoir comparé avec la concurrence. Je suis étudiante et c’est rassurant d’être bien assurée et à un bon prix.</t>
  </si>
  <si>
    <t>10/07/2020</t>
  </si>
  <si>
    <t>oceane--93745</t>
  </si>
  <si>
    <t>Prix correct mais assez vague malgré tout. Un prix fixe serait souhaitable à fin de prendre une décision. Malgré ça si t’es très clair, c’est agréable.</t>
  </si>
  <si>
    <t>clagleyze-93702</t>
  </si>
  <si>
    <t>Les prix me conviennent mais je souhaite être recontacté par téléphone avant de finaliser. Prise en charge Europe? Couverture identique conducteur principal ou secondaire ?</t>
  </si>
  <si>
    <t>murielle--93698</t>
  </si>
  <si>
    <t>Si tôt est exact c est super j attends de recevoir le devis écrit et voir les conditions . Franchise !, prêt véhicule !, garantie à neuf pendant 4 ans sans malus !</t>
  </si>
  <si>
    <t>betty-93667</t>
  </si>
  <si>
    <t xml:space="preserve">Je voulais savoir s’il est possible de mensualiser l’assurance auto et si je peux y joindre mes différentes assurances comme habitation et scolaire. Je suis disponible le matin. </t>
  </si>
  <si>
    <t>09/07/2020</t>
  </si>
  <si>
    <t>kevin-93662</t>
  </si>
  <si>
    <t>Je suis très satisfait niveau prix qualité de service au top prix bas une des meilleures assurances auto sans aucuns doutes très faciles de souscrire aucun problème bravo à l’équipe.</t>
  </si>
  <si>
    <t>john-93651</t>
  </si>
  <si>
    <t xml:space="preserve">Je suis satisfait, rapide et simple. J’attends le devis pour mieux savoir où je vais avant de souscrire chez vous.  Bon prix pour un conducteur novice. </t>
  </si>
  <si>
    <t>aurel-93644</t>
  </si>
  <si>
    <t xml:space="preserve">Prix attractifs reste à voir si les prestations sont bonnes ! Pas encore souscrit donc je ne peux pas le dire pour l’instant! Devis simple en ligne et très rapide. </t>
  </si>
  <si>
    <t>angele--93643</t>
  </si>
  <si>
    <t xml:space="preserve">J attends de voir le détail du devis mais celui ci me paraît cher .. je suis déjà assurée chez direct assurance et ce n est pas du tout le même tarif alors que le véhicule est plus récent . </t>
  </si>
  <si>
    <t>yohann-93629</t>
  </si>
  <si>
    <t>Très satisfaisant très bon prix très simple et très rapide à souscrire très bon rapport qualité/prix très bon conseillé pour tout type de véhicules merci</t>
  </si>
  <si>
    <t>tartar--93628</t>
  </si>
  <si>
    <t xml:space="preserve">Bonjour j’aimerais qu’un conseiller m’appelle pour avoir plus d’informations  au sujets de mon devis établi aujourd’hui car des choses un peu floue pour moi merci beaucoup de votre compréhension </t>
  </si>
  <si>
    <t>lison-cabaret-93623</t>
  </si>
  <si>
    <t xml:space="preserve">Super super très bien rien a dire je pense prendre mon assurance automobile chez vous car je suis une jeune conductrice et vos tarif sont très bien ! </t>
  </si>
  <si>
    <t>lison-cabaret-93605</t>
  </si>
  <si>
    <t>Bon site internet, le devis a été fais rapidement, c’est très efficace, je pense prendre mon assurance chez vous. Le site internet est complet, rien à dire c’est top.</t>
  </si>
  <si>
    <t>nadine-2801-93584</t>
  </si>
  <si>
    <t xml:space="preserve">Je suis satisfaite des propositions qui m’ont été présentées. La facilité et donc la rapidité pour renseigner le formulaire sont un plus qui permet de ne pas ressaisir les informations </t>
  </si>
  <si>
    <t>cmartine-93549</t>
  </si>
  <si>
    <t xml:space="preserve">Je suis satisfaite de l ensemble des informations reçues et les prix semblent correctes. Merci de m envoyer le devis. Afin que je puisse prendre une décision </t>
  </si>
  <si>
    <t>jo-93456</t>
  </si>
  <si>
    <t>Satisfait du service même si je trouve les tarifs un peu élevé. J’ai eu un bon contact téléphonique rapide efficace et qui m’a bien expliqué les choses</t>
  </si>
  <si>
    <t>08/07/2020</t>
  </si>
  <si>
    <t>alain--93413</t>
  </si>
  <si>
    <t xml:space="preserve">Tarif attractif, en attente du devis pour faire mon choix final.
Site bien fait et facile d accès 
Une amie y est et elle m a dit être ravie du service rendu </t>
  </si>
  <si>
    <t>07/07/2020</t>
  </si>
  <si>
    <t>emilie-93370</t>
  </si>
  <si>
    <t>Je suis satisfaite par votre service et votre proposition de devis pour mon futur achat de véhicule. Devis simple et expliqué de façon claire en étant quand même bien détaillé.</t>
  </si>
  <si>
    <t>simon76-93361</t>
  </si>
  <si>
    <t xml:space="preserve">Devis en ligne rapide, efficace pour un premier devis sur internet. Des prix très abordables, que ça soit pour une jeune conducteur ou bien un conducteur expérimenté </t>
  </si>
  <si>
    <t>gilles-93360</t>
  </si>
  <si>
    <t>satisfait du service, prix trop élevés, je suis déjà client pour 2 véhicules
Je n'ai pas pu voir le niveau des franchises qui sont liées à cette proposition</t>
  </si>
  <si>
    <t>petermay-93341</t>
  </si>
  <si>
    <t xml:space="preserve">Très bon échangé téléphonique. La personne m'a donné tous les détails dont j'avais besoins et avec beaucoup d'amabilité! Je n'ai pas été poussé a prendre de décision dans l'immédiat ce que j'apprécie! </t>
  </si>
  <si>
    <t>ncy-93287</t>
  </si>
  <si>
    <t xml:space="preserve">Bug lorsque j'ai voulu le faire depuis mon espace client, ce qui est dommage. 
J'espère  que cela ira mieux si je rajoute mon nouveau contrat .
Cordialement </t>
  </si>
  <si>
    <t>06/07/2020</t>
  </si>
  <si>
    <t>fatoumata--93269</t>
  </si>
  <si>
    <t xml:space="preserve">Je suis satisfaite de votre site internet, j’ai eu les répons attendues et je vous remercie par avance. J’attend le devis sur ma boîte email
Cordialement </t>
  </si>
  <si>
    <t>fannyoli--93248</t>
  </si>
  <si>
    <t>Je suis très satisfaite du service en ligne je recommande vivement il me reste plus qu’à souscrire en espérant être satisfaite également par la suite ...</t>
  </si>
  <si>
    <t>arno-93244</t>
  </si>
  <si>
    <t>Bonjour,
oui je vais étudier ce devis pas de soucis, merci bien. au plaisirs de vous lire, cordialement Arnaud Millet
Bonne soirée...la besse... à bientôt</t>
  </si>
  <si>
    <t>karine-93238</t>
  </si>
  <si>
    <t>Je suis contente le prix me convient beaucoup très satisfaite rapport qualité prix au top , propose plusieurs formule avec différents prix  au top merci</t>
  </si>
  <si>
    <t>arwn-93237</t>
  </si>
  <si>
    <t>J’étais déjà chez vous et payais 71€/ mois durant 3 ans au tiers, suite à un déménagement on m’a obligé à changer d’assureur. J’étais satisfaite chez vous même si je trouvais le prix un peu élevé au bout de 3 ans au tiers mais vos garanties semblent satisfaites si avec tout je paye environ 68€/mois</t>
  </si>
  <si>
    <t>gigi-93127</t>
  </si>
  <si>
    <t>La famille va être presque en totalité assurée chez vous !
Aucun problème, aucun sinistre ....
Toutefois, pourquoi ne peut on pas régler par mensualités ?
C'est très confortable et en vigueur chez de nombreux agents....
Bonne réception
Bien cordialement</t>
  </si>
  <si>
    <t>03/07/2020</t>
  </si>
  <si>
    <t>tiphaineabbas-93095</t>
  </si>
  <si>
    <t xml:space="preserve">Les prix semblent correctes ainsi que les garanties, je suis pour l’instant satisfaite des devis recommandés, je vais analyser cela avec mon conjoint </t>
  </si>
  <si>
    <t>02/07/2020</t>
  </si>
  <si>
    <t>sabine--93048</t>
  </si>
  <si>
    <t xml:space="preserve">Je n’ai pas encore d’avis, j’attends d’étudier le devis envoyé. Pour l’instant il semble plus compétitif que mon assurance actuelle ; j’attends de pouvoir comparer les prestations </t>
  </si>
  <si>
    <t>gaster85-93023</t>
  </si>
  <si>
    <t xml:space="preserve">Je suis satisfait des prix et des différents services
J’espère que je pourrais prendre ma décision très vite dans les prochaines Heures qui suivent.
Reste à savoir si après il y’aura d’autres mesures d’accompagnement adapter à mon besoin </t>
  </si>
  <si>
    <t>-nadine-93016</t>
  </si>
  <si>
    <t xml:space="preserve">Je suis satisfaite du devis. C est simple et pratique et surtout il y a des tarifs très intéressants et il propose beaucoup d options pour les packs. </t>
  </si>
  <si>
    <t>vinc34-93000</t>
  </si>
  <si>
    <t xml:space="preserve">Correct et rapide je pense que une fois mon achat valide je vais souscrire directement en ligne.                              
Le rapport prix prestation paraît intéressant </t>
  </si>
  <si>
    <t>j-led76-92973</t>
  </si>
  <si>
    <t xml:space="preserve">La simulation me paraît correcte, le site est bien fait, c’est rapide mais j’attends d’autres devis pour être sûr,  merci Direct Assurance ! 
    J.L.      </t>
  </si>
  <si>
    <t>marion-victorin-92928</t>
  </si>
  <si>
    <t xml:space="preserve">je suis très satisfaite du service, très rapide et efficace .  
j'attend de recevoir ce devis par e-mail pour pouvoir l'étudier et éventuellement changer d'assureur 
</t>
  </si>
  <si>
    <t>Je suis satisfait du service,  les prix sont convenables et nous trouvons ce que nous recherchons assez rapidement. 
Très efficace et aussi très accessible.</t>
  </si>
  <si>
    <t>tov299-92835</t>
  </si>
  <si>
    <t xml:space="preserve">trop cher j'ai trouvé pour les mêmes caractéristiques 80 euros moins cher , C'est dommage car je suis actuellement assuré chez vous avec mon ancienne golf </t>
  </si>
  <si>
    <t>30/06/2020</t>
  </si>
  <si>
    <t>01/06/2020</t>
  </si>
  <si>
    <t>benjamin-92807</t>
  </si>
  <si>
    <t>J’attends le devis pour pouvoir me faire un avis sur l’ensemble de vos services, car certains montants ne sont pas indiqués tels que les franchises concernant les dommages</t>
  </si>
  <si>
    <t>red1-92767</t>
  </si>
  <si>
    <t>Je suis assuré chez Direct Assurance depuis 2017, aucun sinistre n'a eu lieu sur cette période et avec un bonus de 15% je reçois l'avis d'échéance pour 2020-2021 avec une augmentation significative de ma cotisation annuelle. pourquoi ? ou vous dira que le coût des réparations a augmenté !!! en faisant une simulation sur leur site web et reprenant les mêmes critères que mon contrat actuel chez eux; SURPRISE Tarif proposé aux nouveaux clients moins cher de 160€. 
Conséquence : Résilier sans contrat car il y a mieux si on cherche bien et on fait le bon calcul.</t>
  </si>
  <si>
    <t>thomas-92746</t>
  </si>
  <si>
    <t>Le prix plus les options sont correct par rapport à mon assurance actuelle . J’attends de voir avec d’autre concurrents avant de me décider de venir m’assurer chez vous !</t>
  </si>
  <si>
    <t>val-92734</t>
  </si>
  <si>
    <t xml:space="preserve">Je suis satisfaite des services, les demandes sont traités rapidement , les prix sont correct.. Je ne peux pas témoigner la réactivité sur les sinistres car je n ai heureusement pas eu à  le faire 
Cordialement </t>
  </si>
  <si>
    <t>nassim-92719</t>
  </si>
  <si>
    <t>Les prix des assurances sont plutôt abordables, mais dommage que l’on ne peut pas souscrire uniquement à l’assistance 0 km sans recourir au pack sérénité.</t>
  </si>
  <si>
    <t>julien--92718</t>
  </si>
  <si>
    <t xml:space="preserve">Le montant des franchises n’est pas abordés. Mis à part cela les tarifs semblent attractifs. On devrait pouvoir aborder la question des remorques dans la tarification. Comment puis obtenir un code promo ? </t>
  </si>
  <si>
    <t>dodo-92716</t>
  </si>
  <si>
    <t xml:space="preserve">Je suis satisfait du devis , je vais en réfléchir et pourquoi pas changer
Très rapide et facile à utiliser 
Maintenant je suis entrain de voir pour une deuxième voiture </t>
  </si>
  <si>
    <t>29/06/2020</t>
  </si>
  <si>
    <t>knightzoe-92618</t>
  </si>
  <si>
    <t>Je suis satisfaite de cette assurance. 
Le prix est raisonnable et je suis bien couverte. 
J’ai pris pour 5€ de plus par mois, un prêt de voiture en cas de panne.
Je ne peux rien dire de plus.</t>
  </si>
  <si>
    <t>papyjean-92547</t>
  </si>
  <si>
    <t>Je suis satisfait des services proposés,  les prix me conviennent. 
Simple et pratique , j'ai ete conseillé  par des amis tres satisfaits des prestations .</t>
  </si>
  <si>
    <t>28/06/2020</t>
  </si>
  <si>
    <t>kevin-92540</t>
  </si>
  <si>
    <t xml:space="preserve">Je trouve que le prix est chère comparé au autre devis que j’ai pu réalisé chez d’autre compagnie d’assurance je souhaiterais être contacté par un conseiller si cela est possible </t>
  </si>
  <si>
    <t>pierre-92527</t>
  </si>
  <si>
    <t>Satisfaisant et pratique. Le service en ligne est claire. Les tarifs paraissent intéressant en attendant de comparer avec les concurrents. Rien à ajouter.</t>
  </si>
  <si>
    <t>awais-ali-rabbani--92505</t>
  </si>
  <si>
    <t xml:space="preserve">I am very happy ?? it was quick and easy very helpful easy to understand all the questions filling up answers not bad at all I recommend to any one ?? want good and cheaper assurance it’s this is the assurance direct assurance </t>
  </si>
  <si>
    <t>27/06/2020</t>
  </si>
  <si>
    <t>enis-92502</t>
  </si>
  <si>
    <t xml:space="preserve">Le prix me convient pour le devis que j’ai effectué auprès de direct assurance j’espere Que la qualité est à la hauteur merci à vous pour ces belle réduction </t>
  </si>
  <si>
    <t>lau-92500</t>
  </si>
  <si>
    <t xml:space="preserve">Super service de Devis, prix correct je vais prendre le temps de réfléchir à l’offre faite. 
A la recherche d’avis sur la qualité client, et sur la prise ne charge de l’assurance </t>
  </si>
  <si>
    <t>fabregues-92428</t>
  </si>
  <si>
    <t>Étant déjà titulaire d'un contrat, je m'attendais à meilleur tarif. Et en plus on m'oblige à écrire un avis pour poursuivre la demande de devis. Mon choix va être vite fait !</t>
  </si>
  <si>
    <t>anth’one-92316</t>
  </si>
  <si>
    <t>Le simulateur est simple et intuitif et les propositions de tarifs sont vraiment intéressante vis-à-vis de la concurrence. Je réfléchis encore mais je pense choisir une solution direct assurance.</t>
  </si>
  <si>
    <t>26/06/2020</t>
  </si>
  <si>
    <t>fatifat-92210</t>
  </si>
  <si>
    <t>Tres intéressant 
J attends le devis pour étudier la possibilité de souscrire chez vous
En tous cas, la plateforme est très pratique pour établir mon devis.</t>
  </si>
  <si>
    <t>25/06/2020</t>
  </si>
  <si>
    <t>prisla-92163</t>
  </si>
  <si>
    <t xml:space="preserve">Je suis satisfaite du service,le prix me convient et les conditions sont bonnes.
je veux réduire mes mensualités,nous avons une véhicule assuré chez vous .  </t>
  </si>
  <si>
    <t>ranushan-92128</t>
  </si>
  <si>
    <t>Je suis satisfait, avec le prix incroyable comparé aux autres assureurs.
Le devis est claire et très rapide à réaliser. En 5 minutes le devis est réalisé.</t>
  </si>
  <si>
    <t>24/06/2020</t>
  </si>
  <si>
    <t>damien-92086</t>
  </si>
  <si>
    <t>Vos tarifs varient constamment en ligne, fait en meme temps sur 3 appareils differents et 3 ip differentes, données stricto-identiques : jusqu’à 50€ d’ecart !!! 
Pour que la confiance règne, commencez par faire des tarifs qui ne changent pas toutes les 3 min. Je me tâte serieusement à faire un signalement à la DGCCRF, mais je vais commencer par lancer une enquête De presse sur ces pratiques...</t>
  </si>
  <si>
    <t>florian-91949</t>
  </si>
  <si>
    <t xml:space="preserve">Je suis satisfait du service, il est très simple de faire une demande de devis.. les prix sont très raisonnable et attractif selon les couvertures souhaitées. </t>
  </si>
  <si>
    <t>ak--92015</t>
  </si>
  <si>
    <t xml:space="preserve">Prix élevé pour un deuxième véhicule et ancien, merci de me faire une proposition plus correcte que cela, 
J’ai des devis plus intéressant chez les Autres assureurs. 
C’est dommage </t>
  </si>
  <si>
    <t>23/06/2020</t>
  </si>
  <si>
    <t>kenzidjemoui--92001</t>
  </si>
  <si>
    <t xml:space="preserve">Je suis très satisfait service excellent plateforme internet beaucoup de personne m’ont recommandé ce site prix très correct recherche extrêmement rapide </t>
  </si>
  <si>
    <t>tayib-91997</t>
  </si>
  <si>
    <t>Satisfait du service. Devis rapide et simple 
Prix raisonnable je recommande cette assurance qui est deja reconnue comme étant la moins cher de France merci</t>
  </si>
  <si>
    <t>mom’s-91885</t>
  </si>
  <si>
    <t>Des prix imbattables et en fonction de mes besoins. Pour le moment c’est impeccable pour moi. Les conseillers sont joignables, à l’écoute de mes besoin et me propose l’offre la plus adapté à ce que je veux.</t>
  </si>
  <si>
    <t>22/06/2020</t>
  </si>
  <si>
    <t>coumba-91869</t>
  </si>
  <si>
    <t>Je suis satisfait de vos services. Merci beaucoup. Les prix me conviennent totalement. Suite a la réception du devis je reviendrai vers vous pour une souscription.</t>
  </si>
  <si>
    <t>weylin-91859</t>
  </si>
  <si>
    <t xml:space="preserve">Simple et pratique. Les informations principales sont trouvables facilement
Les tarifs sont attractifs (déjà clients pour résidence principale et un véhicule)
</t>
  </si>
  <si>
    <t>ludivine--91795</t>
  </si>
  <si>
    <t xml:space="preserve">Les prix ont l’air intéressants, je vais essayer de calculer mon devis. J’espère pouvoir venir chez vous 
Le prix ont l’air avantageux, devis rapide en ligne </t>
  </si>
  <si>
    <t>alex-91778</t>
  </si>
  <si>
    <t>Pas de soucis avec Direct Assurance sur l’autre véhicule, donc on revient vers vous pour le nouveau. Néanmoins sortir un an d’assurance cela fait cher, je souhaiterai payer l’année au moins en 2 fois. 
Cdlt</t>
  </si>
  <si>
    <t>ayad-91761</t>
  </si>
  <si>
    <t xml:space="preserve">Je suis satisfait de cette offre direct assurance merci à direct assurance et de leur facilité d’accès à l’assurance de voiture et de leur système automatique informatisé </t>
  </si>
  <si>
    <t>21/06/2020</t>
  </si>
  <si>
    <t>philippe-le-lan-91748</t>
  </si>
  <si>
    <t>un devis réalisé d'une façon plutôt simple: Bravo pour cet aspect de votre site.
Dommage par contre qu'étant client de longue date chez vous, j'ai été dans l'impossibilité de me connecter sur mon compte et ai dû me faire passer pour un nouveau client pour avoir ce devis...</t>
  </si>
  <si>
    <t>adambermoser--91728</t>
  </si>
  <si>
    <t>Bien mais et compréhensible mais un peu cher. Ma voiture ne roule pas donc il serait bien de faire une assurance pour ce type de voiture pour que ce soit moins cher.</t>
  </si>
  <si>
    <t>mel80-91714</t>
  </si>
  <si>
    <t xml:space="preserve">Je suis satisfait du prix, merci je voudrai être rappeler afin de mettre votre assurance en place merci d’avance. C’est une assurance qui est très bien </t>
  </si>
  <si>
    <t>naila--91710</t>
  </si>
  <si>
    <t>Les prix me conviennent , très attractif 
Devis rapides
Meilleurs offres sur le net 
Souscription facile
Clarte du site, facilité de choix des options d’assurance</t>
  </si>
  <si>
    <t>managua-91676</t>
  </si>
  <si>
    <t>Les prix me conviennent 
La saisie du devis facile et ludique
je souhaiterai obtenir néanmoins un code promo car nous sommes déjà client de direct assurance pour notre habitation</t>
  </si>
  <si>
    <t>20/06/2020</t>
  </si>
  <si>
    <t>julien--91653</t>
  </si>
  <si>
    <t xml:space="preserve">Si le devis est conforme au payment final, c’est très intéressant ! Rapide à faire et assez complet. J’attend de le revoir par mail pour me faire un vrai avis </t>
  </si>
  <si>
    <t>lolo-mccall-91645</t>
  </si>
  <si>
    <t xml:space="preserve">Je suis satisfait je pense que le tarif est acceptable en vu de ma demande . J’espère très vite pouvoir signé ce contrat d’assurance. 
En espérant ne pas être harcelé au téléphone .
A bientôt </t>
  </si>
  <si>
    <t>jojolapin-91636</t>
  </si>
  <si>
    <t xml:space="preserve">Satisfait de la,rapidité de réponse du site internet sur lequel je viens de faire ma simulation. A voir également plus tard avec les motos que je possède si il y a lieu de modifier. </t>
  </si>
  <si>
    <t>adrienb-91563</t>
  </si>
  <si>
    <t xml:space="preserve">bonjour, je suis très satisfait des informations sur votre site, je trouve que les prix sont très attractif et qu'il est très ludique à l'utilisation 
Merci à vous </t>
  </si>
  <si>
    <t>19/06/2020</t>
  </si>
  <si>
    <t>francois--91539</t>
  </si>
  <si>
    <t>Je suis satisfait du service, les prix me semblent corrects, plusieurs options disponibles, c’est rapide et efficace, je vous le conseille, n’hésitez pas</t>
  </si>
  <si>
    <t>laika-91530</t>
  </si>
  <si>
    <t>Toujours dan s l'attente de mon remboursement de pare brise au bout de 5 mois 3 fois ont me dit que l'argent va etre sur mon compte avant 72 heures et toujours rien, assureur à éviter</t>
  </si>
  <si>
    <t>cam-91516</t>
  </si>
  <si>
    <t xml:space="preserve">Je suis satisfait service et prix 
J espère être satisfait si je souscrit un contrat
C’est mes parents qui m’on parler de vous 
J’espère avoir une prime de bonus sous forme de réduction à moi et mes parents </t>
  </si>
  <si>
    <t>mbaye--91505</t>
  </si>
  <si>
    <t xml:space="preserve">Je suis satisfait du service et des choix proposés pour le choix de mon assurance auto , les prix sont abordables et en cohésion avec les services proposés  . Merci </t>
  </si>
  <si>
    <t>djidji50100-91501</t>
  </si>
  <si>
    <t xml:space="preserve">Les prix auto me conviennent pour l'assurance habitation c'est plus cher que mon assurance actuelle j'espère que le service vaut vraiment t le coup c'est important
</t>
  </si>
  <si>
    <t>maxime-91491</t>
  </si>
  <si>
    <t xml:space="preserve">Jusqu’à là les prix me conviennent réponse rapide et détail clair des service si cela me convient peut être je ferai assurer une deuxième voiture En suivant </t>
  </si>
  <si>
    <t>sieg--91418</t>
  </si>
  <si>
    <t xml:space="preserve">Je suis satisfait du service les prix me convienne simple et rapide bonne prestation bon prix bon rapport qualité prix mieux que vaut concurrent merci </t>
  </si>
  <si>
    <t>18/06/2020</t>
  </si>
  <si>
    <t>jasim-91340</t>
  </si>
  <si>
    <t xml:space="preserve">Je suis satisfait de botre site ineternet, il est rapide clair et efficace.
Je veux uniquement un devis afin de me decider entre deux propositions ... </t>
  </si>
  <si>
    <t>17/06/2020</t>
  </si>
  <si>
    <t>angelo-91239</t>
  </si>
  <si>
    <t>je suis satisfait a la fois des prix et garanties voir avec mon assurance et si elle ne s'aligne pas je fais appel a direct assurance dans les plus brefs délais</t>
  </si>
  <si>
    <t>ryad-91232</t>
  </si>
  <si>
    <t xml:space="preserve">Simple et pratique je suis très satisfait des services ainsi que des prix convenable c’est pourquoi j’aimerais recevoir un devis par courriel pour pouvoir mieux étudier </t>
  </si>
  <si>
    <t>micke-91180</t>
  </si>
  <si>
    <t xml:space="preserve">Très satisfait des prix intéressant et des bonnes garanties l offre est mieux que chez les autres concurrents je recommande direct assurance aux autres personnes </t>
  </si>
  <si>
    <t>gomes-costa-91168</t>
  </si>
  <si>
    <t>Je suis satisfait, c’était très rapide et pratique et fácil à voir avec précision le devis pour savoir les conditions de remboursement en cas de sinistre.</t>
  </si>
  <si>
    <t>clo-91153</t>
  </si>
  <si>
    <t xml:space="preserve">Je pensais les prix plus intéressant avec de meilleures garanties face à la concurrence
À comparer voir si le devis est vraiment intéressant.
Direct assurance est connu pour avoir de tarifs très avantageux j'attends un retour de leur part par téléphone afin de voir s'ils arriveraient à me convaincre de les choisir. </t>
  </si>
  <si>
    <t>16/06/2020</t>
  </si>
  <si>
    <t>devrim-91132</t>
  </si>
  <si>
    <t xml:space="preserve">
Rapide et facile pour obtenir un devis les prix sont actuellement à l'étude une comparaison s'impose site agréable et très rapide et pratique je vous conseille Drect Assurance 
merci </t>
  </si>
  <si>
    <t>fabdel-91108</t>
  </si>
  <si>
    <t>je suis satisfait, je n'ai pas communiqué mon numéro de téléphone car nous sommes des personnes sourdes, nous ne pouvons pas entendre au téléphone. Merci de bien vouloir communiquer par mail, merci de votre compréhension.</t>
  </si>
  <si>
    <t>ibra-90992</t>
  </si>
  <si>
    <t xml:space="preserve">Je trouve ça assez chère  pour une voiture de ce modèle est de cette année.
Toutes ensachant que J’ai déjà assuré un véhicule chez vous auparavant, Et que je l’ai permis depuis 6 ans.
</t>
  </si>
  <si>
    <t>15/06/2020</t>
  </si>
  <si>
    <t>el-mehdi--90990</t>
  </si>
  <si>
    <t xml:space="preserve">RAS, Tout est OK, Site web Assez simple à utiliser.
Bonne expérience du client dans l’ensemble.
Bon rapport qualité prix.
Personnel très professionnel.
</t>
  </si>
  <si>
    <t>luigi--90969</t>
  </si>
  <si>
    <t xml:space="preserve">Je suis satisfait des services qui sont proposés par direct assurance, je trouve que les tarifs sont Très intéressant Adaptable  à toutes les bourses </t>
  </si>
  <si>
    <t>dina--90919</t>
  </si>
  <si>
    <t xml:space="preserve">Les prix me conviennent par rapport à la concurrence. La réponse est immédiate pour connaître les tarifs des devis. . Et facilite de navigation pour la souscription en
Ligne </t>
  </si>
  <si>
    <t>litem-90901</t>
  </si>
  <si>
    <t xml:space="preserve">je m'attendais a plus de différence avec une assurance auto en raison des vos publicités précisant l'économie 
par contre le simulateur est plutôt bien fait. il manque cependant des informations quant a des mentions de garanties de remboursement de véhicule pour les LOA </t>
  </si>
  <si>
    <t>lamome-90900</t>
  </si>
  <si>
    <t xml:space="preserve">Je ne sais pas encore j’attends de voir le devis afin de bien voir toutes les modalités 
Et de comparer 
De combien est la franchise brie de glace ? Ainsi que vol ou dégradation du véhicule </t>
  </si>
  <si>
    <t>farahz-90871</t>
  </si>
  <si>
    <t>Le prix est correct pour une couverture complète. Je n’ai pas trouvé moins cher ailleurs pour le moment. Je pense assurer mon prochain véhicule chez vous.</t>
  </si>
  <si>
    <t>anthony27-90828</t>
  </si>
  <si>
    <t xml:space="preserve">satisfait du prix en espérant ne pas être déçu lors d'un appel pur x problèmes
étant déjà client  chez vous.
dans l'attente d'un retour de vos services
</t>
  </si>
  <si>
    <t>14/06/2020</t>
  </si>
  <si>
    <t>ozgur--90815</t>
  </si>
  <si>
    <t xml:space="preserve">Je suis satisfait du prix sur votre établissement  défi toute concurrence rien à redire on m’a conseillé tout simplement  direct assurance sur internet cordialement 
</t>
  </si>
  <si>
    <t>emilie-90796</t>
  </si>
  <si>
    <t xml:space="preserve">Très rapide pour avoir un devis un peu élevé niveau prix et dommage de ne pas avoir de remise sachant que mon mari est Déjà  assure chez vous            </t>
  </si>
  <si>
    <t>christine-90771</t>
  </si>
  <si>
    <t xml:space="preserve">Je suis très satisfait du devis. Les prix sont très attractifs. Je peux obtenir un importante réduction par rapport à mon ancien contrat d'assurance. </t>
  </si>
  <si>
    <t>soudani-sahib-90767</t>
  </si>
  <si>
    <t>Bonjour Mme, Mr,
Vous n avez pas considérer que mon mari est déjà client chez vous. Donc vous n avez pas récompenser notre fidélité. 
Bien cordialement 
Mme SOUDANI SAHIB</t>
  </si>
  <si>
    <t>maxime-90731</t>
  </si>
  <si>
    <t xml:space="preserve">Toujours satisfait des prestations et des devis de Direct Assurance. 
La relation clientèle est toujours au rendez-vous. 
Etant client fidèle, j'aimerai bénéficier d'un avantage supplémentaire. </t>
  </si>
  <si>
    <t>13/06/2020</t>
  </si>
  <si>
    <t>muriel-90717</t>
  </si>
  <si>
    <t xml:space="preserve">Je suis satisfaite et trouve le prix correct néanmoins je vais me renseigner dans d’autres sociétés d’assuranceavant de finaliser mon dossier  pour comparatif </t>
  </si>
  <si>
    <t>fleur-90677</t>
  </si>
  <si>
    <t xml:space="preserve">depuis l'obtention de mon permis j'ai toujours été client chez direct assurance, malgré des sinistre ou j'étais responsable il on toujours assuré le service. les tarif sont bien moins élevé que chez les autres compagnie "classique" </t>
  </si>
  <si>
    <t>brad-90655</t>
  </si>
  <si>
    <t>Good, il sont a l'ecoute et receptif, pour faire le devis c'est très facile, les pris son abordarble pour tout type de vehicule et meme pour les jeunes conducteur c'est bien</t>
  </si>
  <si>
    <t>fafabrice-90531</t>
  </si>
  <si>
    <t xml:space="preserve">PRIX SATISFAISANT ET DE BONNE GARANTIE
DOMMAGE QUE L'ASSISTANCE ZERO KILOMETRE FASSE
PARTI D'UN PACK 
JE N'AI NI VU LE PRIX DES FRANCHISES OU AUTRES COTISATIONS </t>
  </si>
  <si>
    <t>12/06/2020</t>
  </si>
  <si>
    <t>laeti8829-90370</t>
  </si>
  <si>
    <t>J'ai ete cliente 2 fois et 2 fois contrat signé et payer pour l'année . Mais direct assurance marzsilier mon contrat deux fois sans me demande zt je nen co naos pas la raison. De plus je paye une grosse somme et il.me.remboutse mon sœur commssio. Qui est de 100 euros environ....déjà  que je mefait dégager pour rien mais en plus je perd mon zrgent !5tttout va bien</t>
  </si>
  <si>
    <t>09/06/2020</t>
  </si>
  <si>
    <t>jessy-90297</t>
  </si>
  <si>
    <t>il faudrait mieux eviter d'avoir un service client lorsqu'il est aussi peu aimable et aussi peu fiable. A quoi sert l’enregistrement des appels pour rester aussi mauvais dans la durée</t>
  </si>
  <si>
    <t>07/06/2020</t>
  </si>
  <si>
    <t>max-90005</t>
  </si>
  <si>
    <t>Direct assurance fait du chantage en imposant leur garage en indiquant (par ecrit) que si c'est  leur réparateur le délai d'expertise est immédiat alors que si je passe par le garagiste de mon choix ils demanderont à l'expert de ne pas intervenir avant 30 30 jours.Bref du chantage pour forcer les assurés à passer par leur réparateur</t>
  </si>
  <si>
    <t>28/05/2020</t>
  </si>
  <si>
    <t>01/05/2020</t>
  </si>
  <si>
    <t>ade-89940</t>
  </si>
  <si>
    <t xml:space="preserve">Cette assurance es nul. Quand on prend le pack tout risque on doit tout payer. Et meme si l'état oblige les assurance a réglé le nettoyage de la voiture contre le corona virus. Direct assurance ne veux pas y prendre en charge. Si vous devez changer votre pare-brise dans un autre garage que les leurs il la font passer par un expert. Je suis vraiment dessus je recherche de tout urgence une autre assurance. </t>
  </si>
  <si>
    <t>26/05/2020</t>
  </si>
  <si>
    <t>zepnt-89700</t>
  </si>
  <si>
    <t xml:space="preserve">Attention, si vous avez un accident avec tiers non identifié, Direct Assurance fera en sorte de ne pas payer en prétextant que vous effectuez une fausse déclaration. Heureusement mon avocate ne l'entend pas de cette oreille. Désolant d'en arriver là mais... A FUIR ABSOLUMENT ! </t>
  </si>
  <si>
    <t>17/05/2020</t>
  </si>
  <si>
    <t>moms33270-89693</t>
  </si>
  <si>
    <t xml:space="preserve">Les bonus ne servent a rien, le prix ne fait qu'augmenter et les prélèvements sont aléatoires ainsi que les sommes prélevées, je déconseille fortement cette assurance, aucun sérieux.
Je leur ai écrit un courrier pour justifier les prélèvements et j'ai été rappelé par une conseillère qui a essayé de me mener en bateau, en gros aucune réponse concrète, ils font ce qu'ils veulent...
</t>
  </si>
  <si>
    <t>guy94-89525</t>
  </si>
  <si>
    <t>après un accident survenu le 30 janvier mon vehicule n'est toujours pas réparé malgré la visite de l'expert. Aux dernières nouvelles la compagnie ignorait où se trouvait mon véhicule alors que le dépanneur avait été envoyé par elle. Il n'y a aucun interlocuteur responsable ou competent pour repondre a vos questions. Vous recevez des mails incomprehensibles truffés de fautes d'ortographes de conseillers qui ne sont au courant de rien. C'est lamentable je mle demande comment une telle compagnie a le droit d'exercer.A éviter absolument</t>
  </si>
  <si>
    <t>11/05/2020</t>
  </si>
  <si>
    <t>vick-89327</t>
  </si>
  <si>
    <t xml:space="preserve">Le prix n est pas élevé pour une assurance voiture mais les garanties sont mauvaises versus Groupama pour un budget similaire. Les explications sur le site internet sont erronées. </t>
  </si>
  <si>
    <t>02/05/2020</t>
  </si>
  <si>
    <t>cam-89042</t>
  </si>
  <si>
    <t>ASSURANCE A FUIRE, ils sont tres sympa au moment de signer un contrat, ensuite plus personne. Si vous n'avez besoin de rien CONTATEZ DIRECT ASSURANCE, A FUIRE</t>
  </si>
  <si>
    <t>21/04/2020</t>
  </si>
  <si>
    <t>01/04/2020</t>
  </si>
  <si>
    <t>jpyack-88734</t>
  </si>
  <si>
    <t>Je n'ai jamais eu à me servir de mes garanties pour le moment donc je suis évidemment satisfait......... Qu'en sera t il en cas de sinistre ??????????</t>
  </si>
  <si>
    <t>07/04/2020</t>
  </si>
  <si>
    <t>wahid-88690</t>
  </si>
  <si>
    <t>fuyez direct assurance comme la peste ne vous fiez pas au prix car l enfer est pave de bonne intention.</t>
  </si>
  <si>
    <t>04/04/2020</t>
  </si>
  <si>
    <t>magnumxxl92-88689</t>
  </si>
  <si>
    <t xml:space="preserve">Fuyez pauvre fou , tant que vous avez pas de sinistre tout vas bien c'est le jour où ça arrive que vous vous rendiez compte de l'erreur monumentale que vous avez commis en choisissant direct assurance limite roulé sans assurance reviens au même et peut être moins cher voilà bientôt 1 an que j'attend la décision finale d'un accident ou un motard ma shooté a l'arrière de la voiture et la conseillère qui s'occupe de mon dossier a le culot de me demander si j'avais des informations au niveau des CRS  --' .
Je te paye justement pour que tu fasses ça en fait . J'attend toujours de savoir la décision peut être dans 2 ou 3 ans .
Alors gars a vous fuyez je vous dis </t>
  </si>
  <si>
    <t>sandergas-88574</t>
  </si>
  <si>
    <t>medecin de garde en centre covid ce we, je me suis fait crever les pneux...J'ai pris l'assurance la plus cher pour ma voiture. Eh bien ça fait partis des exclusions. Aucun geste de leur part</t>
  </si>
  <si>
    <t>30/03/2020</t>
  </si>
  <si>
    <t>01/03/2020</t>
  </si>
  <si>
    <t>dj-60495</t>
  </si>
  <si>
    <t xml:space="preserve">Comment dire, je ne recommande pas du tout, très incompétent dans la gestion sinistre, la base dans l'assurance, ils sont bons qu'à vous faire tourner en bourrique, sinistrée depuis le 01/01/20 avec une garantie tous risques, je n'ai toujours pas reçu mon indemnisation. </t>
  </si>
  <si>
    <t>18/03/2020</t>
  </si>
  <si>
    <t>fredo-88297</t>
  </si>
  <si>
    <t>Lisez bien votre contrat entre les lignes !!!
Pas de prise en charge car en panne sur nationale et pas sur autoroute !!!!
Pathétique
Pourtant assuré soi disant tout risques...</t>
  </si>
  <si>
    <t>13/03/2020</t>
  </si>
  <si>
    <t>boomrang-88010</t>
  </si>
  <si>
    <t xml:space="preserve">A éviter absolument cette assureur est le plus mauvais et de loin de tous. </t>
  </si>
  <si>
    <t>05/03/2020</t>
  </si>
  <si>
    <t>midou-87988</t>
  </si>
  <si>
    <t>voiture sinistres sur parking
voiture coccinel tdi sport 140 toute options 157km en moyenne minimum 9500euros sur le net 
degat chifrre a 6400 et l expert estime le vehicule a 6700 et sous reserve de demontage et frais nouvaux qui seront a ma charge .
je vous deconseille cette assurance
et la je depose mon dossier chez un avocat pour vous dire..
je suis a bout</t>
  </si>
  <si>
    <t>yoyo17-87853</t>
  </si>
  <si>
    <t xml:space="preserve">A fuire! J'ai pris le pack tranquillité pour pouvoir bénéficier d'un prêt de véhicule. Malgré tout je n'ai pas bénéficier de cela j'ai été obligé pour le travail de louer pendant deux mois un véhicule et ce n'est pas donné. </t>
  </si>
  <si>
    <t>02/03/2020</t>
  </si>
  <si>
    <t>pepito-87811</t>
  </si>
  <si>
    <t>Ancien client je suis parti suite à la mauvaise gestion de mon sinistre par direct assurance. (1an pour être indemnisé)</t>
  </si>
  <si>
    <t>ceciledavid3-87393</t>
  </si>
  <si>
    <t xml:space="preserve">Tres insatisfaite! ils m obligent à payer un an d assurance chez eux sans m assurer car je pars chez un autre assureur. Impossible de discuter avec eux, ils veulent juste l argent et ne font preuve d aucune aide. Ils m envoient même des courriers d une société de recouvrement. Scandaleux! </t>
  </si>
  <si>
    <t>20/02/2020</t>
  </si>
  <si>
    <t>01/02/2020</t>
  </si>
  <si>
    <t>whistleblower-87303</t>
  </si>
  <si>
    <t>Après 4 ans chez direct assurance, je cherche à les contacter dans le cadre d'un changement de véhicule. Les réponses mails sont imprécises, il m'est impossible de contacter le service client (3 appels, 15 minutes d'attente à chaque fois avant un message m'invitant à rappeler plus tard!! On se demande vraiment comment se service a pu être élu service client de l'année 2020!!!). J'ai demandé à être rappelé dans un mail, ils me répondent qu'ils n'ont pas le temps... Au revoir Direct Assurance !</t>
  </si>
  <si>
    <t>18/02/2020</t>
  </si>
  <si>
    <t>libecciu-86899</t>
  </si>
  <si>
    <t xml:space="preserve">Très bon vendeur de cartes vertes, mauvais assureur.
Trouve toutes les raisons de ne pas payer en cas de sinistre </t>
  </si>
  <si>
    <t>09/02/2020</t>
  </si>
  <si>
    <t>sebi-86831</t>
  </si>
  <si>
    <t>fuyez    
pour un remplacement de pare brise à 1200 euros  il me propose un remboursement de 730 euros  soit une difference plus importante que ma prime annuelle alors que je suis à 50 de bonus depuis plus de 10 ans</t>
  </si>
  <si>
    <t>07/02/2020</t>
  </si>
  <si>
    <t>harriette-86773</t>
  </si>
  <si>
    <t>Des pratiques commerciales douteuses : 20 % d'augmentation après la première année!</t>
  </si>
  <si>
    <t>05/02/2020</t>
  </si>
  <si>
    <t>cb51-86760</t>
  </si>
  <si>
    <t>Après 7 ans passés chez Direct assurance, j'ai heureusement rarement eu besoin d'eux, et tant mieux...
L'augmentation de prix exhorbitante à partir de la 2ème année fait partie du jeu pour attirer de nouveaux clients, mais ils restent parmi les moins chers. Cela conduit à des situations comiques, si je voulais réassurer mon véhicule en nouveau client chez eux, cela me couterait 545 euros par an, or je paie actuellement 1360 euros ... La fidélité ça paye...les assurances.
Ayant décidé de partir vers un autre assureur, ils sont incapables de me fournir un relevé d'information à jour. En 15 jours j'ai appelé 5 fois pour qu'ils corrigent mon relevé d'informations (un bris de glace comptabilisé en trop), à chaque fois 20 à 30 minutes au téléphone, pour s'entendre dire "pas le bon service, non il faut appeler un autre numéro ..." et quand enfin on tombe sur le bon service, par 3 fois on m'a promis que la modification serait faite dans la journée, et qu'on me rappelerai pour me confirmer que c'était fait. J'attends toujours qu'on me rappelle...
Comment est-ce possible d'être élu Meilleur service client de l'année...
A fuire, plus jamais on ne m'y reprendra ...</t>
  </si>
  <si>
    <t>noblagada-86730</t>
  </si>
  <si>
    <t xml:space="preserve">Je suis assuré chez eux depuis plusieurs années mais je n'ai eu affaire à eux que pour un bris de glace avec une franchise de fou 110 euros pour une vitre à 130 euros quelle blague. De plus, on m'a forcé à aller chez Carglass chose que j'ai horreur je suis donc allé librement chez la concurrence, ils n'ont pas le droit de vous imposer quelle que société que ce soit. Votre prime d'année en année ne baissera pas malgré votre augmentation de tarif (on vous dira que les réparations sur les véhicules sont des plus en plus onéreuses). Devant ce blabla que l'on me pond au téléphone je demande verbalement à recevoir mes informations pour changer d'assureur, en un claquement de doigt ma prime annuelle a baissé de 90 euros mais uniquement valable pour l'année d'après ils ne sont pas fous ! J'ai décidé malgré tout de changer d'assureur, je paye un peu plus mais j'ai bien fait attention à avoir des garanties qui répondent à mes besoins (dépannage en cas de panne sur route et accident). </t>
  </si>
  <si>
    <t>04/02/2020</t>
  </si>
  <si>
    <t>yanta-86719</t>
  </si>
  <si>
    <t>Plus de 23% d'augmentation de mon contrat auto   (sans accident.) la première année !</t>
  </si>
  <si>
    <t>bob-86614</t>
  </si>
  <si>
    <t xml:space="preserve">J'ai voulu changé mon Contrat qui était tous risque en tiers confort .....il ma été faite une proposition plus cher que chez MMA  pour les mêmes quaranties...pas un geste commerciale alors que je suis direct assurance depuis 2005 </t>
  </si>
  <si>
    <t>soll-86594</t>
  </si>
  <si>
    <t>Honteux le tarif a été modifié après le contrat et je n'ai aucun moyen de le contester.</t>
  </si>
  <si>
    <t>31/01/2020</t>
  </si>
  <si>
    <t>01/01/2020</t>
  </si>
  <si>
    <t>francesco-86396</t>
  </si>
  <si>
    <t xml:space="preserve">direct assurance n'est pas une assurance responsable , elle encaisse les primes et ne paie pas ensuite. Victime d'un assuré en 2018 toujours aucune indemnisation et avance ... le temps c'est de l'argent    </t>
  </si>
  <si>
    <t>27/01/2020</t>
  </si>
  <si>
    <t>doudou-86362</t>
  </si>
  <si>
    <t>Les commerciaux pour le service sinistres sont lamentables</t>
  </si>
  <si>
    <t>26/01/2020</t>
  </si>
  <si>
    <t>nabs-85903</t>
  </si>
  <si>
    <t>Suite à un incident survenu le 20 mars 2019 par un cycliste qui a emprunté une voix Zebra qui me percute par la droite on ne contacte pas on m'envoie pas de courriel ni de courrier postal je reçois un échéancier stipulant que je suis à 12 % de malus et en plus de ça quand je contacte le service client il mette une plombe à me répondre et quand j'arrive à avoir la personne qui a traiter mon dossier personne imcompetante et qui a clairement pas lu ni mon dossier ni le constat de police elle me dit oui mais il est pas mentionné sur le constat de police que la personne empreinte une voix Zebra je relis mon constat et de police et je leur prouve qu'il est bien mentionné que la personne empruntée une voix Zebra comme il est mentionné dans le constat de police et là on me prétexte autre chose on me dit oui mais l'accident c'est pas passer sur la voie Zebra bref je conseille fortement d'éviter cette assurance ce sont des Charlots limite ils font pas leur travail on se pose des questions à quoi ça sert de payer une assurance plus cher que les autres si elle a fait pas valoir nos droits
Je vous parle de l'appli fantoche ou il est encore mentionné sinistre en cours cela presque un an mdrrr</t>
  </si>
  <si>
    <t>14/01/2020</t>
  </si>
  <si>
    <t>histone0601-85560</t>
  </si>
  <si>
    <t xml:space="preserve">Suite à un sinistre... gestion longue très longue et la personne sensée s'occuper de mon dossier injoignable et lorsqu'elle est sensé vous recontacter et bien ce n'est pas fait et ses collègues que vous avez en ligne vous font croire qu'un rendez-vousà été placé pour qu elle vous rappelle...on se moque du client ...Il font très peu de cas des clients.
Ras le bol de la gestion de Direct assurance </t>
  </si>
  <si>
    <t>06/01/2020</t>
  </si>
  <si>
    <t>mimo-82181</t>
  </si>
  <si>
    <t>Assez satisfait dans l'ensemble , déçu qu'il ne m'est pas trouvé une solution pour m'assurer mon nouveau véhicule car trop puissant</t>
  </si>
  <si>
    <t>21/12/2019</t>
  </si>
  <si>
    <t>01/12/2019</t>
  </si>
  <si>
    <t>fanatics-81979</t>
  </si>
  <si>
    <t>Effectivement meilleur tarif mais après coup une fois que l'assurance est prise...le devis monte malgré un bonus de 50%...
Quand on a le service client il nous précise que cela rentre dans les critères.
De plus si on a pas de smartphone ni de tablette pour s'assurer les photos ne sont pas acceptés pour avoir l'assurance tout risque car il faut obligatoirement passer par leur application...
Bref tout cela n'est pas dit lorsque lorsque que l on fait un devis au téléphone</t>
  </si>
  <si>
    <t>16/12/2019</t>
  </si>
  <si>
    <t>hermite-81947</t>
  </si>
  <si>
    <t>Copie envoyer au service réclamation  de direct assurance le 12/12./2019
Bonjour suite à un sinistre du 09 .11.2019 j'ai des gros problèmes pour faire réparer ma voiture ce jour j'ai été contacter par une personne de votre service pour régler cette affaire elle m'a simplement dit qu'elle ne pouvait rien faire et ma raccrocher au nez . constatant le manque de respect en vers ma personne je me permets de vous contacter . J'ai passé au moins une vingtaine d'appels sans que rien se règle .Je tiens à vous dire que je suis en à jour avec ma cotisation. Je vous rassure une fois ma voiture réparée la prochaine échéance étant en avril 2020 vous n'entendrez plus parler de moi. La confiance et comme un timbre sa ne colle qu'une fois merci de ne pas ignorer ma demande</t>
  </si>
  <si>
    <t>15/12/2019</t>
  </si>
  <si>
    <t>antoine-cecile-81456</t>
  </si>
  <si>
    <t xml:space="preserve">Assureur en dessous de tout.
J'ai eu un accident le 10/10/2019 je suis assuré tout risque je me suis pris un poteau 
J'ai déposé ma voiture au garagiste prés de chez moi le jour même car voiture marchais plus droit 
J'ai payé le garagiste entièrement, qui a eu la gentillesse d'attendre 1 mois avant d'encaisser le chèque, coté direct assurance toujours la même excuse on n'a pas reçut le rapport d'expertise 
"
Bonjour Antoine BRUNO
Je suis tout à fait d'accord à vous, mais je tiens a vous informer que tant que le rapport définitif n'est pas encore déposé on ne peut en aucun cas procéder au remboursement c'est une information qu'on vous a déjà communiqué au moment de la déclaration. 
Bien à vous,
Karima 
Votre conseiller personnel
Nous sommes le 29/11/2019 toujours pas de remboursement 
Direct assurance l'assurance auto qui est la quand vous avez besoin de rien 
Karima c'est ma conseillère qui est personnellement chargée de me prendre pour un gros débile 
Cordialement
</t>
  </si>
  <si>
    <t>29/11/2019</t>
  </si>
  <si>
    <t>01/11/2019</t>
  </si>
  <si>
    <t>clementblood-81273</t>
  </si>
  <si>
    <t>3 ans chez direct assurance avant de fuire</t>
  </si>
  <si>
    <t>23/11/2019</t>
  </si>
  <si>
    <t>jguiomar-80978</t>
  </si>
  <si>
    <t>Incapables de trouver mon véhicule (entièrement d'origine!) dans leurs grille.
Ont donc résilier mon contrat sans chercher à comprendre &amp; sans explication.
Me facturant les frais de dossier.</t>
  </si>
  <si>
    <t>14/11/2019</t>
  </si>
  <si>
    <t>ferrerico-80706</t>
  </si>
  <si>
    <t>Pas serieux, ne suit pas les dossiers.</t>
  </si>
  <si>
    <t>04/11/2019</t>
  </si>
  <si>
    <t>dostapri-80603</t>
  </si>
  <si>
    <t>Bon tarif pour les nouveaux clients mais à fuir dès la seconde année !!</t>
  </si>
  <si>
    <t>31/10/2019</t>
  </si>
  <si>
    <t>01/10/2019</t>
  </si>
  <si>
    <t>ht-80386</t>
  </si>
  <si>
    <t xml:space="preserve">Bonjour je suis assuré chez direct assurance depuis 3 ans avec 0 sinistre.
J'ai fait un accident dernièrement, le jour de l'achat de mon véhicule. Lors de cet accident j'avais 0% de responsabilité validé par l'expert avec un constat à l'amiable. J'ai donc attendu deux semaines pour que Direct assurance puisse expertiser ma voiture. J'ai donc appelé tous les jours le service sinistre pour avoir les raisons du retard. Leur réponse est que le service spéciale (FBI) attends le retour de l'autre assureur (2 semaines d'attente). En réalité ce retard est due à leur enquêteur privé pour enquêter à coter de chez moi (car l'accident est arrivé pas loin de chez moi ). Pendant ce temps la ma voiture est toujours bloqué au garage.Je vous laisse imaginer l'atteinte à mon image parmi mes voisins... 
Le plus étonnant est que l'enquêteur a divulgué des informations personnelles (mon permis, adresse ...). Pour conclure cette assurance est faite juste pour avoir une carte verte mais en cas de problème vous n'aurez aucun support, même lorsque vous n'êtes pas responsable de l'accident, ils vont cherche juste des excuses pour retarder ou meme éviter tous remboursement .
</t>
  </si>
  <si>
    <t>24/10/2019</t>
  </si>
  <si>
    <t>oaitaissa-80305</t>
  </si>
  <si>
    <t xml:space="preserve">En cas de sinistres, les garanties ne sont pas toujours  garanties et les chances sont minces pour faire-valoir vos droit au remboursement chez  DA car il faut montrer pattes blanches plus que la plupart de ses concurrents. Moi, j'ai eu une expérience désastreuse avec eux. Non seulement  je n'ai pas été remboursé mais surtout viré de chez eux. Mefiez vous des sloggans d'économies que vous feriez sur la prime. Fuyez  vaut mieux et allez l'importe où </t>
  </si>
  <si>
    <t>22/10/2019</t>
  </si>
  <si>
    <t>antoine-80265</t>
  </si>
  <si>
    <t>refus de prendre en charge un bris glace traité par un garage non partenaire.
si reparation chez un garage non partenaire d'un parebrise ils ne prennent pas en charge le joint peripherique car " il ne paye que la vitre".
Dans un sinistre clairement non responsable avec temoin et police ils font passer un expert et retarde la réparation.
Bref evité a tout pris sans parler du prix d'appel qui ne fait qu'augmenter malgré un bonus qui augmente.
AU bout de plusieurs années ils sont plus cher que la concurrence avec un service rendu désastreux.</t>
  </si>
  <si>
    <t>21/10/2019</t>
  </si>
  <si>
    <t>marie4429-80085</t>
  </si>
  <si>
    <t>Direct Assurance ne défend absolument pas ses assurés ! et malgré des mails de ma part leur demandant de prendre notre défense dès le début. Pour faire vite, mon conjoint a eu un accident choc à l'arrière sur une 2x2 voies avec trauma cranien, 1 semaine d'hopital et 3 mois d'ITT. Le conducteur qui l'a percuté était alcoolisé et tenait comme discours que mon conjoint s'est déporté sur la gauche (or le choc est pleine balle à l'arrière), un témoin et les traces de freins confirment que le choc est à droite. Des gendarment qui ne se prononcent pas et un procureur qui classe le dossier en "indémnisation assurances". Et Direct Assurance nous met 100% de responsabilité et quand je demande des explications, on me répond "ben oui mais votre conjoint ne se rapplle de rien donc comment voulez vous qu'on le défende !!! Et après 2 mois, le courrier de notre avocate est toujours sans réponse. Donc oui ils ont des offres attractive mais non seulement au moindre accident la cotisation augmente de mainière incroyable mais en plus ils s'arrangent pour mettre des responsabilité à 100% ! Pourquoi rembourser une franchise et des dommages corporels quand on peut s'en passer.</t>
  </si>
  <si>
    <t>15/10/2019</t>
  </si>
  <si>
    <t>katia-80082</t>
  </si>
  <si>
    <t>aujourd'hui j'essaie vainement d'obtenir un devis pour une nouvelle assurance auto, par tél. 4 appels; 3 erreurs de saisie d' adresse mel.; adresse postale erronée; interlocutrice impatiente quand je lui fait part des multiples erreurs qui s'enchaînent! résultat je resterai chez mon ancien assureur!</t>
  </si>
  <si>
    <t>pkr281-40946</t>
  </si>
  <si>
    <t>Bonjour,
Depuis deux ans assuré chez direct assurance, suite à une offre alléchante pour tout nouveau contrat, je suis confronté maintenant à des hausses démesurées, en effet depuis deux sans aucun sinistre je vois ma cotisation augmenter de 29%</t>
  </si>
  <si>
    <t>04/10/2019</t>
  </si>
  <si>
    <t>em59-79620</t>
  </si>
  <si>
    <t>Vous voulez un prix discount... et bien vous l'avez et pas que.... allo... y-t-il un pilote dans l'avion ? ... une simple vitrine et rien dérrière... payez votre cotisation et ne venez pas vous plaindre</t>
  </si>
  <si>
    <t>bto-79419</t>
  </si>
  <si>
    <t>Direct assurance groupe axa possède la même politiq5de prix que axa France. Attractif la première année de souscription et 2 eme année augmentation de prix det + 8 à  13% sans aucun accident. Et 50 % de bonus.!!ns sommes dans une inflation de 1.7 et les salaires n augmentent pas de 13% par an</t>
  </si>
  <si>
    <t>24/09/2019</t>
  </si>
  <si>
    <t>01/09/2019</t>
  </si>
  <si>
    <t>r-lecourt76-78950</t>
  </si>
  <si>
    <t xml:space="preserve">Bonjour, après avoir souscris une offre VP mais valider par téléphone( VP non valider), promesse par téléphone de l'envoie des 100 euro lors de la souscription d'un 2ème véhicule mais jamais reçu et après réclamation devienne très désagréable par téléphone donc réalisation  futur. </t>
  </si>
  <si>
    <t>04/09/2019</t>
  </si>
  <si>
    <t>tisseo-64311</t>
  </si>
  <si>
    <t xml:space="preserve">bonjour voila mon histoire le 10 juillet 2018 apres une longue période tres douloureuse pour moi mentalement et physiquement je commençais a voir le bout du tunel et ces la qu'un semi remorque me percute par l'arrière et moi etant a l'arrêt et tres fragile physiquement le retour a l'enfer reprogrammer avec tous a recommencé bref sa ces les fait et la avec lassurance ces la catastrophe expertise octobre 2018 avec un médecin qui  est la jai limpression de me faire jugé et la on est en septembre 2019 toujours pas recu de rapport dexpertise et personne ne la recu ni lassurance ni mon avocat et la secrétaire de lexpert dit quil ya rien bref je suis en attente de la deuxième convocation car il ne ma pas consolider bref a cette vitesse en 2022 sa sera réglé cette histoire qui me ronge en plus des conséquences professionnelles et medical ces un symptôme de plus ne pas avoir de considération est insupportable je presice que je suis handicapé et donc pas tres sympa de se comporter de la sorte ces inhumain detre accompagné de la sorte obliger de les bouger pour dire ha oui ces pas normal </t>
  </si>
  <si>
    <t>03/09/2019</t>
  </si>
  <si>
    <t>loic-78789</t>
  </si>
  <si>
    <t>Juste l'impression de jeter l'argent par les fenêtres.
Inutile d'essayer de téléphoner, les personnes qui répondront sont étrangères et n'ont pas main mise sur votre contrat.
Je n'ai jamais vu une assurance comme celle ci malgré mes 10 ans d'assuré.</t>
  </si>
  <si>
    <t>29/08/2019</t>
  </si>
  <si>
    <t>01/08/2019</t>
  </si>
  <si>
    <t>adi-78621</t>
  </si>
  <si>
    <t xml:space="preserve">Des conseillers incompétents </t>
  </si>
  <si>
    <t>22/08/2019</t>
  </si>
  <si>
    <t>swaner-78609</t>
  </si>
  <si>
    <t>Ancien assuré, je voulais faire un devis pour assurer un nouveau véhicule.
Il m'a été demandé m'a profession ( est ce légal ?), je répond assistant personnel et chauffeur.
Il m'a été répondu, du fait de cette profession sans explication nous ne vous assurons pas, hors je faisais déjà cette profession sur mon ancien contrat ( zéro sinistre bonus à 0,50 )
Je précisais que je m'assurais en trajet privé moins de 7000km/an! Rien à voir avec ma profession...
Discriminatoire ?! En tout c'est mon ressenti!</t>
  </si>
  <si>
    <t>less123-68390</t>
  </si>
  <si>
    <t>Si vous recherchez un assureur digne de ce titre, continuez votre recherche sans perdre votre temps à vous intéresser à eux. Après plus de 10 ans d'adhésion, je viens de constater que cet "assureur" est très doué et compétent pour le prélèvement et l'encaissement des échéances mais pour fournir un service minimum en retour (surtout en cas de sinistre) il ne faut pas espérer. Un sinistre déclaré depuis bientôt 2 ans, aucune info sur le statut du dossier, aucun retour du responsable SAV, de la soi-disant médiatrice et même du responsable de la relation client, les innombrable LRAR sont restés sans réponse . La satisfaction client qui est au coeur de la stratégie de la plupart des entreprises soucieuses de fournir un service de qualité à leur client, je pense qu'elle n'est pas encore intégrée dans leur stratégie. N'ont ils pas encore compris que la voix du client et satisfaction des clients sont des gages de pérennité pour une entreprise ?</t>
  </si>
  <si>
    <t>21/08/2019</t>
  </si>
  <si>
    <t>nad422-78557</t>
  </si>
  <si>
    <t xml:space="preserve">Fuyez !!!! Direct assurance est un danger pour les consommateurs ils ne respectent ni leurs engagements ni les clients. Services sinistre fantomatique impossible d'avoir une personne compétente au téléphone et même avec nombreuses insistance personne vous rappellera !! Si je l'avais pas vécu je l'aurai pas crus un tel culot et un tel manque de sérieux. Leurs but sera simple tout faire et chercher par tous les moyens une raison de pas remboursée et quand bien même ils ne la trouvent pas alors ils font les morts... répond pas au mails ne vous rapl pas .. C la première fois que je poste un avis mais si sa peut éviter de gâcher la vie d'une personne je sais même pas comment y font pour exister encore en tout cas ny aller pas C une expérience horrible en cas de soucis </t>
  </si>
  <si>
    <t>20/08/2019</t>
  </si>
  <si>
    <t>oliv-78448</t>
  </si>
  <si>
    <t>Foutaise, pas mieux que les autres, mensonges sur les économies pour attirer les clients. La marge doit être excellente comme il n'y a pas d'agences. jamais je n'irais chez eux</t>
  </si>
  <si>
    <t>15/08/2019</t>
  </si>
  <si>
    <t>resi-78096</t>
  </si>
  <si>
    <t>incroyablement bas de gamme, je me fais percuté par une dame mes torts sont a 0% et je n'ai pas droit a un pret de vehicule et je dois AVANCER les frais des reparations !! 
Premiere fois que je vois ça, a quoi sert une assurance alors ??? 
Honetement il vaut mieux payer un peu plus cher et aller dans une agence serieuse.</t>
  </si>
  <si>
    <t>31/07/2019</t>
  </si>
  <si>
    <t>01/07/2019</t>
  </si>
  <si>
    <t>doukoure02-77944</t>
  </si>
  <si>
    <t>Bonjour ,
J'ai demandé à un conseiller de régulariser le crit'air de ma voiture qui était 2 confirmé par la Prefecture et le conseiller a osé supprimer mon contrat par incopétence. L'appel effectué le 26 juillet 2019 à 11h02 et ensuite un 2ème appel à 11H08 et je suis tombé sur le même conseiller au 0970820072</t>
  </si>
  <si>
    <t>26/07/2019</t>
  </si>
  <si>
    <t>poullos-77924</t>
  </si>
  <si>
    <t>Véhicule assuré depuis 1 an
Un sinistre ou je suis responsable et un sinitre 0 responsable, véhicule détruit et je suis blessé aux cervicales
gestion du sinistre cauchemardesque, je dois les relancer sans arrêt pour que cela avance et au final je perds 1500 euros après le remboursement
Ne parlons pas du traitement de l'accident corporel qui trainer depuis 5 mois et malrgé 6 relances, aucune nouvelle du conseiller, ils n'en ont rien à faire du tout !!!</t>
  </si>
  <si>
    <t>25/07/2019</t>
  </si>
  <si>
    <t>tina-77901</t>
  </si>
  <si>
    <t>Pas la peine de faire du ''discount''sur la cotisation,si tous les prétextes sont bons pour ne pas rembourser l'assuré</t>
  </si>
  <si>
    <t>24/07/2019</t>
  </si>
  <si>
    <t>lupin-77882</t>
  </si>
  <si>
    <t>Bonjour a tous ,
Avant de vous engager chez direct assurance lisez bien votre contrat et surtout avant de signeret si vous avez un sinitre avec un bris de glace faite un constat avec le cailloux qui vous la casser enfin le mieux c'est de ne plus s'assurer par internet et d'avoir un contact direct avec l'assureur</t>
  </si>
  <si>
    <t>vl-77419</t>
  </si>
  <si>
    <t>Je suis tres décue. cela fait 3 ans que je suis en tout risque pour mon auto, bonus a 1,5. J'ai effectué un poc sur ma porte arriere droite il y a un an, et l'ai déclaré en Mai, comme accident responsable, afin d'avoir de l'aide financière de la part de l'assurance pour la prise en charge de ce poc , dont la réparation coute 1200 euros chez les carrossier. L'expert vient, constate que le poc est plus ancien que Mai, j'appelle l'assurance en précisant qu'en effet j'ai ouvert le sinistre en Mai parce que j'ai pris la décision de faire réparer ce poc, ( et peux en ce moment financièrement, surtout ). Réponse inflexible de l'assurance : non seulement je vais être malussée, mais en plus ils ne veulent pas entendre parler d'une prise en charge car le poc a plus d'un an. En l'occurrence cela ne change rien pour eux puique c'ets un poc sont je suis responsable, et il n'a pas bougé depuis. Pour défaut d'information ( j'ai appris qu'il fallait absolument déclarer le poc sous 5 jours, même si on est responsable, et qu'on n'était pas obligé de réparer de suite, et trop de franchise, donc, je me retrouve à perdre sur toute la ligne. C'est à se demander à quoi sert le tout risque. C'est dommageable, ils n'ont aucune marge de manoeuvre pour un client fidèle, bonnussé, et honnête. je n'imagine plus assurer mes résidences chez eux une seconde.</t>
  </si>
  <si>
    <t>08/07/2019</t>
  </si>
  <si>
    <t>frenchitalianista-77366</t>
  </si>
  <si>
    <t xml:space="preserve">Fuyez ! Je me suis fait voler ma voiture assurée tous risques pack tranquillité le 3 décembre 2018 et à ce jour, le 5 juillet 2019, je suis toujours en attente de mon indemnisation... </t>
  </si>
  <si>
    <t>05/07/2019</t>
  </si>
  <si>
    <t>touiille-77194</t>
  </si>
  <si>
    <t>Contrairement aux nombreux avis, j'ai pour ma part eu une bonne expérience avec Direct assurance (auto). 
Ma voiture assurée tous risques a été volée, la prise en charge a été claire et rapide, et en moins de deux semaines tout a été réglé. 
Il faut évidemment que votre dossier soit complet si vous souhaitez que les choses aillent vite. En effet, de nombreux documents sont demandés, mais ne vous découragez pas :)</t>
  </si>
  <si>
    <t>28/06/2019</t>
  </si>
  <si>
    <t>01/06/2019</t>
  </si>
  <si>
    <t>vincent-76973</t>
  </si>
  <si>
    <t xml:space="preserve">Je me suis fait volé les clés de mon véhicule ainsi que mon véhicule qui a finalement été retrouvé par la police.
Les clés étant dans la boîte aux lettres de mon immeuble (l'immeuble étant uniquement accessible par badge et la boîte aux lettres fermée à clé) ils refusent de m'indemniser!!! Ils partent du principe que rien n'a été forcé pour entrer dans l'immeuble  et que si un livreur vol le contenu de la boîte aux lettres c'est de ma faute...
Je même demandé de simplement me rembourser les frais de remorquage et de gardiennage de la fourrière mais ils n'ont rien voulu entendre.
C'est clair que je vais résilier si aucun geste n'est fait.
</t>
  </si>
  <si>
    <t>20/06/2019</t>
  </si>
  <si>
    <t>steph75012-76771</t>
  </si>
  <si>
    <t>Evidemment, cette assurance paraît peu cher au début. Mais rassurez vous les prix ne font qu'augmenter. Plus on a d'ancienneté, plus on paye cher il suffit de faire une simulation pour voir que le tarif nouveau client et  moindre que qu'en tant qu'ancien souscripteur. Une gestion des sinistres lamentable .. La compagnie d'assurance et l'expert se lançant la faute continuellement, sans que vous sachiez qui ment. Pendant ce temps là le temps passe et votre dossier n'avance pas. Et quand vous réussissez à avoir un responsable qui s'engage à vous rappeler le lendemain ... comme quoi le respect de la parole donnée n'est pas une politique de cette compagnie. (et tous cela pour un sinistre avec 0 ù de responsabilité). Cela fait deux mois que ça dure. A fuir.</t>
  </si>
  <si>
    <t>13/06/2019</t>
  </si>
  <si>
    <t>bsoliane-76654</t>
  </si>
  <si>
    <t>Une gestion déplorable, une réactivité excécrable bref un service client pourri.... Des franchises partout.. Un prix plus qu'attractif à l'adhésion mais bonjour les hausses annuelle!!!! Bref à fuir une fois le bonus 50 acquis!!!!!! Idéal jeune permis pour les 3 ans à son nom c'est tout, et encore!!!!!</t>
  </si>
  <si>
    <t>11/06/2019</t>
  </si>
  <si>
    <t>mat-76463</t>
  </si>
  <si>
    <t xml:space="preserve">Bonjour,
J'ai subi un Sinistre avec mon véhicule le 7 Avril 2019.
Mon véhicule a été remorqué dans le garage le 8 Avril 2019
RENAULT CONFLANS ALLIANCE
ESDB
18 BD SALVADOR ALLENDE
78700 CONFLANS STE HONORINE
FRANCE
Cela fait faire bientôt 2 MOIS que je suis sans véhicule.
Je vous fais part de mon extrême mécontentement concernant la gestion de mon dossier.
J'ai du effectuer  de nombreux appels au garage pour qu'ils effectuent son travail.
Cela a pris plusieurs semaines pour qu'ils envoient les photos de mon véhicule.
Ils avaient ensuite oublié de signaler le problème d'embrayage à l'expert.
Il a finalement été nécessaire que j'organise moi-même le passage de l'expert dans le garage pour qu'il effectue son rapport.
Je viens de passer presque 2 mois sans voiture alors que je dispose de l'option TRANQUILLITÉ
Dans votre contrat, vous indiquez : 
  41.2. Prestations du véhicule de prêt à domicile :
 Nous garantissons... 
la mise à disposition avec contrat de location d'un véhicule de remplacement de catégorie A, assuré par notre prestataire, pour toute la durée des réparations lorsque le véhicule assuré est économiquement et techniquement réparable ; 
  En cas de défaillance du prestataire ou d'impossibilité pour celui-ci de réaliser la prestation équivalente ou à défaut s'engagera à indemniser l'assuré...
Bientôt 2 mois sans véhicule et il n'est toujours pas réparé.
J'attends de direct assurance une prise en charge de mes frais de location pendant cette période.
</t>
  </si>
  <si>
    <t>04/06/2019</t>
  </si>
  <si>
    <t>albert-38-66496</t>
  </si>
  <si>
    <t>Assurances totalement inutile et surtout ne respectant pas la législation mais comme axa est derrière à grand coup d'avocat. les recours traînent et impossible d'être indemnisé... J'étais clients chez eux depuis 4 ans en tout risque avec options aux maximum (dépannage 0km, valeur majorée, bref tout ce qui est possible) Lorsque mon moteur a pris feu suite a un défaut d'étanchéité et d'une panne sur le circuit du turbo survenue sur autoroute, mon sinistre n'as tout simplement pas été traité. On m'a garder mon véhicule a plus de 250km de chez moi sans que je puisse rien faire on m'as dis qu'il n'y avait pas d'incendie (alors que 4 témoins affirme l'inverse, dont une voiture qui nous suivait et a appelle la police pour qu'il envoie vite des agents autoroutier)
Comme j'ai moi même éteint l'incendie (grandement aidé par l'orage), ils ont profiter du fait que je soit a distance pour maquiller les dégats des flamme et abîmé mon pare choc frontale intacte lors du remorquage par la société d'autoroute (que j'ai du moi même payer...) mal-grès des photos prouvant qu'avant, pendant et après avoir déposer la voiture au garage le pare-choc était intact, ils ont changer le sinistre pour lequel je les appelais (incendie départ de feu moteur) en choc frontal d'un objet fixe (à 130 km sur autoroute avec aucun dégâts hors mis ceux des flammes entre le dessus du pot et le capot).
Resultat des course plus de 1500 euro de réparation de ma poche (juste pour les dégât qu'il ont causé a mon véhicule) 800euro pour les dégât de l'incendie initiaux, 600euro de frais de remorquage, plusieurs 100ene d'heure perdu avec eux au téléphone et par courrier, 6 mois d'immobilisation de mon véhicule par l'assurance pendant lesquelles je payais toujours ma cotisation toutes option inutiles, 25 % de malus alors que rien n'as été pris en charge et un procès à venir qui finira surement dans 10 ans car axa arrose les tribunaux a coup de centaines de milliers d'euros avec leurs avocats.</t>
  </si>
  <si>
    <t>28/05/2019</t>
  </si>
  <si>
    <t>01/05/2019</t>
  </si>
  <si>
    <t>koboro17-76215</t>
  </si>
  <si>
    <t>Lors d'un sinistre, ils font le minimum requis, mais ne cherche pas à vous défendre. Le traitement de votre dossier est opaque, aucune justification des actions menées.</t>
  </si>
  <si>
    <t>24/05/2019</t>
  </si>
  <si>
    <t>guy-76179</t>
  </si>
  <si>
    <t xml:space="preserve">Mon contrat auto validé en janvier 2019 (carte verte reçue et dossier complet suivant consultation de l'espace client) à fait l'objet de modifications inexpliquées à ce jour par l'assureur ce qui a généré l'envoi d'un courriel de sa part en février pour re-signature électronique des conditions personnelles. Ce courriel, gavé de pub, à été écarté par le filtre auti-spam (je ne l'ai pas vu ) et sans relance aucune j'ai été résilié en mai par LRAR ll 18 avec prise d'effet le 14 !! Mes appels depuis sont resté vains et je suis marqué au fer rouge sur le fichier des résiliés (AGIRA) tel le délinquant  pour 3 ans avec surprime (doublement de prime) évidemment. Merci Direct Assurance.  </t>
  </si>
  <si>
    <t>23/05/2019</t>
  </si>
  <si>
    <t>eva-76108</t>
  </si>
  <si>
    <t xml:space="preserve">Chez Direct Assurance depuis 8 ans et 1 ans avec la voiture. Pour la première fois j'ai un petit sinistre, responsabilité de l'autre conducteur, confirmé avec la lettre signée et le constat bien rempli à l'amiable. de la part de Direct assurance:
AUCUNE ASSISTANCE, LE TRAITEMENT DE DOSSIER SUPER LONG, PAS DE PERSONNE DE REFERENCE, Réponses impolie lorsque je me pleins et je demande des explications. </t>
  </si>
  <si>
    <t>21/05/2019</t>
  </si>
  <si>
    <t>br-1-66808</t>
  </si>
  <si>
    <t>Après avoir résilier mon contrat sans aucune raison, non seulement ils ne veulent pas me donner une compensation economique, mais en plus ils ne me rendent pas l'argent qu'ils me doivent. Ça fait depuis septembre que j'attend. Honteux.</t>
  </si>
  <si>
    <t>17/05/2019</t>
  </si>
  <si>
    <t>julesd-75939</t>
  </si>
  <si>
    <t>Tromperie sur le montant des cotisations, le prix intéressant n'est que pour la première année, ensuite augmentations abusives et injustifiées</t>
  </si>
  <si>
    <t>15/05/2019</t>
  </si>
  <si>
    <t>babe-75357</t>
  </si>
  <si>
    <t>je suis assurée en tous risque malheureusement j'ai eu un accident non responsable depuis novembre jusqu'à présent la voiture n'est pas réparé</t>
  </si>
  <si>
    <t>25/04/2019</t>
  </si>
  <si>
    <t>01/04/2019</t>
  </si>
  <si>
    <t>tams-75275</t>
  </si>
  <si>
    <t xml:space="preserve">Bonjour
je sui assuré tout risque avec l 'option Pack Sérénité.
Le 18 avril 2019 mon épouse avec mes 2 filles de 6 et 7 ans sont tombées en panne dans l autoroute à 200 km de notre domicile . Donc mon épouse appelle l assistance. Mon véhicule a été pris en charge par le service de remorquage des autoroutes où seuls des dépanneurs agréés pouvaient intervenir. N'étant pas avec eu j ai aussi  appelé de mon coté l assistance pour m assurer que la prise en charge de ma famille allé être bien faîte. Réponse de l assistance. Pas de prise en charge pour un taxi ou une voiture de prêt et de prise en charge de frais d hôtel
Ma famille est donc montée dans la voiture sur la remorque.
Le remorqueur refuse d'emmener la voiture dans un garage. il me dit qu il est obligé de l emmener dans leur local et qu'il faut régler la somme de 160 euros. Ils ne font pas confiance à l assurance direct assurance. Mon épouse à donc réglé les 160 euros.
Arrivé dans le local du service de remorquage. l assurance me demande de lui envoyer la facture pour le remboursement toujours en attente.
Je demande à nouveau que ma voiture soit emmenée dans  un garage. Réponse: pas de prise en charge car on a dépassé l enveloppe allouée 156 euros pour notre assistance.
Donc pour conclure : pas de prise en charge du remorquage de la voiture jusqu'au  Garage. J'ai du  régler 160 euro qui seront remboursés , j ai réglé 90 euro à mes frais, pas de prise en charge des frais d hôtel, pas de prêt de voiture et pas de rapatriement a notre domicile. C'est super serein!!!
Ma voiture n a pas pu être réparé je l'ai donc faîtes remorqué  jusqu'à  mon domicile à mes frais 550 euros.
Mon épouse et mes enfants ont pris le train à nos frais pour rentrer à la maison.
Voici les conditions générales de l'option Pack Sérénité:
Pack Sérénité
Garantie Personnelle du Conducteur étendue 1 500 000,00 euro Taux d'AIPP supérieur à 10 pour cent
Assistance 0km en cas de panne Voir Conditions Spéciales.
Prêt de véhicule au garage ou à domicile Voir Conditions Générales
</t>
  </si>
  <si>
    <t>21/04/2019</t>
  </si>
  <si>
    <t>ani-75190</t>
  </si>
  <si>
    <t>Je suis assurée tout risque pour une voiture (206 cotisation que je paie un bras comparé aux concurrents mais je me suis dis cette assurance est quand même renomé). 
1er accident: je demande à être raptriée au garage et avoir un pret de véhicule lors de l'expertise ainsi que lors de ma réparation du mon véhicule...et la j'apprends que je n'y ai pas droit!!! (j'ai bien le pack confort) j'ai donc répare et me suis débrouillée par mes propres moyens!!
2eme incident, je sors de mes courses et j'ai retrouvé mon pare brise eclaté...j'appelle  j'ai un conseillé qui m'informe de la prise en charge que je n'ai cas allé dans un garage agrée mais que j'ai le chois pour d'aller dans mon propre garage. Le lendemain matin j'appelle pour donner les coordonnées de mon garage et la changement de discours!!! Je dois refaire une nouvelle déclaration je passe plus de 40 min au tel avec la conseillere qui me bassine de question pour savoir pk je ne passe pas par le garage agrée , m'annonce que je n'ai pas droit à un véhicule de pret (encore une fois de plus) que je risque de ne pas être remboursée. J'informe l'operatrice que je roule quans meme avec un pare brise cassé que si je me fais arrêter on risque de m'immobiliser le véhicule ..reponse de l'opératrice: "allez dans un garage agrée" le garage agrée est à 25km de chez moi ....bref a fuir</t>
  </si>
  <si>
    <t>18/04/2019</t>
  </si>
  <si>
    <t>lili-75126</t>
  </si>
  <si>
    <t xml:space="preserve">Assuré chez eux depuis plus de 10ans, mes mensualités ont toujours été prélevés sans faute, un pépin accident de voiture et il n'y a plus personne !!! Le service corporel n'a rien fait pour moi, ne me rappelle pas ! Cet accident est arrivé, je ne suis pas en tort, j'ai un déménagement à faire et malheureusement il n'y a plus personne pour assumer une assurance tout risque que je paye !! J'attends de voir et vous tiendrai au courant </t>
  </si>
  <si>
    <t>16/04/2019</t>
  </si>
  <si>
    <t>directrance-75100</t>
  </si>
  <si>
    <t>A FUIR,  
Assuré bris de glace, directassurance refuse de prendre en compte un impact survenu sur mon parebrise,
car  j'ai également eu un impact sur mon phare lors de ce sinistre.
Un impact survenu en plus ailleurs sur la carrosserie annule l'assurance bris de glace !
Tout est bon dans le pigeon...</t>
  </si>
  <si>
    <t>15/04/2019</t>
  </si>
  <si>
    <t>dv-74592</t>
  </si>
  <si>
    <t xml:space="preserve">Direct assurance c’est vraiment une catastrophe
Aucun suivi aucune réponse ou bien il nous est précisé certaines choses et le contraire est fait. 
J’ai un bonus 50 % depuis 20 ans et suivant leurs conditions lors d’un accident il n’y a pas d’application de malus
Il y a deux ans je me suis fait raccrocher ma voiture avec une personne qui a pris la fuite mais j’ai pu obtenir son identité après dépôt de plainte à la gendarmerie
J’ai eu la surprise deux ans après de savoir que direct assurance n’avait jamais fait le recours ma franchise ne m’a jamais été remboursée 
Par malchance j’ai accroché ma voiture il y a six mois petits dommages sur la portière
J’ai déclaré à direct assurance en demandant si ça valait le coup qu’ils interviennent
Il m’a été précisé que cela ne posait pas de problème mais que je paierai la franchise et aucune incidence sur le malus
Or j’ai reçu ma cotisation d’assurance qui passe de 780 € à 1214,00 
J’ai réussi à échanger au téléphone et il m’a été précisé qu’un remboursement allait m être  fait qu’il y avait une erreur
Deux mois après je n’avais toujours rien 
J’ai fait huit mails sans aucune réponse
J’ai envoyé en février 2019 une lettre recommandée mettant en demeure de revoir ma cotisation et mon niveau bonus suivant les conditions sur lesquelles cette compagnie s’était engagée 
Je n’ai pas eu de réponse
J’ai envoyé à nouveau une lettre recommandée il y a un mois et toujours pas de réponse
Je trouve cela honteux ma cotisation ayant presque doublée 
C est facile d’accrocher les clients au départ avec des conditions intéressantes et après de ne plus faire de suivi ni revoir les conditions bonus suivant leur engagement
Je déconseille donc fortement cette compagnie. </t>
  </si>
  <si>
    <t>29/03/2019</t>
  </si>
  <si>
    <t>01/03/2019</t>
  </si>
  <si>
    <t>buiscail-74591</t>
  </si>
  <si>
    <t>Le seul conseille que je peux donner : FUYEZ ! 
Le service client est minable, l'expérience client inexistante, que des problème depuis que je suis arrivé chez eux ! Bref, ils tournent grâce à de la publicité mensongère.</t>
  </si>
  <si>
    <t>veuvebernee9-74557</t>
  </si>
  <si>
    <t xml:space="preserve">Suite au décès de mon conjoint l assurance de la voiture arrivant à terme j informé Direct assurance que je veux résilier le contrats ensuit Un courrier avec menace d huissier Etc Embrumée par la douleur du décès je prends contact avec l assurance qui me somme de payer une assurance plus chère mais assure que je peux résilier quand je veux et que la différence me sera remboursée donc je paye l'année 2019  Ayant cède la voiture à une personne je demande à résilier le contrat  nouveau refus je me sent étouffée et emprisonnée par direct assurance Je vais finir par contacter la journaliste Élise Lucet je suis sûre qu elle se fera un plaisir de dénoncer vos pratiques abusives </t>
  </si>
  <si>
    <t>28/03/2019</t>
  </si>
  <si>
    <t>mara-66548</t>
  </si>
  <si>
    <t xml:space="preserve">Suite à un accident le 11 mars sur une voie express en soirée avec dommages corporels et matériels, j'ai contacté Direct Assurance où je suis assurée tous risques pour me faire assister. 
Après les dommages matériels et corporels, c’est vraiment là que la vraie descente aux enfers à commencer.
Incapable de me conseiller sur la marche à suivre, l'assistance m'a répondu qu'à ce stade il ne pouvait rien faire, si ce n'est m'envoyer un taxi pour rentrer à la maison. Première erreur. On ne rentre pas à la maison dans un taxi après à choc violent sur une route express.
Je leur ai ensuite demandé de prendre en charge mon véhicule et de prendre attache avec les forces de l’ordre pour le PV d’accident et le constat. . Ils m'ont répondu mon véhicule était pris en charge  par le service de remorquage des autoroutes où seuls des dépanneurs agréés pouvaient intervenir et ils m’ont assuré qu’ils faisaient le nécessaire pour le constat.
Alors que j’étais conduite à l’hôpital, Direct assurance a laissé remorquer mon véhicule dans la fourrière la plus proche sans broncher.
Le lendemain, j’apprends par DIRECT ASSURANCE que l'opération a couté la modique somme de 645,00 € dont des frais de gardiennage et dossiers non pris en charge par Direct Assurance de plus de 300,00 €. Frais que je dois régler immédiatement pour pouvoir sortir mon véhicule sous peine de voir les frais augmenter encore plus, tout cela dit sur un ton quasiment menaçant. Je dois régler des frais de gardiennage exorbitants parce que mon assurance n'a pas géré le sinistre.
Je règle les frais immédiatement pour pouvoir sortir la voiture de la fourrière afin qu'elle soit expertisée. 
Puis la conseillère me rappelle pour « m’informer de mes droits » ou plus exactement, me prévenir de la façon dont Direct Assurance comptait m’entuber sur toute la ligne.
S’en suit une tirade interminable qui m'explique que dans la mesure où il n'y a pas eu de constat, l'assurance ne peut statuer sur la responsabilité donc je devrai de m'acquitter de la franchise dans le cadre de la cession de mon véhicule à l’assurance. 3ème erreur : lorsque j'ai contacté l'assurance après le sinistre, j'avais bien insisté sur le fait que j'avais besoin d'une assistance pour le constat qui devait être établi par les forces de l'ordre avec qui l'assistance était d'ailleurs soi-disant en relation. Ils ont laissé enlever mon véhicule sans que les forces de l'ordre établissent un constat. 
Avec un superbe aplomb, la conseillère me répond que c’était à moi de faire les démarches auprès du commissariat qui a géré le sinistre pour obtenir le PV de l’accident, le constat etc
Or, dans tous les documents de Police il est bien spécifié qu’en cas de dommages corporels, seule l’assurance est habilitée à obtenir les informations sur le sinistre de la Police. 
Cependant, l’absence de constat permet à l’assurance de se dédouaner DIRECT ASSURANCE ne prend pas en charge les frais en attendant que la responsabilité soit statuée ce qui peut prendre des mois.
Quatrième erreur :  elle anticipe déjà le fait que j’allais céder mon véhicule à l’assurance, alors qu’il n’y aucune obligation.
12 jours après l’accident, je n’ai eu aucun retour sur le traitement de mon sinistre. Joindre quelqu’un par téléphone est mission impossible. Les mails que vous envoyez sont lettres mortes ou traités par des robots.
Après lecture sur ce site des expériences horribles d’autres assurés, je suis maintenant convaincue que DIRECT ASSURANCE ne fera rien pour défendre mes intérêts auprès de la partie adverse et que j’ai tout intérêt par me faire assister au plus vite par un Avocat. 
Voilà comment en faisant le mauvais choix de son assurance on peut se retrouver dans une situation infernale.
Je vous conseille par conséquent de bien réfléchir avant de confier vos intérêts à cette assurance qui n'en a que faire	.
</t>
  </si>
  <si>
    <t>24/03/2019</t>
  </si>
  <si>
    <t>alfa127-72231</t>
  </si>
  <si>
    <t xml:space="preserve">c'est une très bonne assurance, il sont à l'écoute il conseil le mieux adapté au niveau des années de permis et a ce que l'on veux comme option  </t>
  </si>
  <si>
    <t>17/03/2019</t>
  </si>
  <si>
    <t>reine-72135</t>
  </si>
  <si>
    <t>attention !!! danger !!! direct assurances assure en....PROVISOIRE !!!..jamais vu ça...ma fille a roulé pendant 6 mois SANS ASSURANCE SANS LE SAVOIR !!!! DES NULS !!!! ...</t>
  </si>
  <si>
    <t>13/03/2019</t>
  </si>
  <si>
    <t>megh-72091</t>
  </si>
  <si>
    <t xml:space="preserve">Tout la pseudo gestion pitoyable de mon sinistre sans etre en tort en plus
J attends toujours mon remboursement de 1369 euros que j ai du avancer en ayant choisi un garage partenaire j ai du renouveler une dizaine d'appels
 On me dit qu on me rappelle et les jours passent sans que rien ne se passe 
Bref vivement la fin de mon contrat
</t>
  </si>
  <si>
    <t>12/03/2019</t>
  </si>
  <si>
    <t>parisko-71974</t>
  </si>
  <si>
    <t>Bonjour
assurance pas cher,,,,mais pour mois ca va !!! aucune problem,les conseiller sont okey !!!tres satisfait !!!!</t>
  </si>
  <si>
    <t>07/03/2019</t>
  </si>
  <si>
    <t>barreiros-71949</t>
  </si>
  <si>
    <t xml:space="preserve">Très mécontente du service . Mon véhicule a été remorqué suite à un accident , ce dernier devait être livré dans un garage partenaire qui a la première présentation du véhicule l’a refusé pour je ne sais quelle raison . Le véhicule est retourné au dépôt , direct assurance a bien contacté le garage qui a bien voulu récupérer le véhicule mais j’ai du payer la relivraison du véhicule.
L’expert passe , fait son chiffrage et le transmet à l’assurance. N’ayant selon lui pas de place  le garagiste me fait récupérer mon véhicule sous peine de gardiennage soit disant non pris en charge par direct assurance .c’est un comble pour un garage partenaire. Je doit donc faire remorquer mon véhicule jusqu’à chez moi et le faire déposer une fois les pièces reçues bien entendu les frais sont totalement à ma charge.
aucun véhicule de remplacement ne m’a été fourni durant le mois d’ immobilisation du véhicule.
Le véhicule fini par être réparé. Je récupère le véhicule, le comportement du véhicule et les bruits sont suspects, j’en fait part au garagiste qui me dit qu’il faut un rodage . N’etant pas du métier je fais confiance . 2 semaines plus tard je passes chez mon concessionnaire pour un entretien et ce dernier m’indique un problème du système de freinage , je retourne voir le partenaire qui essaye le véhicule et me dit que pour lui tout est normal il faut du temps etc. Il y a 3 jours le problème s’etant amplifié je retourne voir mon concessionnaire et lui demande de faire un examen complet du véhicule encore une fois a ma charge , et de me lister par écrit les défaillances.
A ma grande surprise, ils m’indiquent que la plus part des pièces présentes sur la facture de sinistre n’ont pas été changées. Les pieces ont été contrôlées et tout a été certifié noir sur blanc .
Je préviens donc direct assurance qui me dit faire le nécessaire et envoyer le dossier au cabinet d’expertise. Je contacte le cabinet après quelques heures et ils me disent n’avoir rien de l’assureur .
De nouveau obligé de les re contacter la version change je cite ,votre dossier a été transmis au service qualité en urgence ils reviendront vers vous au plus tard dans 48h pour vous donner une reponse.
Ce matin , soit 48h plus tard je reçois un sms me disant que le dossier vient  juste  d’etre Transmis au service qualité et non pas il y a 2 jours comme dit au téléphone, et qu’une réponse me sera apportée dans 48h .
J’appele Direct assurance qui me dit que c’est comme ça et que je n’aurait aucune réponse avant lundi ou mardi , soit une semaine après les soit-disant 48h .
Au final je me retrouve avec un véhicule inutilisable, des frais de plus de 1100€ qui auraient été évités si le travail avait été fait convenablement et si leurs partenaires avaient été honnêtes . Et direct assurance continue à me balader de jours en jours . 
L’histoire va devoir finir entre les mains de la justice pour non respect du contrat vu qu’il n’y a plus trop de solutions 
</t>
  </si>
  <si>
    <t>domi-71770</t>
  </si>
  <si>
    <t>Mon contrat vient d'être résilié "par suite d'une "décision interne sans lien avec le risque que vous représentez" !!!
Avis à tous les utilisateurs, ils me laissent 2 mois pour m'assurer ailleurs.Incroyable mais vrai.</t>
  </si>
  <si>
    <t>philusa-71615</t>
  </si>
  <si>
    <t>souscription difficile en ligne , problèmes de signature électronique .
On recommence tout  depuis le début , et  finalement  cela fonctionne , par  contre  pour  les pâyement  en ligne aucun soucis!!! 
Bien évidemment  la première année se passe  bien et  la deuxième arrive avec une augmentation de 24% ... vous ne rêvez pas , ils ont  tout un discours pour  vous faire avaler la pilule .
Mais là il  faut  se  battre  et  refuser , surtout  si  vous n'avez pas eu  d'accident , et  c'est ce que j'ai  fait .
Ma prime a été revue à la baisse, mais il a fallut insister</t>
  </si>
  <si>
    <t>26/02/2019</t>
  </si>
  <si>
    <t>01/02/2019</t>
  </si>
  <si>
    <t>rillou-71508</t>
  </si>
  <si>
    <t xml:space="preserve">Impossible de souscrire (juste souscrire !) car mes documents n'allaient pas. Impossible de les joindre pour avoir une explication. Je n'imagine pas si j'ai un sinistre...  bref à fuir. </t>
  </si>
  <si>
    <t>20/02/2019</t>
  </si>
  <si>
    <t>benh-71382</t>
  </si>
  <si>
    <t>Nul</t>
  </si>
  <si>
    <t>17/02/2019</t>
  </si>
  <si>
    <t>sandrine31-71365</t>
  </si>
  <si>
    <t>publicite mensongeaire, conditions non respectees. Le pret du vehicule ne se fait qu'au commencement reel des travaux sur vehicule, c'est a dire 10 jours apres que la voiture soit arrivée au garage: temps de prise en charge du dossier, de l'évaluation de l'expert, accords diverses, etc....</t>
  </si>
  <si>
    <t>16/02/2019</t>
  </si>
  <si>
    <t>mnc-71077</t>
  </si>
  <si>
    <t>AUGMENTATION de 50 %  sur la cotisation de base soumise au Bonus-Malus en 2 ans et 75 % d'augmentation sur la garantie conducteur et assistance en 1 an alors qu'il n'y a aucun sinistre et que le bonus a augmenté</t>
  </si>
  <si>
    <t>08/02/2019</t>
  </si>
  <si>
    <t>michael-71049</t>
  </si>
  <si>
    <t>Victime par ma propre assurance qui me met en demeure aujourd'hui par un huissier de justice. 
N'ayant pas pu payer à temps l'année qui venait au moment du renouvellement de contrat, ils m'ont simplement annulé mon contrat me demandant tout de meme de payer ce dernier sans vouloir m'assurer. Soit, un an d'assurance à payer sans m'assurer. 
Je ne sais comment qualifié cela mais si ca arrive à d'autres, alors ils faut le dénoncer car je vais me retrouver à la rue vivant deja aujourd'hui grace au rsa. Je vous laisse imaginer la suite.
Internaut, à vous!</t>
  </si>
  <si>
    <t>07/02/2019</t>
  </si>
  <si>
    <t>maxou13-70570</t>
  </si>
  <si>
    <t xml:space="preserve"> Vehicule tombe en panne le 12 10 18 vers 14 00 a 20 mns de mon point de destination  Contact pris avec le Service assistance il a ete decide par mon interlocuteur de me rapatrier  vers  sur mon domicile plus de 175  km par train et taxi Depart du train 19h00 arrivee du train 21h30 sans compter le temps du trajet et taxi Un vehicule de location m a ete refuse alors que une agence de location se trouvait a moins de 50 metres du garage ou avait etait depose mon véhicule J ai donc pris la décision de louer un vehicule ce qui m a fait debourser de mes deniers personnels 140 euros mais en contrepartie eviter de perdre 4 heures a attendre un train plus la duree du trajet du train et d un taxi pour rejoindre mon domicile ce qui m aurait fait perdre plus de 6h00  Idem pour les conditions de  trajet et prix de location pour la recuperation de mon vehicule Conclusion degoute apres 25 ans de contrat chez eux avec 2 vehicules assures je resilie</t>
  </si>
  <si>
    <t>24/01/2019</t>
  </si>
  <si>
    <t>01/01/2019</t>
  </si>
  <si>
    <t>manavai-70175</t>
  </si>
  <si>
    <t xml:space="preserve">Fuyez !! notre voiture neuve est en panne depuis 2 semaines et pas de prêt de voiture !! Seulement en cas d'accident..alors que nous payons la formule la plus complète, le garage vous sera également imposé si vous souhaitez faire jouer les garanties, bref c'est la goutte d'eau...plateau d'appel délocalisé les agents se moquent complètement de vos problèmes et ne cherchent pas à vous aider aucune empathie ! C'est terminé ! Nous avons souscrit à la Maaf ce matin, la résiliation est en cours pour 10 euros de plus nous avons toutes les garanties nécessaires pour être protégés comme il se doit par une assurance auto digne de ce nom ! </t>
  </si>
  <si>
    <t>12/01/2019</t>
  </si>
  <si>
    <t>vincenthir-70127</t>
  </si>
  <si>
    <t xml:space="preserve">Je me suis fait littéralement avoir sur le prix de ma voiture par un expert BCA Direct Assurance ne m'a pas donné les bonnes informations je me retrouve avec une voiture estimée à 5400 euros alors que je l'ai payé 7200 euros de plus il me rémunère la voiture qui n'est pas réparable selon eux pour 2600 euros </t>
  </si>
  <si>
    <t>11/01/2019</t>
  </si>
  <si>
    <t>abdel69-69867</t>
  </si>
  <si>
    <t>Bonjour, je vous fais part de mon expérience chez cet assureur ou plutôt usurpateur. Suite à un vol dans mon véhicule, Direct Assurance a refusé de prendre en charge l'ensemble des objets volés, à savoir ordinateur, téléphone, matériel professionnel, etc... pour la simple raison que l'option tous risques ne prenait pas en charge les objets volés. C'est incroyable, ils se proposent de rembourser uniquement les accessoires de série (type volant, poste radio intégré, boite de vitesse, etc...) alors que sur mon contrat c'est mentionné 490 euros en termes d'accessoires (rien n'est mentionné sur "série" ou "hors série"). Je n'ai jamais vu ça chez un assureur. En fait rien n'est précisé dans les conditions de vente et dans le contrat. Les autres assureurs avaient toujours pris en compte ce type de vol au cas par cas mais Direct assurance fait simplement preuve de publicité mensongère. Chers clients passer votre chemin quitte à payer légèrement plus cher.</t>
  </si>
  <si>
    <t>03/01/2019</t>
  </si>
  <si>
    <t>sara-69693</t>
  </si>
  <si>
    <t>un service client déplorable je suis tombée sur une interlocutrice rigide et bornée  très très déçue a l'ouverture d'un contrat dont mon mari est le principale conducteur mais il c'est trompée et m'a mise moi son épouse loorsque j'ai voulue changée cela n'a pas été possible alors que tout les documents son au nom de mon époux c'est complétement idiot</t>
  </si>
  <si>
    <t>27/12/2018</t>
  </si>
  <si>
    <t>01/12/2018</t>
  </si>
  <si>
    <t>vincent-69365</t>
  </si>
  <si>
    <t>Depuis quasiment 10 ans chez eux. 
4 véhicules assurés dont 2 volés, remboursement à valeur du marché et sans discussion alors qu'il s'agissait de vols sans effraction !
Traitement des sinistres très efficace (2 vols, 2 bris de glace, un accrochage).
Tarif défiant toute concurrence, les franchises sont un poil plus élevées que la moyenne forcément...</t>
  </si>
  <si>
    <t>12/12/2018</t>
  </si>
  <si>
    <t>maynouna2000-69312</t>
  </si>
  <si>
    <t xml:space="preserve">Dossier sinistre bloqué aucune visibilité gestionnaire détaché attente interminable aucun conseil ni retour seul face au système sans conseil </t>
  </si>
  <si>
    <t>11/12/2018</t>
  </si>
  <si>
    <t>henri-69125</t>
  </si>
  <si>
    <t xml:space="preserve">Ne vous informent pas des échéances et vous rajoutent des options sans que vous ayez demandé ! à fuir ! vous aller payer plus que ce que vous pensez !! </t>
  </si>
  <si>
    <t>04/12/2018</t>
  </si>
  <si>
    <t>leonsatory-68726</t>
  </si>
  <si>
    <t xml:space="preserve">A éviter, ma voiture est tombée en panne, j'ai été dépanné mais Direct Assurance ne prête pas de Véhicule ! On fait comment ? Imaginons que je suis en panne en pleine campagne, ma femme est enceinte et j'ai mon petit avec moi et la dépanneuse n'a qu'une place. Direct Assurance vous dit au téléphone de me débrouiller tout seul ! C'est scandaleux car c'est ça leur assurance tout risque ! Surtout ne souscrivez pas ! Mais faites le savoir ! </t>
  </si>
  <si>
    <t>19/11/2018</t>
  </si>
  <si>
    <t>01/11/2018</t>
  </si>
  <si>
    <t>tomfb-68210</t>
  </si>
  <si>
    <t>Je suis assuré depuis 2 ans, 16ans de permis sans jamais le moindre pépin. je trouve que je paye cher, je fais un comparatif d'assurance sur internet et la surprise, on me propose direct assurance pour 218 euros par an alors que je paye pas loin de 390. 
J'appelle le service client qui ne peut rien faire, donc je vais aller voir ailleur.</t>
  </si>
  <si>
    <t>30/10/2018</t>
  </si>
  <si>
    <t>01/10/2018</t>
  </si>
  <si>
    <t>zouzoute-52167</t>
  </si>
  <si>
    <t>ne défend aucunement ses clients comme il le devrait lors des sinistres contre les autres compagnies.
Après 11 ans d'assurance tout risque et avec plusieurs véhicules, nous éjecte pour cause de sinistralité....
Assurance low cost et le reste va donc avec.... il vaut mieux payer plus cher et être mieux considéré....</t>
  </si>
  <si>
    <t>19/10/2018</t>
  </si>
  <si>
    <t>sabwalk-67774</t>
  </si>
  <si>
    <t>Aucun suivi dossier après déclaration, juste un recepisse automatique Ensuite, redemandent les pièces justificatives déjà jointes à la déclaration..Amabilité très relative du correspondant joint par téléphone après 15 jours d'attente ... Franchises +++ sur vandalisme et bris de glace !Je change de compagnie d'assurance dans 6 mois!</t>
  </si>
  <si>
    <t>16/10/2018</t>
  </si>
  <si>
    <t>ouss-67474</t>
  </si>
  <si>
    <t xml:space="preserve">Client depuis 8 ans et toujours la même histoire : chaque année, sans sinistres ni aucun problème, la cotisation augmente de 10 à 15 pourcent. 
La hotline me sort toujours les memes histoires: y'a eu bcp d'accident, votre voiture coute cher.
 Aujourd'hui, le meme assureur propose un tarif 25 pourcent moins cher à nouveau client avec le meme véhicule, merci la fidélité.
 Enfin, je vais suivre le conseil donné par la hotline : Si vous n'etes pas content, allez voir ailleurs. Ciao </t>
  </si>
  <si>
    <t>09/10/2018</t>
  </si>
  <si>
    <t>michel-c-13034</t>
  </si>
  <si>
    <t>Direct assurance c'est Directement impossible à se sentir assuré. Dire plus que tout est aléatoire, baclé, mal informé le client erre de services en services, et chacun se renvoyant la balle. J'ai tenté de faire enregistrer un sinistre (bris de glace) et cela a été impossible. on m'astreint 25 % des frais au lieu de la franchise que j'ai dans mon contrat actuel et résilié ce jour ('envoi de la lettre R+AR). 
Par contre, ne pas confondre plateau téléphonique merd... avec service que l'on attend et de droit pour un assureur (AXA Mode inside)!</t>
  </si>
  <si>
    <t>03/10/2018</t>
  </si>
  <si>
    <t>raph-67209</t>
  </si>
  <si>
    <t>Personne ne nous dit la même chose, et personne ne comprends rien ! Enfin disons qu'ils sont tellement butés qu'ils ne veulent pas écouter ce qu'on leur dit ! Les services (dépannage sinistre) ne sont pas en relation les uns avec les autres. Bref rien ne va quoi</t>
  </si>
  <si>
    <t>30/09/2018</t>
  </si>
  <si>
    <t>01/09/2018</t>
  </si>
  <si>
    <t>dvanhoye-67181</t>
  </si>
  <si>
    <t>Bonjour ; suis très mécontent du service client et de l'expert, je m'explique : il y a 2 mois (et oui) mon facteur me recule dedans (je suis donc non responsable a priori) : choc, quelques dégâts sur mon capot et pare-chocs, constat amiable, etc : on me fait aller à un garage pour réparations, jusque là tout va bien ; mais après une semaine, je reçois un coup de fil de l'expert qui y est passé et qui, tenez-vous bien, me dit que selon lui mon dégât capot ne correspond pas à un tel choc, donc en clair que je suis un menteur et cherche à frauder en voulant faire réparer gratis un ancien choc via un nouveau et petit sinistre ! merci la confiance ! depuis lors, je joins DA quand le service téléphonique ne me jette pas après 35 mn d'attente, le soit-disant conseiller par mail ne répond presque jamais sauf pour dire qu'il me tiendra au courant... et tout traîne (par ex voici 10j que j'ai reçu un texto me disant que le chiffrage de l'expert se débloquait et que j'allais - enfin - le voir sur mon espace personnel, et toujours rien ojdui ! ; d'une part j'attends que DA se réveille, d'autre part je me demande si je ne vais pas finir par porter plainte contre l'expert pour diffamation.</t>
  </si>
  <si>
    <t>29/09/2018</t>
  </si>
  <si>
    <t>melanie30-67084</t>
  </si>
  <si>
    <t>Je vous fais part de mon expérience toute récente concernant direct Assurance.
J'ai eu un accident le 12/09 et étant assurée chez eux, j'ai fait appel à l'assistance comme préconisé.
L'assistance m'a rapidement envoyé une dépanneuse, donc la dessus je noterai positivement l'efficacité.
Mais c'est après que ça se corse ... Une fois ma voiture emmenée par la dépanneuse, le dépanneur (et non l'assurance ni l'assistance) me dit que ma voiture va être prise en charge par un garage agrée.
Je reçois un SMS de prise en charge de ma voiture par un garage agrée avec les coordonnées du garage.
Je procède à la déclaration de mon sinistre dans la foulée. Une nouvelle fois, rien à redire sur le process ça a été hyper rapide et sans encombre.
J'ai un gestionnaire de sinistres en ligne qui me dit qu'il sera mon interlocuteur unique dans la gestion du sinistre et que pour toute question je pourrais le contacter directement via le mail qu'il m'a fait parvenir.
A priori, ça me rassure et je me dis que c'est du sérieux. Mais mon sentiment de sécurité n'a pas duré !!!
Le garage est dans l'incapacité de me prêter un véhicule.... pire le garage avait informé l'assistance qu'il ne pourrait pas mettre à ma disposition un véhicule au moment de la demande prise en charge et l'assistance lui a répondu que ce n'était pas important .
Arrêtons nous 5 minutes la dessus .... comment ça ce n'est pas important ? 
Quelqu'un a t il pris la peine de me demander si cela avait une importance pour moi ? Non !
Or, je travaille à 70 km de mon domicile et mon domicile se trouve à 11km de la gare la plus proche, sans voiture je ne fais rien !
Je me suis retrouvée sans véhicule... donc j'essaie de prendre contact avec mon fameux gestionnaire de sinistres attitré et dédié à mon dossier pour qu'on trouve une solution .... INJOIGNABLE !
Tant pis j'appelle le service via le numéro public... J'ai un autre gestionnaire qui me dit d'attendre que le garage m'en fournisse une !
Je rappelle le garage qui me dit que ce ne sera pas possible avant ad minima le 25/09 !
soit 13 jours sans voiture ... donc 13 jours d'absence injustifiées au travail ... on croit rêver mais ça ne choque pas direct assurance !
Je me renseigne sur internet et je trouve une expérience similaire à la mienne où l'assuré a pu obtenir une prise en charge d'un véhicule de location.
Du coup, j'appelle DA et demande à faire ça et je m'étonne qu'on ne me l'ai pas proposé.
Le chargé de sinistre (un troisième pas l'attitré) me dit sèchement "un contrat ça se lie ! donc lisais le"
Le rôle n'est il pas de conseiller le client ? Je m'interroge de nouveau.
Il m'informe que ma prise en charge ne pourra pas excéder 7 jours et qu'ils allaient m'allouer 10 euros / jours pour la location d'un véhicule !
Pour info, il n'y a pas de location chez un pro à moins de 30 euros par jour !
Je trouve ça inadmissible et de nouveau réponse de DA : il faut lire les petits caractères point !
Je tente donc un contact via Whatsapp, parce que je me rappelle que les personnes gérant cela sont plus aimabbles et on me dit de faire une éventuelle réclamation à mon gestionnaire dédié ... euh vous voulez dire au gestionnaire qui ne m'a jamais répondu une fois la déclaration de sinistre effectuée ? 
Mes nerfs lâchent... je ris mais j'ai envie de pleurer en fait !
Je trouve ça honteux qu'on puisse vendre un pack tranquillité et causer autant de soucis au client !
D'une part en sachant cela, je ne l'aurait pas pris en supplément parce qu'il est clairement inutile (le garage prête des véhicule de courtoisie dans tous les cas lorsqu'il en a, ce n'est pas un service DA mais uniquement une gentillesse du garage).
Et d'autre part, quitte à payer plus cher j'aurais du faire mon contrat d'assurance ailleurs où la prise en charge est meilleure !
Résultat nous sommes Le 25/09 je récupère seulement un véhicule au garage, j'ai dépensé 130 euros pour louer un véhicule pour lequel on va me rembourser 60 euros uniquement !
Je vais résilier et ne serait surement pas ambassadeur de la marque loin de là !
A bon entendeur !</t>
  </si>
  <si>
    <t>25/09/2018</t>
  </si>
  <si>
    <t>10bz-66777</t>
  </si>
  <si>
    <t>J'ai signalé un accident il y a 9 jours. 7 jours sans contact. après huit jours, le premier et le seul contact téléphonique. Je n'ai pas réussi à répondre et j'ai reçu un email qu'ils ne peuvent pas me contacter. Puis le silence. C'est un scandale. J'ai deux voitures assurées. Ceci est un mépris pour le client.</t>
  </si>
  <si>
    <t>11/09/2018</t>
  </si>
  <si>
    <t>stef-66713</t>
  </si>
  <si>
    <t>J'ai été pendant 3 ans chez Directe assurance. J'ai résilié mon contrat chez eux parce que j'ai trouvé une assurance un tout petit peu moins chère ailleurs. Ayant vécu une très mauvaise expérience chez le concurrent "low coast" je regrette déjà d'être parti !</t>
  </si>
  <si>
    <t>08/09/2018</t>
  </si>
  <si>
    <t>antoncoraioan-66671</t>
  </si>
  <si>
    <t xml:space="preserve">Des incappables qui vous mettent dans une grosse M...... Je comprends pourquoi des milliers de français roulent sans assurances. A force de nous prendre pour des vaches à lait </t>
  </si>
  <si>
    <t>06/09/2018</t>
  </si>
  <si>
    <t>marion-66629</t>
  </si>
  <si>
    <t>Je souhaite bien du courage à toutes les futures victimes qui auront le malheur de souscrire un contrat auto chez DirectAssurance. Je n'ai jamais vu une gestion des sinistres aussi lamentable et pourtant je suis assuré tous risques pour un accident non responsable. 
Quand vous arrivez à les joindre, car oui parfois vous ne pouvez tout simplement pas, vous tombez sur des gens d'une incompétence sans égal qui n'hésitent pas à vous mentir et qui vous promettent de vous rappeler, hors ce n'est jamais le cas. On passe son temps à attendre, à être transféré d'un service à l'autre, à réexpliquer la situation à des personnes qui ne savent même pas parler correctement. Puis le lendemain il faut tout recommencer car la personne en charge du dossier est différente et ça traîne, ça traîne...
Bref à éviter à tout prix, vraiment.</t>
  </si>
  <si>
    <t>05/09/2018</t>
  </si>
  <si>
    <t>kevinouch-66618</t>
  </si>
  <si>
    <t>SNISTRE AUTO DEPUIS PLUS D UN MOIS ET AUCUN PRET DE VEHICULE MALGRE QUE J Y AI DROIT ET IMPOSSIBLE DE LES JOINDRE AU TELEPHONE. REPONSE PAR MAIL UNE SEMAINE PLUS TARD. AUCUN SUIVI PERSONNALISER. BREF A EVITER</t>
  </si>
  <si>
    <t>flo-66535</t>
  </si>
  <si>
    <t>Suite à un accident ou je n'étais pas en tort. Direct assurance m'a garantie que je ne débourserai pas un centime pour les réparations vu que je suis tout risque. J'ai appris avec étonnement qu'une franchise devait être payé au garage. Après de nombreuses tentatives de les joindre, Direct assurance m'a affirmé qu'une petite partie de la somme serait à leur charge. Je ne recommande pas du tout cet assureur.</t>
  </si>
  <si>
    <t>olivier1370-66431</t>
  </si>
  <si>
    <t>Nous sommes tombés en panne deux fois en un mois. Difficultés pour les joindre, le  service clientele et assistante se "renvoie la balle"...attitude vraiment désolante. Nous étions client depuis plus de 20 ans aucune prise en considération de notre fidélité, aucun geste commercial. Certe prix attractif, mais comme dit le proverbe "le pas cher, revient cher". A  ne pas recommander...</t>
  </si>
  <si>
    <t>27/08/2018</t>
  </si>
  <si>
    <t>01/08/2018</t>
  </si>
  <si>
    <t>seb1973-66204</t>
  </si>
  <si>
    <t xml:space="preserve">Suite à un sinistre non responsable à l'étranger avec un tiers et constat rédigé, direct assurance ne couvre pas la franchise !!! Sous prétexte que l'assurance est à l'étranger et qu'ils doivent avoir leur accord ??? Après cette communication, plus aucun moyen d'entrer en contact avec eux. Fuyez. </t>
  </si>
  <si>
    <t>15/08/2018</t>
  </si>
  <si>
    <t>blondie-66077</t>
  </si>
  <si>
    <t>Bonjour,
J'ai eu un sinistre le 19/05/2018 avec délit de fuite. Par "chance" la police a retrouvé l'autre conducteur. Depuis ce sinistre je n'ai vraiment pas l'impression d'avoir souscrit à une assurance auto. C'est pas à eux de ce charger des démarches mais à vous. J'ai envoyé les coordonnées de la parti tiers et ils ont attendu 1 mois avant envoyer un "courrier". C'est honteux ! Certe les prix sont intéressants mais la qualité du service laisse vraiment à désirer. Ça pour vous envoyer votre échéancier y a aucun soucis ils sont présents et efficace mais quand c'est pour la gestion de votre sinistre, il n'y a plus personne. Si vous ne faite pas bouger les choses c'est pas eux qui feront le nécessaire. Et même avec un procès verbal, une plainte et un contrat en stipulan bien que l'autre conducteur avait fait un délit de fuite, la responsabilité du sinistre est de 50/50. Je ne vous recommande pas cette assurance. Elle est à éviter !</t>
  </si>
  <si>
    <t>08/08/2018</t>
  </si>
  <si>
    <t>thecrinos-66075</t>
  </si>
  <si>
    <t>DirectAssurance est bien tant qu'il ne vous arrive rien... on m'a volé mon véhicule et c'est compliqué pour se faire rembourser. Même après plusieurs mois.</t>
  </si>
  <si>
    <t>pilou34980-56556</t>
  </si>
  <si>
    <t xml:space="preserve">Je suis déçu car Je suis chez direct  assurance depuis plus de 3ans et sans aucun sinistre et je viens de constater 14% de hausse pour ma cotisation voiture pour 2018 et 2019 sans aucun sinistre </t>
  </si>
  <si>
    <t>07/08/2018</t>
  </si>
  <si>
    <t>lisa-66015</t>
  </si>
  <si>
    <t>une compagnie qui ne respecte pas ses clients qui change de tarif selon son envie quelques semaines plus tard ce malgré la signature du contrat, si vous n'avez besoin de rien demandez leur...... à fuir sans modération.</t>
  </si>
  <si>
    <t>06/08/2018</t>
  </si>
  <si>
    <t>manoutchao77-65863</t>
  </si>
  <si>
    <t>Je regrette d'avoir choisit cette assurance et je résilie mon contrat dès que mon véhicule sera réparé . Je déclare un sinistre non responsable ( il n'y a qu'a lire pour le comprendre) j'ai coché un mauvaise case lors du contrat à l'amiable . L'assurance m'envoie un premier mail m'indiquant que ma responsabilité n'était pas engagée !! un peu plus tard dans la journée je reçois un mail m'indiquant qu'il a une erreur et que ma responsabilité est totalement engagée en plus d'un bonus malus de 25% alors que j'ai été percuté à l’arrêt par un chauffeur qui s'est trompé de pédale ( véhicule automatique ) . j'ai tenté de l'expliquer à l’interlocutrice qui n'a rien voulu entendre .
Attention je ne recommande pas du tout .</t>
  </si>
  <si>
    <t>30/07/2018</t>
  </si>
  <si>
    <t>01/07/2018</t>
  </si>
  <si>
    <t>marie-65828</t>
  </si>
  <si>
    <t>pUBLICITé MENSONGèRE notamment sur le maintien du bonus en cas d'accidents.
Après 3 accidents de stationnement, j'ai constaté que mon bonus de 50% avait été revu à la baisse, sans aucune information, alors même que j'avais reçu un courrier me précisant que mon bonus me restait acquis. Le pire c'est qu'ils ne répondent pas à ma réclamation envoyée en recommandée avec accusé de réception. C'est vraiment pas sérieux! Je précise que direct assurance a refusé d'assurer un véhicule neuf pour mon conjoint.
Nos assurances habitations sont chez direct assurances, ça donne à réfléchir</t>
  </si>
  <si>
    <t>27/07/2018</t>
  </si>
  <si>
    <t>fg-65710</t>
  </si>
  <si>
    <t>Ne tiens pas compte des clients ancien. Et 10 % augmentation chaque année. Seiñe le tarif de 1ere année est intéressant, après vous n'êtes qu' un pigeon de plus .</t>
  </si>
  <si>
    <t>23/07/2018</t>
  </si>
  <si>
    <t>bat7813-65628</t>
  </si>
  <si>
    <t xml:space="preserve">1 accident le 1er avril... (pas un poisson)
Assurance tous risques et à ce jour toujours pas de remboursement... 3 mois et demi et rien...
A fuir. </t>
  </si>
  <si>
    <t>19/07/2018</t>
  </si>
  <si>
    <t>zindey-65512</t>
  </si>
  <si>
    <t>je n'ai pas eu de sinistre a déclarer, donc je ne peux répondre à toutes les questions, par contre le tarif ne fait qu'augmenter,malgré le bonus et le fidélité, c'est pourquoi il faut pas rester plus de 12 mois avec cette assurance</t>
  </si>
  <si>
    <t>16/07/2018</t>
  </si>
  <si>
    <t>xamiman-65370</t>
  </si>
  <si>
    <t xml:space="preserve">Resilier sans reel motif faisant de moi une proie pour les assureurs : RÉSILIÉ
En quittant direct assurance par la petite porte on s aperçois très vite qu il y a beaucoup moins cher ailleurs pour de bien meilleurs garanties </t>
  </si>
  <si>
    <t>09/07/2018</t>
  </si>
  <si>
    <t>pakouneyy-65240</t>
  </si>
  <si>
    <t>service client inexistant
gestion pitoyable
ils me demande une franchise de 1500,00 euro a payé alors qu'ils ne me remboursent absolument rien sur mon véhicule accidenté, inadmissible , a fuir par tous les moyens</t>
  </si>
  <si>
    <t>04/07/2018</t>
  </si>
  <si>
    <t>frero01-65214</t>
  </si>
  <si>
    <t>tant qu'on en a pas besoin, y'a pas de problème.
attention aux offres publicitaires et devis au téléphone, non respecté,  quand vous changez de véhicule ... notamment la promesse de baisse de votre prime pour un véhicule propre ... non tenue même après avoir reçu votre devis par mail.</t>
  </si>
  <si>
    <t>03/07/2018</t>
  </si>
  <si>
    <t>cedric95000-65189</t>
  </si>
  <si>
    <t xml:space="preserve">Bonjour,
Ne pas prendre comme assurance. J'ai eu un accident non coupable et je suis resté 3 mois sans voiture. Ma voiture étant épave il ne pouvait pas m'en fournir une alors que je suis tout de même en tout risque et full option. 
</t>
  </si>
  <si>
    <t>02/07/2018</t>
  </si>
  <si>
    <t>dal41cou-65165</t>
  </si>
  <si>
    <t xml:space="preserve">Très très déçu de direct assurance. Je déconseille fortement!!!!! Je subis les dégâts de « réparation » d’un de leur garage sur ma voiture NEUVE. 
J’ai récupérer ma voiture avec des projections de peintures sur ma jante et mon enjoliveur suite à mon mécontentement la voiture a été reprise pour rattraper leurs dégâts. Mais j’ai récupérer ma voiture en pensant qu’elle était bien rattraper, 2 jours après je m’appercoie Que le garagiste a seulement déplacer l’enjoliveur de place pour pas que je m’en aperçoive, c’est pitoyable! Direct assurance fait rien pour moi! Je suis excrément déçu je vous déconseille cette enseigne </t>
  </si>
  <si>
    <t>30/06/2018</t>
  </si>
  <si>
    <t>01/06/2018</t>
  </si>
  <si>
    <t>jm741-65022</t>
  </si>
  <si>
    <t>superbe compagnie tant que vous n'avez pas de sinistres.</t>
  </si>
  <si>
    <t>25/06/2018</t>
  </si>
  <si>
    <t>sara0202-64936</t>
  </si>
  <si>
    <t xml:space="preserve">Ma voiture était volé pendant que j'étais au championnat d'échecs que j'ai laissé les clé dans la voiture parce que mon conjoint devait récupérer la voiture hors Mr a récupérer les clé sans me dire on découvre le vol par hasard c'est lui qui porte plainte à ma demande sauf au retour de championnat il était lui en voyage de coup l'assurance me téléphone et moi je déclare que les clé était ds la voiture motif de refus on m'envoie les papiers je signe évidement j'ai même eu mon conjoint au téléphone après on explique tt après à l'assurance qui veulent rien comprendre mon conjoint explique à la dame même que la clé était vraiment ds la voiture mais pas en moment de vol que je savais pas qu'il a bien récupérer et quon va les envoyer les clés ah non j'ai signé c'est trop tard donc en plus jai cédé ma voiture a eux donc ils ont pris ma voiture gratuitement cest quand meme choquant ils font les sourdes les gents honnetent partent à la poubelle j'ai 5 enfants dont un bébé de 2mois le moment de vol et en plein déménagement et je suis même pas indemniser à fuire direct assurance à fuire et merci de me jeter comme une poubelle après tant d'années merci </t>
  </si>
  <si>
    <t>20/06/2018</t>
  </si>
  <si>
    <t>lyonnais691-64879</t>
  </si>
  <si>
    <t>Jai 8 ans dassurance dont 1 ans chez direct assurance et il es vrai que avec 4% de bonus en + je paie un peu plus chere sachant qua la souscription du contrat javai 40 euros de frais de dossier dont 1 ans apres jappel direct assurance pour leur dire que normalment les frais de dossier ce nest quune fois donc pourquoi la 2 emes annee je paie plus chere qua la souscription et la ont me dit que les 40 euros dfrais de dossier cest pour menvoyer la vignette verte annuel (chere le papier vert)lol .je prend encore 4% et je part de chez eux sinon dans 6 ans je vai payer comme si javai un malus alors que je suis a 0,72 .nhesitez pas a utiliser in comparateur dassurance avec la loi hamon ont peut fuire sans probleme.en cas ou un conseiller ne croi pas au fait que je paie chaque annee des frais de dossier de 40 euros. javai eu au tel un conseiller qui mavai dit que les frais de dossier netais a payer quune fois.en ce qui concerne laugmentation des prix malgre un bonus acquis ont me dit que cest due aux attentats etc.</t>
  </si>
  <si>
    <t>19/06/2018</t>
  </si>
  <si>
    <t>sabrinas06-64590</t>
  </si>
  <si>
    <t>19 ans d'assurance chez eux sans accident et tarif qui augmente chaque année, vous les appelez pour négocier, réponse non je n'ai rien de mieux vous pouvez voir ailleurs... Résultat mes 3 voitures seront assurées ailleurs et avec plus de 30 % moins chèr, si j'avais su je le faisais avant !</t>
  </si>
  <si>
    <t>07/06/2018</t>
  </si>
  <si>
    <t>deborah-64558</t>
  </si>
  <si>
    <t xml:space="preserve">J'étais assuré chez eux en tout risque pour une voiture neuve après avoir pris un débris sur l'autoroute j'ai dû faire appel pour la première fois de ma vie à mon assurance malheureusement j'ai eu 5 conseiller cela a duré plus de 3 mois pour être remboursé à même pas un tiers des dégâts. Fuyez cette assurance. Les prix sont attractifs mais le reste et totalement inacceptable </t>
  </si>
  <si>
    <t>06/06/2018</t>
  </si>
  <si>
    <t>gilbert-64550</t>
  </si>
  <si>
    <t>J'ai souscris une assurance auto le 16 mai 2018. Nous sommes le 6 juin. Toujours pas de carte verte malgrés les multiples demandes écrites et téléphoniques. Je risque d'être verbalisé, car aucune vignette n'est présente sur mon parebrise! Réponse de Direct Assurance, "Nous sommes désolés pour vous" A bannir, ils vous mettent hors la loi !!!!!!</t>
  </si>
  <si>
    <t>ninate-64423</t>
  </si>
  <si>
    <t>J'ai souscrit un contrat en 2017 pour assuré ma voiture je l'ai demandé en mensualisé ce qui a été fait. En janvier augmentation de 6€ par mois apparemment une hausse des citations du à la hausse des accidents bien que je n'ai eu aucun sinistre. Outre cela j'y ai ajouté l'assurance pour mon appartement aucune offre de réduction n'a était faite alors que j'ai maintenant 2 contrats chez eux et ils ont même encore augmenté ma voiture de 7 € par mois parce que j'ai déménagé dans un village plutôt qu'une grande ville--' 
J'ai donc refais un devis en ligne pour vérifier et je paye pour la voiture 40e de plus par moi que ce qui est indiqué sur leur devis pour le même contrat et les même options.. service client incompétent qui se fout de vous. Parce que je suis déjà cliente et que je n'ai eu aucun sinistre je n'ai pas le droit à ce prix là. La personne au téléphone m'a bien fait comprendre que si je voulais payer le prix du devis je n'avais qu'à être nouvelle cliente. EN GROS ILS ATTIRENT LES NOUVEAUX CLIENTS ET AUGMENTE SANS CESSES VOS COTISATIONS ALORS QUE DANS LA LOGIQUE ELLES DEVRAIENR DIMINUER ET SE FOUT LITERALMENT DE SES CLIENTS LEUR RIANT MÊME AU NEZ LORSQUE VOUS PARVENEZ À LES AVOIRS AU TÉLÉPHONE !! A ÉVITER VRAIMENT J'AI AUGMENT DE PRESQUE 20€ MÊME PAS 6MOIS!!!</t>
  </si>
  <si>
    <t>03/06/2018</t>
  </si>
  <si>
    <t>nanardasse-64216</t>
  </si>
  <si>
    <t>je rejoint les personnes qui ont de gros soucis, pour mon véhicule avec dégâts du à l'explosion d'une maison, si je veux réparer, il faut que j'avance 320 euros plus 10% plus 6 % soit 371.20 euros qui me seront peut-être remboursé lorsque eux même seront payée par l'assurance adverse et pour mon habitation il faut que je me demerde avec mon propriétaire.</t>
  </si>
  <si>
    <t>26/05/2018</t>
  </si>
  <si>
    <t>01/05/2018</t>
  </si>
  <si>
    <t>mouradoub-64138</t>
  </si>
  <si>
    <t xml:space="preserve">je déconseille fortement car j’ai voulu m’assurer pour avril 2018, 2 mois j’ai tout préparé dans le dossier sur internet prix attractif il me l’ont augmenté petit a petit après avoir prélevé sans aucun message 470€, 1 mois avant et apres 65€ puis 70€ sans motif valable. du coups j’ai résilier car il avait pas fais le nécessaire avec mon ancienne assurance pour la résiliation j’ai dû continuer plus d’1 mois je payais 2 assurances. en résiliant j’ai dû payer 3 jours d’assurances a 60€ pour des frais de dossiers au secours le service client lamentable. </t>
  </si>
  <si>
    <t>23/05/2018</t>
  </si>
  <si>
    <t>5fev18-64026</t>
  </si>
  <si>
    <t xml:space="preserve">INCAPABLE de gérer une situation particulière depuis 3 mois.
Depuis 3 mois, je roule avec mon véhicule accidenté faute de prise en charge d'un sinistre non responsable avec un conducteur non assuré (mais identifié) avec délit de fuite.
Au moment de faire le constat amiable, j'ai vue que la personne n'était pas assurée.
J’appelle DIRECT ASSURANCE pour info et un conseiller m'indique que "de toute façon l'autre conducteur n'étant pas assuré, je ne serais pas pris en charge vue que je suis couvert au tiers", ce qui est VRAI.
Mais à la question "est-ce que je fais quand-même le constat?", il me répond à mon grand étonnement car c'est FAUX.
Je décide quand même de faire un constat pour avoir une preuve. Et pour libérer la circulation, je me mis d'accord avec l'autre conducteur pour aller faire le constat à l'abris. J'ai alors pris son permis et sa carte verte et on a repris nos véhicules avec la mienne passant devant.
Pendant que je roule, je surveille l'autre véhicule sur mon retro. C'est alors que je l'aperçois quitter la voie principale pour s'en fuire.
Voilà: en plus du sinistre non responsable avec un conducteur non assuré, je retrouve avec un cas de délit de fuite.
Je rappelle DIRECT ASSURANCE pour info, même son de clôche. En gros, j'ai mal choisi mon jour.
J'indique que je vais déposer plainte; ce que j'ai fais le jour même. La Police a gardé les documents du conducteur pour l'instruction et m'a conseiller de joindre le FONDS DE GARANTIE AUTO.
Par mail, j'ai envoyé la PV de la Police à DIRECT ASSURANCE et demandé des infos sur le FONDS DE GARANTIE: AUCUNE RÉPONSE.
J'ai fait ma demande d'indemnisation auprès du Fonds de garantie car l'individu est bien identifié. A ce jour, ma demande n'est pas recevable parce que DIRECT ASSURANCE ne peut pas ou ne VEUT pas prouver "la matérialité du sinistre" car me disent les conseillers: "je n'ai pas envoyé de constat amiable".
Et pourtant, le Fonds de Garantie est disposé à prendre en compte ma demande d’indemnisation.
Maintenant, j'ai la rage sur la qualité MEDIOCRE des échanges que j'ai eues avec le service sinistre de DIRECT ASSURANCE (Aucune attention, défaut d'infos sur le Fonds de Garantie etc).
En attendant l'instruction de ma plainte, je roule avec une véhicule rafistolé, toujours assuré chez DIRECT ASSURANCE.
</t>
  </si>
  <si>
    <t>15/05/2018</t>
  </si>
  <si>
    <t>mericm-63919</t>
  </si>
  <si>
    <t xml:space="preserve">Je suis inscrite chez direct assurance depuis plus de deux mois et malgré de multiples appels et mails je n'ai toujours pas reçu ma carte verte. </t>
  </si>
  <si>
    <t>11/05/2018</t>
  </si>
  <si>
    <t>syssy-63771</t>
  </si>
  <si>
    <t xml:space="preserve">Très déçu de direct assurance sinistre non responsable, on vous dit que vous avez un conseiller à titrer ce qui est totalement faux, toujours une personne différente, toujours la même réponse 'votre demande à été envoyée au service concerné' cela va faire une semaine que je veux récupérer mon véhicule qu'il ont mis dans une casse, je veux faire réparer mon véhicule et ne peux pas récupérer mon véhicule car il me faut un document de l'assurance m' autorisant a récupérer mon véhicule.
A ce que je sache c'est mon véhicule que j'ai payé de ma poche alors pourquoi je ne peux pas récupérer mon véhicule. Je sature, je travail en décalé cela va faire 3 semaines que je suis à pied c'est inadmissible !!!! </t>
  </si>
  <si>
    <t>03/05/2018</t>
  </si>
  <si>
    <t>terry2020-63763</t>
  </si>
  <si>
    <t>Vous augmente tous les ans sans raisons même sans sinistres et si vous réclamez,ils vous resilie.jamais rencontré une assurance pareille.
Malgré lettre recommandée avec accusé de réception leur demandant des explications et de nombreux mails pour savoir les raisons des augmentations de primes,aucune réponse mieux une mise en demeure de payer la prime et ensuite résiliation de lal'assurance  pour non paiement.
C'est une honte</t>
  </si>
  <si>
    <t>jj-63668</t>
  </si>
  <si>
    <t>Honteux. Cotisation annuelle de 800 euros pour ce faire dire la casse de mon roulement avant sur l'autoroute n'était pas couvert... pas même le véhicule de remplacement pour lequel j'avais souscrit une option.</t>
  </si>
  <si>
    <t>30/04/2018</t>
  </si>
  <si>
    <t>01/04/2018</t>
  </si>
  <si>
    <t>b208-63602</t>
  </si>
  <si>
    <t xml:space="preserve">Service client catastrophique et indigne d'un service de qualité. 
Une fois assuré j'ai été contacté pour m'annoncer que mon contrat allait être résilié du fait qu'une de mes anciennes assurances avait été résilié mon contrat.
J'ai expliqué à plusieurs reprises que cette résiliation avait eu lieu uniquement pour "non gravage du véhicule" car je n'avais pas eu le temps de le faire.  
Réponses sèches et fermes à chaque fois sans chercher à comprendre "peu importe monsieur, on ne vous assurera pas". On a l'impression d'avoir des robot au téléphone complètement formatés. 
Pourtant mon véhicule actuel est gravé et j'ai un bonus à 0.85 sans défaut de paiement dans le passé. 
Il n'y a donc aucun risque pour m'assurer. </t>
  </si>
  <si>
    <t>26/04/2018</t>
  </si>
  <si>
    <t>arthur-m-63496</t>
  </si>
  <si>
    <t>A fuir , propose effectivement le meilleur devis mais appelle une semaine après en disant que la cotisation augmente de 50 euros car mon bonus n'est pas celui que j'ai donné ce qui est faux j'ai rentré mes dates de permis et ai même répète à la personne au téléphone que la date n'est pas le 1er mes le 24 du mois on m'a bien sur dit que ça ne changerai rien aucun problème sauf que visiblement non étant donné que l'on m'a appelé et envoyé un mail me disant que la cotisation augmente de 50 euros je peux partir mais j'aurai mes 45 euros de frais de dossier dans l'oeil ... Les promesses sont belles mais comme bien souvent sont fausses</t>
  </si>
  <si>
    <t>23/04/2018</t>
  </si>
  <si>
    <t>dali-20436</t>
  </si>
  <si>
    <t>Pas cher au debut, puis malgré un bonus à 50 et sans dommage sur plus de trois ans, direct assurance vous augmente tres fortement. Dernier avis d echeance +23% sur la cotisation brutes... je les ais appelé et il me dise que le taux de sinistre et de reparation a augmenté.  J espere que les sinistres n ont pas augmenté de 23% entre 2017 et 2018, en tout cas mon salaire n a pas augmenté cette année et j ai decidé de resilier pour aller à la concurrence.</t>
  </si>
  <si>
    <t>varsham-63385</t>
  </si>
  <si>
    <t>Direct assurance nous berne, sa fait 2 ans que je suis client, jai eu plusieur voiture et tout se passé bien je paye moin cher mais apres l'avoir vendu jai contacter direct assurance pour leur dire que je n'avait plus la voiture mais il ne mon jamais rembourcer malgres que je les et envoyer les document quil fallait(recommander etc...) sa fais plus de 8 mois que je paye pour une voiture que ne n'est plus et je n'arrive pas a stoper, je contacte l'assuance mais eu ne me reponde pas!!! Je vous conseille d'avoir une assurance qui a un bureau dans votre ville.</t>
  </si>
  <si>
    <t>18/04/2018</t>
  </si>
  <si>
    <t>jlo75-63308</t>
  </si>
  <si>
    <t>Aucun service, un robot derrière qui ne pense que à encaisser. Client traité comme un produit...pas le moindre écart possible vis à vis du client. TROP RIGIDE, un robot quoi! Même avec une ancienneté de 15 ans et 3 véhicules assurés, probabilité de rester client au moins 30 ans de plus...800 euros par véhicule, le calcul est vite fait.</t>
  </si>
  <si>
    <t>16/04/2018</t>
  </si>
  <si>
    <t>nocea-62995</t>
  </si>
  <si>
    <t xml:space="preserve">A fuir absolument ! Ils n ont pas voulu de moi ! 50 ans jamais un accident ! Mais 2 réparations de pare choc chez mon ex assureur où je n'étais pas responsable ! Après m'avoir fait galérer pour résilier mon assurance chez gmf , prendre congés pour aller sur place , me retrouver avec 2 assurances , hé bien ils m annoncent qu'ils ne veulent pas de moi ! Le comble , ils me remboursent en me prélevant 100 euros au passage ! Une honte </t>
  </si>
  <si>
    <t>05/04/2018</t>
  </si>
  <si>
    <t>djam61-62801</t>
  </si>
  <si>
    <t xml:space="preserve">A fuir de toute urgence. Impossible de les joindre et l'agence BNP, ils ne peuvent rien faire pour toi pourtant le contrat a bien été souscrit chez eux, ils n'ont pas de ligne direct entre eux donc pareil ils n'arrivent pas les joindre et remettent tous au lendemain. Personnel incompétent et ne cherche pas à satisfaire la clientèle. </t>
  </si>
  <si>
    <t>30/03/2018</t>
  </si>
  <si>
    <t>01/03/2018</t>
  </si>
  <si>
    <t>lngd-62776</t>
  </si>
  <si>
    <t xml:space="preserve">je cherche depuis hier à déclarer un sinistre auto, cela fait 2'h que je ne parviens à avoir personne au bout du fil. J'ai le sentiment que tout est fait pour faire perdre du temps au client. J'ai bien essayé de faire ma déclaration de sinistre dans mon espace perso mais malgré le mail retour m'indiquant que ma "pré-déclaration" a été validée, je ne vois rien en cours dans l'espace. Entre temps, j'ai une assurance tout risque qui cours toujours et un véhicule immobilisé chez un garagiste partenaire mais je ne sais toujours pas ce qui s'en suivra.... </t>
  </si>
  <si>
    <t>29/03/2018</t>
  </si>
  <si>
    <t>furax-62707</t>
  </si>
  <si>
    <t>Prise de contrat prise de primes sans vrai relation client personnel non a l'ecoute du client, personnel sans initiative facilitant la relation et trouver une solution,  manque de médiation simple, suivi du dossier, relation simple, courrier aimable , proposition constructive,</t>
  </si>
  <si>
    <t>27/03/2018</t>
  </si>
  <si>
    <t>chrisf1-62627</t>
  </si>
  <si>
    <t>Je vais quitter Direct Assurance après plusieurs années chez eux; en cause, une augmentation à ma prochaine échéance de 9% après application de mon Bonus (soit beaucoup plus que la hausse moyenne nationale de 2 à 3%), la cotisation de référence ayant elle augmenté de... 32,5% !!!
Et la "conseillère" téléphonique a catégoriquement refusé tout geste commercial malgré mon ancienneté chez eux ! 
La fidélité ne paie pas chez Direct Assurance, au contraire, les "anciens" paient pour les "nouveaux".
Conseil : changer d'assureur un an sur deux pour revenir en tant que "nouveau client" et bénéficier des meilleurs tarifs !</t>
  </si>
  <si>
    <t>23/03/2018</t>
  </si>
  <si>
    <t>amarena-62317</t>
  </si>
  <si>
    <t xml:space="preserve">bonjour 
moi tous ces commentaires font peur j ai 2 vehicules assurès chez DA je pense que je vais envoyer une lettre rèsiliation a echeance au mois d aout 
esperant qu il ne ma rrive pas un pepin ou pire accident responsable vol ou autre 
des fois il vaut mieux payer un peu plus cher </t>
  </si>
  <si>
    <t>15/03/2018</t>
  </si>
  <si>
    <t>fanta-62343</t>
  </si>
  <si>
    <t>Aux frontières du réel avc DA !
Étant client et souhaitant effectuer un changement d'adresse j'effectue une simulation de devis en ligne.
À ma grande surprise je constate qu'ils me proposent un prix annuel inferieur d'environ 100€ comparé à ce que je paye actuellement.
Je les appelle donc pour qu'ils  évaluent à la baisse mon contrat pour être en accord avec leur nouveau devis.
La personne au téléphone me confirme que mon devis est correct, que les informations fournies lors de ce dernier sont bonnes mais qu'il leur est impossible de revaluer mon contrat à la baisse et PIRE ENCORE ils AUGMENTENT ce dernier de plus de 3€ mensuel !
On croit marcher sur la tête !
Je n'ose même pas imaginer le service en cas de sinistre!
Si vous avez la chance de ne pas encore être assuré chez eux passez votre chemin !
Pour ma part je m'en vais effectuer de nouveaux devis sur un comparateur.</t>
  </si>
  <si>
    <t>florafrz-62207</t>
  </si>
  <si>
    <t xml:space="preserve">3 ans chez eux. 3 ans sans accident, sans bris de glace, sans RIEN. 3 ans à payer un bras (80E / mois pour le TIERS). En 3 ans je me persuadé que même si je payais une petite fortune, LE jour où j'aurai un soucis ILS SERAIENT LA !! 
Tu parles ! J'ai eu UN soucis la semaine dernière en effet ma voiture est tombé en panne mais à moins de 50km de mon domicile .... C'est balot !!!! je n'avais pas pris l'option zen à 7euros/ mois ......... Comme ci je ne payais pas déjà assez cher ;) ( pour rien au final :) ) 
Donc voilà, n'y allais surtout pas ils n'ont aucun sens du commerce. c'est avec plaisir que je vais faire en sorte que mes parents et tout mes proches qui sont chez eux, s'en aille :) . </t>
  </si>
  <si>
    <t>11/03/2018</t>
  </si>
  <si>
    <t>momue2018-61948</t>
  </si>
  <si>
    <t xml:space="preserve">Une gestion de sinistre catastrophique !  On paye le pack sérénité tous les mois pour s'entendre dire qu'ils ne trouvent pas de garage et que du coup on doit attendre la prise en charge par l'expert pour obtenir une voiture de prêt. Nous habitons à la campagne et aucun moyen de transport autre que la.voiture pour aller travailler. Qui va payer les jours où je dois rester chez moi car je ne peux pas me déplacer. Qui va payer mon chômage si je me fais licencier car je ne peux pas aller travailler !! Une honte. Nous avons deux contrats chez direct assurance. Nous contactons déjà d autres compagnies pour changer. Je préfère payer plus chère mais avoir de vraies garanties. </t>
  </si>
  <si>
    <t>03/03/2018</t>
  </si>
  <si>
    <t>sam-61918</t>
  </si>
  <si>
    <t>Bonjour, Tout va bien jusqu'à ce que vous avez un sinistre. Pour 1800€/an en tout risque, je trouve déplacé que le gestionnaire de sinistre me demande de me rendre dans les locaux de l'expert afin de faire avancer les réparations de mon véhicule. Je précise qu'il s'agit d'un sinistre non responsable dû à des dégâts des eaux dans mon parking sous sol. Je ne suis pas le seul concerné dans mon immeuble et l'assurance de la copropriété reconnait les dégâts. Suite à l'expertise de mon véhicule, il a été décidé de faire un lustrage du capot moteur de mon véhicule afin de le remettre en état alors que le garage a bien précisé qu'il fallait repeindre ce dernier. Après le lustrage qui n'a rien donné, il est impossible de joindre à nouveau l'expert afin qu'il valide et donne l'accord pour la peinture. Ni le garage, ni moi n'arrivons pas à le joindre. Déjà 2 jours posés au boulot afin de me rendre dans le garage et depuis plus rien avance. Je contacte Direct Assurance, le gestionnaire de sinistre me suggère de me rendre dans les locaux de l'expert pour faire avancer les choses, j'hallucine. C'est à moi de faire le boulot de l'assurance? Et la façon de parler aux clients, de prendre de haut les assurés, ... c'est du jamais vu. Depuis 3 jours mon véhicule est immobilisé et ce sera le cas durant tout le weekends. Je ne peux pas aller le récupérer en attendant car cela me contraint à poser des journées de boulot. Vivement que je sorte de cette engrenage.</t>
  </si>
  <si>
    <t>02/03/2018</t>
  </si>
  <si>
    <t>etsi-61822</t>
  </si>
  <si>
    <t>Prix accessible mais se rapprochant des mutuelles avec locaux (MAAF, GMF, etc)</t>
  </si>
  <si>
    <t>27/02/2018</t>
  </si>
  <si>
    <t>01/02/2018</t>
  </si>
  <si>
    <t>tine-61709</t>
  </si>
  <si>
    <t xml:space="preserve">Bonjour,
Je suis cliente depuis 3 ans et certes à la souscription, direct assurance est pas très cher mais chaque année, c’est augmentation sur augmentation! </t>
  </si>
  <si>
    <t>24/02/2018</t>
  </si>
  <si>
    <t>gagy-61490</t>
  </si>
  <si>
    <t>Après plusieurs années et 2 sinistres j'ai quitté cet assureur lamentable,incapable de gérer un bris de glace et un réservoir percé par un objet sur la route</t>
  </si>
  <si>
    <t>15/02/2018</t>
  </si>
  <si>
    <t>nb-61415</t>
  </si>
  <si>
    <t>en cas de sinistre, envoie votre véhicule chez un épaviste à 30 km de chez vous, partenaire de direct assurance mais qui n'est pas un garagiste agréé, env oie un expert (bien qu'assuré au tiers donc avec les frais à notre charge), vous certifie que c'est une erreur mais au final l'expert fait tout de même son rapport et déclare la voiture dangereuse et ne veut pas faire de contre-expertise car ce n'est pas un garage agréé. Au final voiture partie à la casse alors qu'elle était réparable au départ, sans dédommagement. Merci direct assurance
A fuir</t>
  </si>
  <si>
    <t>13/02/2018</t>
  </si>
  <si>
    <t>thierno1-61407</t>
  </si>
  <si>
    <t xml:space="preserve">Ils s'alignent lorsque le client s’apprête à changer d'assureur </t>
  </si>
  <si>
    <t>capsonne-61336</t>
  </si>
  <si>
    <t xml:space="preserve">Après un accident cela fait depuis 2 semaines que j'attends un garage partenaire. Personne ne fait rien et en attendant je suis sans voiture et a chaque fois que je les appel, On me dit il faut être patient, bien sur il faut être patient mais en attendant qui me paie les frais pour le taxi que je prends tous les jours pour aller travailler ? On me dit que si je trouve un garage partenaire moi meme que ca sera a moi de payer le remorquage de la voiture. A quoi nous sert une assurance si quand on a besoin d'eux il ne sont pas capable de trouver un garage partenaire.
</t>
  </si>
  <si>
    <t>11/02/2018</t>
  </si>
  <si>
    <t>danymarie1948-61301</t>
  </si>
  <si>
    <t>Bonjour, les prix sont les meilleurs que nous avons trouvés. Nous avons déjà été assurés chez vous pour mon épouse, et nous allons sans doute revenir chez vous pour sa voiture si les prix nous conviennent, mais pas avant le mois d'août.</t>
  </si>
  <si>
    <t>09/02/2018</t>
  </si>
  <si>
    <t>masiaia-61256</t>
  </si>
  <si>
    <t xml:space="preserve">Client depuis 3 ans chez direct assurance, nous avons été radiés du jour au lendemain pour sinistralité, en 3 ans j’ai eu 2 accidents non responsables et une tentative de vol pour laquelle je n’étais pas couvert. Donc 3 sinistres non responsables en 3 ans pour lesquels Direct assurance n’a pas déboursé 1 centime. J’aurais préféré qu’on me propose l’augmentation du prix de ma cotisation ou me proposer par téléphone de choisir un autre organisme… Mais on a reçu un courrier avec A/R nous indiquant la résiliation de notre contrat et on se retrouve à devoir payer la fin du contrat mais en devant s'assurer ailleurs. Savez-vous à quel point il est difficile de s'assurer quand on a été résilié ? Et à quel prix ? Vous mettez les gens dans des situations très difficiles, sans même essayer de faire un geste basique et humain. Vous traitez vos clients comme des machines à sous que vous jetez dès que votre algorithme vous le dicte. </t>
  </si>
  <si>
    <t>08/02/2018</t>
  </si>
  <si>
    <t>andre-61142</t>
  </si>
  <si>
    <t>Mon assurance était payée pour l'année, suite à une augmentation de prime de 150 €, je décide de résilier ce contrat. Ensuite ces gens ont l'audace de me réclamer 75 € N'ayant aucun écrit justifiant cette somme, je les contact par téléphone et ils me répondent que j'ai effectué une demande par internet et que ce service est payant ! Le comble pour une assurance internet !!!</t>
  </si>
  <si>
    <t>05/02/2018</t>
  </si>
  <si>
    <t>capucine-60985</t>
  </si>
  <si>
    <t xml:space="preserve">J'ai payé le 25 décembre 17 par chèque les cotisations maison et voiture
En 3 jours 2 lettres recommandées avec menaces de résiliations
Je téléphone et me fais traitée de menteuse ! 
Et oui alors le jour où j ai un accident ou incident qu est ce que se sera ?
Ce type bien payé au chaud dans son pays pour insulter 
L idiote française que je suis vous fait perdre 2 contrats l année prochaine puisque vous ne gérez rien et avez trop de clients bien fait pour vous et j espère que tous les français insultés feront de meme
</t>
  </si>
  <si>
    <t>31/01/2018</t>
  </si>
  <si>
    <t>01/01/2018</t>
  </si>
  <si>
    <t>dennis430-60803</t>
  </si>
  <si>
    <t xml:space="preserve">Une nouvelle contrat toujours a le meilleur tarif. Chaque année après ça augment... J'ai plusieurs contrats chez direct assurance, et toujour le meme strategy. A eviter! </t>
  </si>
  <si>
    <t>25/01/2018</t>
  </si>
  <si>
    <t>mama42420-60708</t>
  </si>
  <si>
    <t>le prix augmente tous les annees cela n es pas precisé quand on souscrit au contrat</t>
  </si>
  <si>
    <t>22/01/2018</t>
  </si>
  <si>
    <t>camille0908-60581</t>
  </si>
  <si>
    <t>A FUIR SURTOUT NE SOUSCRIVEZ PAS ! Il faut charger leur application pour leur transmettre les documents si vous ne le faites pas ils vous radient ! alors que tous les documents leur ont été envoyés par courrier RAR ils me harcèlent tous les jours pour que je mettre leur application et leur fournisse de nouveau tous les documents ! tous les jours c'est du harcèlement !! A ma question comment faites-vous avec les personnes âgées, il m'a été répondu "nous ne les prenons pas !" c'est de la discrimination !!!!</t>
  </si>
  <si>
    <t>17/01/2018</t>
  </si>
  <si>
    <t>cloclo2005-60254</t>
  </si>
  <si>
    <t>Fuyez... Au moindre incident, la couverture n'est pas assurée, même si vous êtes un ancien client. Ma voiture a été volée mais DA a refusé le remboursement. L'économie de quelques euros par rapport aux assureurs ne justifie pas la qualité de la couverture et des prestations.</t>
  </si>
  <si>
    <t>07/01/2018</t>
  </si>
  <si>
    <t>flo71240-60242</t>
  </si>
  <si>
    <t>Pas forcément les moins cher pour des voitures de +de 10 ans et des franchises conséquentes</t>
  </si>
  <si>
    <t>06/01/2018</t>
  </si>
  <si>
    <t>devoirpayer59-60168</t>
  </si>
  <si>
    <t>On comprend pourquoi ce n'est pas cher... Ils n'assurent rien du tout!!!!
Je me suis faite volée ma voiture juste avant Noël, le coffre contenait tout les cadeaux de mes enfants......
Celle ci a été retrouvé dans un état délabrée et bien sûr sans le contenu intérieur...
On m'annonce aujourdh'ui une franchise de 815 € plus un reste à ma charge... J'en suis déjà à plus de 1000 € de ma poche alors que je n'ai rien demandé..........
en fait je vais devoir travailler GRATUITEMENT ce mois ci pour que direct assurance se mette mon salaire dans la poche !!!!
C'est absolument HONTEUX, SCANDALEUX et Irrespectueux, toujours les mêmes qui payent !!!!!!!!</t>
  </si>
  <si>
    <t>04/01/2018</t>
  </si>
  <si>
    <t>antoine88-60061</t>
  </si>
  <si>
    <t>Pendant les derniers 4 années j’avais 6 sinistres, dont 2 brise de glace, et 4 matériel dont 3 j’avais 0% responsabilité, un avec une personne âgée et un avec un touriste American. Le dernier sinistre matériel, j’ai 100% de responsabilité.  Direct Assurance m’a dit j’étais résilié car j’avais trop de sinistres. Apparemment l’absence de responsabilité ne compte pour rien.</t>
  </si>
  <si>
    <t>30/12/2017</t>
  </si>
  <si>
    <t>01/12/2017</t>
  </si>
  <si>
    <t>mayly-59916</t>
  </si>
  <si>
    <t>Assurance à fuir ! 
Il y a 5 ans étant jeune conductrice j'ai trouvé les prix très attractifs et la souscription à assurance était très simple et rapide. 
Toute cette belle histoire a changée à partir du moment où j'ai changé de voiture. 
Etant cliente depuis 5ans je pensais avoir un prix attractif pour mon nouveau véhicule mais non le prix était plus cher que si j'étais une nouvelle cliente Direct assurance. Cherchez l'erreur.
Deuxièmement, j'ai envoyé les documents informant  Direct assurance que je cédais mon véhicule en suivant toutes les démarches. Quelques mois plus tard je reçois une relance m'indiquant que je devais la cotisation pour mon précédent véhicule. Ne comprenant pas la situation j'appelle à deux reprises ce cher service client qui me dit que le document de cession de véhicule est illisible c'est pour cela que vous recevez des relances. Aucun appel, email ou lettre pour me l'indiquer. Le conseiller me dit donc de simplement renvoyer tous les documents et le dossier sera clos.
Le 5 décembre tous les documents partent pensant que toute cette histoire sera finie ... Eh non! Quelques jours plus tard je reçois une lettre d'un organisme de recouvrement pour non-paiement. Je rappelle donc une troisième fois ce fameux service client. Je réexplique la situation et là le conseiller se sentant pousser des ailes m'expliquer que mon dossier avait un problème et que les documents que j'avais envoyés ne sont pas recevables. Et me dit texto " nous n'aurions pas du vous assurer". Je lui demande donc pourquoi depuis mon premier appel je n'avais pas été informée de ma situation. Réponse "le conseiller que vous avez eu n'était pas un expert". Donc à savoir si vous appeler le 09 70 80 82 82  vous avez une chance sur deux de tomber sur "expert". 
Donc Direct Assurance ne sait que vous prélever tous les mois. 
Toute cette histoire pour dire que Direct Assurance ou plutôt leur service client est lamentable trois appels trois discours différents et des conseillers qui se permettent de vous prendre de haut. Vivement que je puisse changer d'assurance</t>
  </si>
  <si>
    <t>23/12/2017</t>
  </si>
  <si>
    <t>kidd-59797</t>
  </si>
  <si>
    <t>Pratiquement 6 mois pour m'envoyer mon attestation, après chaque mail de ma part je recevais un mail type qui ne répondait pas mes questions. Je ne conseil pas cette assurance</t>
  </si>
  <si>
    <t>19/12/2017</t>
  </si>
  <si>
    <t>laetydam-59646</t>
  </si>
  <si>
    <t>Les tarifs soit disant attractif ne le sont pas vraiment 1100 euros au tiers pour une voiture de 25 ans pour un jeune permis!!</t>
  </si>
  <si>
    <t>13/12/2017</t>
  </si>
  <si>
    <t>fm-59550</t>
  </si>
  <si>
    <t>A fuir de toute urgence !
Seul le prix attractif (au départ !) peut justifier une souscription. Dès que l'on entre dans le giron c'est l'enfer : augmentations sensibles des primes qui ramènent vite au prix du marché et au delà, garanties médiocres, fidélisation client inexistante, service client néant, hot line basées au magreb où les conseillers parlent à peine Français et sont totalement incompétents, gestion des dossiers horribles, et la cerise : les prélèvements continuent après une résiliation dans les règles !!!</t>
  </si>
  <si>
    <t>10/12/2017</t>
  </si>
  <si>
    <t>hmanj-59370</t>
  </si>
  <si>
    <t xml:space="preserve">Gestion médiocre du dossier, pour faire court j'ai déménagé et demandé un changement d'adresse et de lieu de stationnement. Je me suis retrouvée avec une demande de plus de 11 000 € suite à soit disant un beugle informatique et la personne au téléphone me demandait quand même de valider ce contrat pour faire avancer le dossier. J'ai ensuite attendu l'échéance pour me connecter sur mon compte et régler la somme indiquée  ( plus de 430 €) puis je reçois le lendemain par courrier la demande de paiement m'indiquant une toute autre somme. Depuis 2 mois j'attends que la comptabilité règle cette différence pour que mon dossier soit à jour. Aucune réponse à mes mails de relance. Je reçois ce jour une lettre de relance pour régler plus de 500 € sinon mon contrat sera résilié. J'appelle immédiatement et je dois tout réexpliquer comme à chaque fois. Au début la dame ne comprend rien et me dit de régler cette somme puis me dit qu'elle contacte la comptabilité et me rappelle dans la journée et à l'heure actuelle toujours pas d'appel . Une perte de temps impressionnante. </t>
  </si>
  <si>
    <t>04/12/2017</t>
  </si>
  <si>
    <t>bied-59257</t>
  </si>
  <si>
    <t xml:space="preserve">Je suis résiliée pour un sinistre qui n'a pas été pris en compte!!! L'assurance me traite de menteuse en refusant de me rembourser pour une pierre qui s'est détachée et a endommagé mon véhicule. Par contre quand il s'agit de résiliation, là, mon accident est pris en compte. Je déconseille fortement cette assurance. </t>
  </si>
  <si>
    <t>30/11/2017</t>
  </si>
  <si>
    <t>01/11/2017</t>
  </si>
  <si>
    <t>sofia-59190</t>
  </si>
  <si>
    <t>J’etais Chez youdrive de direct assurance jusqu’au jour où ils décident d’arreter Youdrive et d’etre Chez direct assurance ils m’informent mais ommettent de me dire qu’ils me prélèveront 2 mois d’avance de cotisation seulement quand je vois sur mon relevé bancaire un montant d’une assurance que je ne connais pas avanssur. bah je fais opposition du coup ils m’ont résilier alors qu’a La base c’est de leur faute.</t>
  </si>
  <si>
    <t>28/11/2017</t>
  </si>
  <si>
    <t>hidoinec-11172</t>
  </si>
  <si>
    <t>Assuré depuis plusieurs années avec des contrats successifs chez Direct Assurance sans problème, jusqu'à aujourd'hui où je reçois une recommandée m'informant de la résiliation de mon contrat pour cause sinistralité.  Pas de chance, 3 sinistres en 2 ans: 1 réparation éclat sur pare brise, 1 accident responsable sans tiers , puis un remplacement de pare brise. Conclusion je coûte trop cher (en oubliant les nombreuses années précédentes pendant lesquelles j'ai rapporté sans rien coûté...) Et donc on se débarrasse de moi en arguant que la loi permet à un assureur de se débarrasser d'un assuré qui a le malheur de devoir bénéficier des clauses du contrat pour lequel il paye ( petit rappel à Direct assurance...une assurance sert à couvrir un risque qui un jour peut se produire...et oui et ce n'est pas une rente pour l'assureur ....) Bref certes Direct Assurance utilise un article prévu par la loi...mais sans aucun discernement de l'historique de ses clients et vous sanctionne des les premiers sinistres ( à noter qu'une réparation d'un éclat sur un pare brise compte comme un sinistre !!! Je n'ose même pas imaginer si on fait intervenir l'assistance bien souvent imposée d'office dans les contrats...bref si vous avez le malheur de coûter 1 € , on résilie !!! Bonjour la politique commerciale qui permet ensuite de se vanter d'avoir les tarifs les plus bas!!! La première année peut être...pour appâter...mais ensuite.. pour information sachez qu'étant déjà client direct assurance il y a plus de 4 ans j'avais résilié mon contrat après avoir constaté une dérive à la hausse sans aucun sinistre, puis ressouscris  la semaine suivante à partir d'un nouveau devis sur leur propre site...gain pour moi un peu plus de 200€ entre le contrat que je venais de résilier et le nouveau que j'avais signé pour le même véhicule avec les mêmes garanties....tout cela pour conclure ...des tarifs faussement bas la première année....puis chaque année le refrain classique "le coût de la réparation automobile.." pour augmenter vos primes...et pour finir si vous faites jouer votre assurance pour un sinistre (ce qui est de base le principe d'une assurance) on vous dégage... conclusion aucune considération de la clientèle...et je ne recommanderais plus du tout direct assurance.</t>
  </si>
  <si>
    <t>25/11/2017</t>
  </si>
  <si>
    <t>jb815518-59091</t>
  </si>
  <si>
    <t>J'ai choix l'assurance contacté a direct assurance qui droit avoir un parti de discount chaque mois d'après l'analyser de chaque vois par le drive box. J'ai fait un erreur de m'adresse au début donc le colis a été retourné. Mais après J'ai le corrigé, J'ai appelé au minimum 10fois pour demander me renvoyer le box et carte verte, chaque fois, le service me dit qu'il va me l'envoi le jour après mais il a déjà 2 mois J'ai rien reçu! Ni carte verte ni drive box!</t>
  </si>
  <si>
    <t>24/11/2017</t>
  </si>
  <si>
    <t>shaihulud-59054</t>
  </si>
  <si>
    <t>tres mauvais, peu sympathique juste le bizness</t>
  </si>
  <si>
    <t>23/11/2017</t>
  </si>
  <si>
    <t>nath92-58833</t>
  </si>
  <si>
    <t>Je suis plus que dégoûté de cette assurance j'ai garé ma voiture sur un parking et je l'ai retrouvée abîmée côté passager portière et bas de caisse je fais donc un constat étant assuré en tout risque on me propose un garage avec une expertise j'accepte résultats l'expert conclut qu'il est impossible qu'un véhicule et fait des dégâts sur mon véhicule et que c'est moi qui est forcément toucher un objet Fix j'appelle Direct Assurance on me répond vous pouvez faire une contre-expertise que vous payez de votre poche et si le deuxième expert est d'accord avec le premier expert dans ces cas-là il faudra faire une troisième expertise que vous paierez de votre poche et si le 3e expert est d'accord avec les deux premières expert nous ne vous rembourserons rien par contre si l'un des deux n'est pas d'accord avec le premier dans ces cas-là on vous remboursera le prix de l'expertise
bref un bourbier résultat des courses je me retrouve à payer une assurance 90 € par mois tu risques pour ne pas être remboursé au premier problème Donc dès que j'ai la possibilité bien évidemment je resilie cette assurance qui est peut-être très alléchante au niveau des prix mais c'est une catastrophe au niveau gestion sinistre</t>
  </si>
  <si>
    <t>15/11/2017</t>
  </si>
  <si>
    <t>country-58739</t>
  </si>
  <si>
    <t>Longtemps assuré chez direct assurance , j'ai vu le coût de ma police augmenter chaque année. Au départ je payais 700 euros pour en arriver à presque 1000 euros. L'offre de départ est alléchante mais la suite l'est beaucoup moins. Je n'ai eu aucun sinistre responsable. Le suivi des dossiers en sinistre non responsable est déplorable</t>
  </si>
  <si>
    <t>10/11/2017</t>
  </si>
  <si>
    <t>loloromu-58726</t>
  </si>
  <si>
    <t>attention nouveaux clients, les cotisations augmentent considérablement d'année en année...Appel à cotisation doublée par rapport au devis fait pour le même véhicule pour un nouveau client</t>
  </si>
  <si>
    <t>09/11/2017</t>
  </si>
  <si>
    <t>maurent-56315</t>
  </si>
  <si>
    <t>Tout absiez</t>
  </si>
  <si>
    <t>philippeb72-58621</t>
  </si>
  <si>
    <t xml:space="preserve">suite à un accident 100% non responsable, on m'a imposé une carrosserie pour effectuer les réparations .
Lors des travaux l'interieur de ma voiture n'a pas été protégée donc l'interieur était dans un état de poussière inacceptable. J'ai fait réussi quand même à ce que le carrossier passe un coup d'aspirateur. ( fait à contre coeur, vite fait ...) pas tres satisfaisant mais bon .
De plus lors du retour de mon véhicule l’autoradio ne fonctionnait plus ( pas de problème de fusibles) , cout de réparation 67 euros, et l'enceinte de la portière changée ne fonctionne plus.
Ce carrossier ne veux rien savoir et Direct assurance rien faire aupres de son "prestataire"! </t>
  </si>
  <si>
    <t>06/11/2017</t>
  </si>
  <si>
    <t>alexandre-55367</t>
  </si>
  <si>
    <t>j'ai du saisir un médiateur en assurance pour récupérer  100 euros de cotisation après 6 mois de courriers recommandé ; appels téléphonique sans résultat ,filiale de AXA , ALLIANCE je ne l'achetais plus un centimes ni a l' un ni a l' autre .une entreprise qui fais toujours de la pub a la tv c'est un signal de perte de clientele donc un besoin d' en trouver une nouvelle</t>
  </si>
  <si>
    <t>05/11/2017</t>
  </si>
  <si>
    <t>titi4394-58551</t>
  </si>
  <si>
    <t>Bonjour, 
j ai un sinistre depuis 8 mois et aucune nouvelle de direct assurance de plus il oublie de vous indiquer les 320€ de franchise + 10% DES REPARATION A AUTEUR DE 850€  8 mois et ma voiture est toujours au garage honteux</t>
  </si>
  <si>
    <t>02/11/2017</t>
  </si>
  <si>
    <t>ljo-52477</t>
  </si>
  <si>
    <t>Client depuis 2 ans, j'ai eu à utiliser les services de Direct Asurance suite à un sinistre responsable</t>
  </si>
  <si>
    <t>30/10/2017</t>
  </si>
  <si>
    <t>01/10/2017</t>
  </si>
  <si>
    <t>kdn21-58377</t>
  </si>
  <si>
    <t>Quand tous cas bien, c'est bien.
Mais quand tous vas mal, vous êtes tous seul. INCOMPETENCE,  1er sinistre voila le debut d'une long long serie.
Accident non responable delai depuis 2 mois que j'attend. Service client vous pouvez attendre, plateau téléphonie situé en afrique du nord.</t>
  </si>
  <si>
    <t>26/10/2017</t>
  </si>
  <si>
    <t>kevin-58210</t>
  </si>
  <si>
    <t>Bris de glace pour un pare-brise cassé, le garagiste appel direct assurance et ce fait gentillement recaler.. on lui explique que c'est à l'assuré de contacter le service sinistre, ok !! 
Je contacte donc moi même l'assurance et un opérateur dans un français "assez vague" me dit de me rendre directement sur le site internet pour déclarer mon sinistre..très étonné, je lui demande pourquoi il n'est pas possible de le faire par téléphone ?! Il me réponds que ce n'est pas possible..je me rends donc sur le site...
RESULTAT : Je suis "forcé" à passer par un de leurs prestataires et non par mon garagiste ce qui est parfaitement interdit !!!!! Un honte !!</t>
  </si>
  <si>
    <t>19/10/2017</t>
  </si>
  <si>
    <t>pascal-58174</t>
  </si>
  <si>
    <t>pour avoir un recu (relevé information) on nous tourne en rond et au final toujours rien</t>
  </si>
  <si>
    <t>18/10/2017</t>
  </si>
  <si>
    <t>david79370-58023</t>
  </si>
  <si>
    <t>déçu car tarif attractif au début ,ensuite plus cher qu'ailleurs.</t>
  </si>
  <si>
    <t>13/10/2017</t>
  </si>
  <si>
    <t>alaa-57959</t>
  </si>
  <si>
    <t xml:space="preserve">Les réponses du service client sont aléatoires, le comble que la demande concerne juste la mensualisation du paiement, un petit bonus ils sont incapables de me calculer correctement ma cotisation.
</t>
  </si>
  <si>
    <t>10/10/2017</t>
  </si>
  <si>
    <t>manaphi-57873</t>
  </si>
  <si>
    <t>Je trouve l'assurance assez cher. .. j'attends toujours un appel du service client pour un geste commercial (depuis 4 jours. ..). Je suis cliente sans accident depuis 1 ans et mon tarif n'a fait qu'augmenter depuis un ans. Je trouve ça dommage.</t>
  </si>
  <si>
    <t>06/10/2017</t>
  </si>
  <si>
    <t>subidoo-57861</t>
  </si>
  <si>
    <t>Assuré avec 50% de bonus depuis de nombreuses années, j'ai changé de voiture en 2014 et je suis resté chez eux, étant client depuis 10 ans.
Ce nouveau contrat est étonnant puisqu'il augmente régulièrement.
Donc 417€ en 2014, 456€ en 2015, 492€ en 2016, 521€ en 2017 soit 25% d'augmentation en 4 ans.
J'ai appelé l'année dernière pour une explication, réponse bidon et fumeuse sur la mutualisation des sinistres ( en gros vous payez pour les accidents des autres...).
Cette année encore une augmentation . Je déconseille très fortement cette assurance puisque mon interlocuteur l'an dernier à raconté n'importe quoi pour masquer cette stratégie commerciale.
La pratique est simple, prix d'appel concurrentiel puis augmentation régulière. À vous de voire...</t>
  </si>
  <si>
    <t>william95-54781</t>
  </si>
  <si>
    <t>Je suis allé chez DA en toute connaissance de cause car mon ancienne assurance eurofil n'assurait plus les jeunes conducteurs, donc j'achète une clio4 à ma fille, je l'assure chez eux 250€ tout risque pour moi, 3 mois après ma fille à son permis, 1500€ en tiers maxi + pack sérénité, j'ai la surprise de n'être remboursé que de 125€...eh oui il faut savoir que en cas de transfert il vous font payer 41€ de frais de dossier non remboursable et bien sur aucun geste commerciale même si le contrat reste chez eux, je savais le fort taux de mécontentement pas de soucis, je ne savais pas que c'était des sournois en plus pour ne pas dire un autre mot....</t>
  </si>
  <si>
    <t>05/10/2017</t>
  </si>
  <si>
    <t>sdj-57765</t>
  </si>
  <si>
    <t>Si vous êtes sur de pouvoir réparer votre véhicule vous même ou de ne jamais avoir de sinistre, je vous conseille direct assurance car c'est les moins cher.
Dans le cas contraire et si vous souhaitez être couvert en cas de sinistre optez pour un assurance dont les garanties sont plus complétés et surtout plus claires , pour ne pas avoir de surprise. 
pour ma part Je résilie toute suite après avoir réparer mon vehicule.
Le seul mot qui définit un assuré chez direct assurance en cas de sinistre est : DANGER !</t>
  </si>
  <si>
    <t>03/10/2017</t>
  </si>
  <si>
    <t>yan81-57753</t>
  </si>
  <si>
    <t>vraiment à éviter</t>
  </si>
  <si>
    <t>02/10/2017</t>
  </si>
  <si>
    <t>arthur-57658</t>
  </si>
  <si>
    <t>Après trois mois de contrat je suis toujours en attente de ma carte definitive, reçu par deux fois avec la mauvaise immatriculation, De plus apres deux mois de souscription avenant au contract augmentant de 200 euro le tarif annuel sous menace de résiliation.
Service client déplorable....  Je projète d'aller voire la concurance.</t>
  </si>
  <si>
    <t>28/09/2017</t>
  </si>
  <si>
    <t>01/09/2017</t>
  </si>
  <si>
    <t>gile-57647</t>
  </si>
  <si>
    <t>bonsoir accident survenu début juillet responsabilité dégagée expertise les jours suivant jusque la tout vas bien mais a ce jour réparation toujours non effectuée injoignable par téléphone et par mail toujours la même réponse votre demande a été transmise au service des gestions des sinistre c'est pas sérieux je ne sais plus quoi faire je pense me renseigner auprès d'une personne compétente pour savoir quelle démarche je dois effectuée.</t>
  </si>
  <si>
    <t>27/09/2017</t>
  </si>
  <si>
    <t>yl-57609</t>
  </si>
  <si>
    <t>Je voulais m'assurer à, Direct Assurance pour un nouveau véhicule.
Sur le devis en ligne il ressortait un tarif de 703 € / an.50% de bonus pas d'accidents responsables.
J'envoie les justificatifs. J'ai reçu 2 modifs de contrats avec un tarif à 755€ puis un à 763 € sans info préalables.
Et ce matin coup de fil : Monsieur on ne peut pas vous assurer car votre relevé d'informations comporte une coquille : au lieu d'indiquer - Bris de glaces c'était reporté -Matériel sans tiers 
On ne me laisse pas parler et ensuite je reçois un mail informant que mon contrat était radié.  
Très surprenant comme approche.
J'ai demandé à ce qu'ils me recontactent , en vain
 ...
J'ai contacté Eurofil par l'intermédiaire des Furets .com
Tout va pour le mieux</t>
  </si>
  <si>
    <t>26/09/2017</t>
  </si>
  <si>
    <t>ty75-57489</t>
  </si>
  <si>
    <t>je ne conseillerai pas cette assureurs à franchise variable et le service client pas très efficace</t>
  </si>
  <si>
    <t>23/09/2017</t>
  </si>
  <si>
    <t>laurent-57471</t>
  </si>
  <si>
    <t xml:space="preserve">Si jamais la préfecture prend du retard pour délivrer la carte grise, vous êtes automatiquement résilié et l'assurance garde l'argent versé en acompte, ceci sans avoir préalablement averti les clients. </t>
  </si>
  <si>
    <t>20/09/2017</t>
  </si>
  <si>
    <t>kawasaki82-57364</t>
  </si>
  <si>
    <t>Cliente chez eux depuis plus de 4 ans.
Aujourd'hui, en faisant un devis chez eux pour mon véhicule actuel (déjà assuré chez eux), j'ai eu la surprise de voir que "ma situation ne faisait plus partie des critères d'acceptation de DA", et donc, qu'il refusait de m'assurer pour les mêmes conditions que mon contrat actuel. Où est la logique?
De plus, si avec ces mêmes conditions, je me déclare en tant qu'homme, ils m'assurent sans problème. Je crois que cela s'appelle de la discrimination.</t>
  </si>
  <si>
    <t>15/09/2017</t>
  </si>
  <si>
    <t>boudi-57200</t>
  </si>
  <si>
    <t>L'affirmation "bonus à vie" est carrément de la publicité mensongère car dès 2 accidents responsables  Direct Assurance refuse de continuer à vous assurer vous mettant vis à vis des autres assurés dans la catégorie des "résiliés". Une vie bien courte!</t>
  </si>
  <si>
    <t>08/09/2017</t>
  </si>
  <si>
    <t>andy02-57091</t>
  </si>
  <si>
    <t>Assurer tous risques, mon véhicule subi un dommage sur un parking, je dépose plainte et déclare mon sinistre pour tiers avec délit de fuite et la franchise tombe  plus de 400€ pour un sinistre dont je ne suis aucunement responsable !!! Et personne vous recontacte après déclaration du sinistre sur leur site....</t>
  </si>
  <si>
    <t>04/09/2017</t>
  </si>
  <si>
    <t>brina-45180</t>
  </si>
  <si>
    <t>prix attractif la premiére année presque le double la deuxième année attention je demonce cette pratique sur tous les cites ou il y a des avis verifier mes dires</t>
  </si>
  <si>
    <t>poulpi-56984</t>
  </si>
  <si>
    <t xml:space="preserve">Je suis scandalisée par cette assurance!!!J ai souscris un contrat tout risque chez eux il y a un an manque de pot j ai retrouvé ma voiture defoncée sur mon parking allo assurance niveau prise en charge voiture de pret tip top sauf que apres l expert n est pas d accord avec ma declaration!je ne vois pas quel est le but de mentir je suis tout risque resultat des courses je me retrouve avec ma voiture non reparée l expert qui me traite de menteuse et m oblige presque a changer ma deposition!Et enfin pour finir je me retrouve avec un malus 100% responsable ben voyons et le comble je viens de recevoir un A/R pour resiliation d assurance !on marche sur la tete !ASSURANCE A FUIR IMPERATIVEMENT
</t>
  </si>
  <si>
    <t>31/08/2017</t>
  </si>
  <si>
    <t>01/08/2017</t>
  </si>
  <si>
    <t>bigophone-56931</t>
  </si>
  <si>
    <t>perde comme par hasard le courrier recommander de résiliations d'assurance même les emails avec preuve de réception de AR et de la vente du véhicule je trouve ça litigieux et de mauvaise foi malgré mes relance par email et téléphonique (5 email 2 appel).
Direct oui mais dans leur poches car depuis 4 mois il ons pas oublié de prendre l'argent sur le compte alors que j'ai pas le papier vert (blizzare non ?)</t>
  </si>
  <si>
    <t>28/08/2017</t>
  </si>
  <si>
    <t>fre-ars-56913</t>
  </si>
  <si>
    <t>Permis vieux de 4 ans, j'étais chez Direct Assurance. L'augmentation est telle cette année 2017 que je fuis ce piège à loup. ma banque me propose une assurance équivalente de 200 euros moins cher !!!!.... cherchez l'erreur !!!!!!!</t>
  </si>
  <si>
    <t>renato-56899</t>
  </si>
  <si>
    <t>Apres legere augmentation en septembre2016 je recois un avis pour la periode a venir avec augmentation de 24%
Je reconsulte sur internet via les courtiers en ligne et on me propose pour les memes garanties le prix de 2016
Apres avoir eu plusieurs interlocuteurs au telephone pour des explications on me suggere de resilier mon contrat et d'en ouvrir unautre par ces courtiers???
On marche sur la tete chez DA</t>
  </si>
  <si>
    <t>27/08/2017</t>
  </si>
  <si>
    <t>kevin-56873</t>
  </si>
  <si>
    <t>cela fais plus de 2mois que j'ai declare mon sinistre a la suite d'un vandalisme pendant que j'étais en vacance on fais que me demander des papier le service client vous raconte que du mensonge mon véhicule a était reconnu économiquement irréparable j'en hé marre aucun suivi</t>
  </si>
  <si>
    <t>25/08/2017</t>
  </si>
  <si>
    <t>duncan101-56762</t>
  </si>
  <si>
    <t xml:space="preserve">Je pensais avoir à faire à un assurance sérieux, mais des tarifs très élevés par rapport à des compagnies traditionnelles (MMA, Axa). Des garanties en option. Tout cela coûte très cher.
Au final il s'agit d'une publicité mensongère. A fuir !
</t>
  </si>
  <si>
    <t>20/08/2017</t>
  </si>
  <si>
    <t>renaudrenard31-56623</t>
  </si>
  <si>
    <t xml:space="preserve">J'ai eu un sinistre non responsable et je dois payer une franchise +10% des frais de réparation et je n'ai pas pu envoyer mon véhicule chez mon concessionnaire pour une réparation 1 jour 1/2 bref le véhicule et chez un garage agrémentée par l'assureur, délai des réparations + de 15 jours paiement pour l'assuré 1/4 de la facture. </t>
  </si>
  <si>
    <t>11/08/2017</t>
  </si>
  <si>
    <t>insatisfait-56493</t>
  </si>
  <si>
    <t>tout est parfait tant qu'on n'a pas de sinistre, aucun suivi si on ne se rend pas directement et par soi même sur le site, surpris d'être malusé avec 100% des tords à ma charge avec un accident responsabilités 50/50.</t>
  </si>
  <si>
    <t>05/08/2017</t>
  </si>
  <si>
    <t>pampryl-56361</t>
  </si>
  <si>
    <t>Reçu lettre de relance comme quoi j'ai enlevé le prélèvement automatique alors que je n'ai rien fait et que je devais contacté ma banque. cela fait juste 3 fois qu'il me font le coup et je ne parle pas du problème de l'année dernière quand un personne a défoncé ma voiture alors qu'elle était en stationnement. j'ai dû me battre pendant 6 moi pour que mon rétroviseur soit remboursé. bien sur j'ai pris assurance tranquillité et en fin de compte je n'ai eu que des problèmes pas de prêt de voiture tant que les réparations de la voiture n'avaient pas commencé. j'ai du louer une voiture pendant 15 jours et bien sur non remboursé.</t>
  </si>
  <si>
    <t>29/07/2017</t>
  </si>
  <si>
    <t>01/07/2017</t>
  </si>
  <si>
    <t>francois-56344</t>
  </si>
  <si>
    <t xml:space="preserve">Le service client direct assurance est déplorable, j'ai été traité comme un chien au téléphone à plusieurs reprises en 1 mois. Ils ont pour ordre comme me l'a confirmé un conseiller de décourager les clients !  Fuyez ! </t>
  </si>
  <si>
    <t>28/07/2017</t>
  </si>
  <si>
    <t>dydy3451-56335</t>
  </si>
  <si>
    <t>Jeune conducteur depuis octobre 2016 je me dirige donc vers direct assurance pour assurer mon 1er véhicule acheté à ma mère le 04/07/2017 sur lequel j'ai été assuré en second conducteur pendant quelques mois.
Tout se passe bien le dossier est accepté et malgré un sinistre a 50% responsable le seul que j'ai eu ils me reprenne sans malus.
Seulement voilà après avoir payé les deux premiers mois d'un coup, fait le dossier, je reçois un appel me disant qu'ils ne peuvent plus m'assurer car en ayant vu le relevé de situation de mon ancienne assurance  ils on constatés que mère a eu trop de sinistre sur le véhicule, alors qu'il ne s'agit que de quelques rayures causés par les sorties de garage où elle est stationnée et qu'elle ne touchera plus jamais au véhicule qu'elle vient de me créer...
La personne m'a clairement dit au téléphone qu'ils me refuse car elle appartenait à ma mère et que je vis sous le même toit, je n'aurais donc pas du dire que le véhicule appartenait à ma mère...
ce qui avait expressément été dit lors de la création du dossier.
Bref je me retrouve sans assurance avec l'incapacité d'en avoir une autre le temps que mon argent me soit restituer...
Je trouve cette décision inadmissible étant donné deja la difficulté de s'assurer en tant que jeune conducteur ainsi que les tarifs j'avais trouvé chaussure à mon pieds.
Mais je préfère payer 200 euros par mois et avoir affaire à un assureur un peu plus humain plutôt qu'une grosse compagnie qui se fout de ses clients...
Je ne recommanderai donc jamais direct assurance, qui se fiche eperduement de ses clients.</t>
  </si>
  <si>
    <t>27/07/2017</t>
  </si>
  <si>
    <t>dary-56293</t>
  </si>
  <si>
    <t>Ma facture à augmenter alors que le conseiller m'a envoyé un texto me disant que mes prélèvements allé baissé. .
J'ai eu un accident de voiture causé par un camion.
Je ne suis point responsable je me retrouve sans véhicule car mon rétro extérieur de même que ma portière côté passager sont abîmés. 
Mon conseiller me conseille de trouver un rétro ou de louer une voiture à mes frais pourtant je suis en tt risque..</t>
  </si>
  <si>
    <t>26/07/2017</t>
  </si>
  <si>
    <t>laurent-56130</t>
  </si>
  <si>
    <t>Bonjour,
J'ai effectué dernièrement le remplacement de mon véhicule par un autre. J'avais trouvé moins cher ailleurs (par furet.com, pas une grosse différence de prix) , j'ai décidé de rester chez Direct Assurance. Il m'envoie un nouveau échéancier, et normalement la première échéance était prévu en début aout. 
Et que vois-je sur mon relevé de compte un prélèvement en début juillet 2017. Je vais sur le site et je m’aperçois qu'une modification de l'échéancier à été faite. De quel droit ? et sans été avoir été prévenu ? 
Si le prélèvement avait été refusé (je surveille mon compte et, je ne laisse jamais une somme conséquente sur le compte courant.) , que serait-il passé ? on m'aurait viré ? 
En plus je suis venu chez direct assurance, car ma femme y est, et donc j'ai bénéficié d'un sois disant parrainage. Mais quand l'assurance de ma femme est arrivée à échéance, Direct Assurance a augmenté la cotisation du même montant que j'ai reçu du parrainage. C'est du genre que je donne un cadeau de la main gauche mais je te le reprends de la main droite. 
J'ai envoyé un message, mais pas de réponse. "Bonjour la relation clientèle"... 
En tout cas, j'attends ma date anniversaire pour changer d'assurance et celui de ma femme . Et ne comptez pas sur moi pour faire de la bonne pub .
Cordialement</t>
  </si>
  <si>
    <t>20/07/2017</t>
  </si>
  <si>
    <t>king-56098</t>
  </si>
  <si>
    <t>Je viens de vendre mon véhicule et j'ai envoyé le certificat de cession pour résilier le contrat (Un an depuis avril 2017) et me faire rembourser les mois restants, je reçois un mail me disant que j'ai six mois pour assurer mon nouveau véhicule! alors que je n'ai pas l'intention d'en acheter un autre. je veux juste me faire rembourser. c'est simple!</t>
  </si>
  <si>
    <t>18/07/2017</t>
  </si>
  <si>
    <t>dida-56097</t>
  </si>
  <si>
    <t>j assure mon vehicule en avril 2017 on me propose 36.87 par mois je suis d accord de plus ils me doivent 41e de mon precedent contrat le 21 avril je recois l échéancier aucune date ne correspond et la somme ne correspond pas ils veulent prelever 245e j appel pour dire que je ne suis pas d accord ce n etait pas ce qui etait prevu d ou vient cette somme !?  14 appels de ma part personnes n a su me repondre 3 mails un responsable me contact me dit qu en effet il y a une erreur quelque part on attend le retour des supérieures (centre d appel au maroc) que je n avais pas a m inquieter cela fait 4 mois !!!!!! resultat je suis résilié . on n en n a rien a faire de vous ! payer c est tout a ce jour je n ai toujours pas d explications j attends je n ai plus d assurance a cause d eux a force de m avoir fait attendre j ai ete resilie et j ai maintenant une societe de recouvrement qui m appel et me somme de payer la totalite de l annee aucun responsable de france ne se soucis de votre cas on vous abandonne sans scrupule il vaut mieux payer un peu plus cher et avoir quequ un face a vous fuyez direct assurance  je compte evidement saisir le tribunal apres rdv pris chez 60 millons conso  donc je vous deconseille</t>
  </si>
  <si>
    <t>shoula-56065</t>
  </si>
  <si>
    <t>Mon fils a souscrit une assurance tout risques le 14/04/2017 suite à l'achat de son véhicule.il a réglé 3 mois d'avance .il a fourni via le net tous les doc demandés.a ce jour sans avoir reçu d attestation il a appris sa résiliation datant du 14/06/2017 sans avoir ne serait ce reçu un mail ou lettre recommandée.c'est inadmissible.résilié sans raison ni informations.</t>
  </si>
  <si>
    <t>17/07/2017</t>
  </si>
  <si>
    <t>tirot-56030</t>
  </si>
  <si>
    <t xml:space="preserve">j ai eu le malheur de suivre une voiture conduite par une dame de 87 ans a moitié valide physiquement , cette personne roulait a petite vitesse au feu il est devenu juste orange a son niveau , je n ai pas pense qu elle s arrêterait net, je l ai a peine percute , mon parechoc a été endommagé, le sien aussi, direct assurance m a impose un malus très fort pour ce premier incident , cerise sur le gâteau, le temps que ma voiture soit réparée par leur garagiste carrossier agree on m a prêté un vehicule de remplacement, on m aa peine raye la portière ( 2 cms) j ai du payer 400 euros de frais non rembourses bien sur, c est termine je ne prendrai plus cet assureur, ja attends le délai légal de résiliation pour mettre fin a mon contrat
</t>
  </si>
  <si>
    <t>desmaret-53362</t>
  </si>
  <si>
    <t>A FUIR DE TOUTE URGENCE ! Ne prêtent pas de véhicule alors que l'option est souscrite. Mauvaise gestion des dossiers sinistres ...</t>
  </si>
  <si>
    <t>11/07/2017</t>
  </si>
  <si>
    <t>dds-55892</t>
  </si>
  <si>
    <t xml:space="preserve">assurance dans la moyenne pour les tarifs mais en cas d accident a voir vu le service client </t>
  </si>
  <si>
    <t>09/07/2017</t>
  </si>
  <si>
    <t>golha12-55877</t>
  </si>
  <si>
    <t xml:space="preserve">J'ai vendu une voiture aprè la 15 jours de la date déchéance et j'ai proposé de payé juste se qui me doive les 15 jour et au m'en demandé de payé tout l'année en cours j'ai expliqué que je peux pas payé toute l'année justement 2 jours aprè une responsable ma contacté il m'a dit que envoyé moi une lettre recommandée en expliquent la situation et en t'envoie une facture des 15 jours et là je reçois une lettre en retournant à la case départ il faut payé toute l'année  </t>
  </si>
  <si>
    <t>07/07/2017</t>
  </si>
  <si>
    <t>philipierce-55835</t>
  </si>
  <si>
    <t>Client depuis des années, je dois être un abrutis d'etre encore chez cet assureur, à chaque sinistre, je découvre que je ne remplis les conditions pour être pris en charge. Cette fois ci, mon véhicule est immobilisé en attendant l'expert qui est peut être en vacances dans les îles, l'assurance me dit que le garagiste agréé doit me fournir un véhicule de remplacement, celui ci n'en a pas et l'assureur nous invite a louer un véhicule dont 90€ me seront remboursés. Fuyez, ne vous retournez pas, au final cet assureur vous reviendra plus cher que l'assureur le plus cher du marché.preparez vous à payer les remorquages, à annuler vos congés faute de moyen de transport. Ils n'ont en fait que faire du client, C'est du blabla, des beaux parleurs qui vous disent que vous allez vous régaler en vacances puis au final, il ne vous reste qu'a prendre un abonnement chez kleenex.</t>
  </si>
  <si>
    <t>05/07/2017</t>
  </si>
  <si>
    <t>antoine-55799</t>
  </si>
  <si>
    <t>Attention aux remboursements!. Ils doivent me rembourser 150 correspondant a un remboursement du solde de mon assurance habitation annuelle suite à un déménagement. Ils ont prétendument envoyé un chèque à mon ancienne adresse, chèque que je n'ai jamais reçu. Je me bats pour récupérer ces 150 euros mais depuis c'est silence radio malgré une lettre recommandée et plusieurs appels au service clients. Je ne lâcherais rien...</t>
  </si>
  <si>
    <t>04/07/2017</t>
  </si>
  <si>
    <t>nono-55715</t>
  </si>
  <si>
    <t>Assurance auto que je ne recommande pas.Les prix des contrats  sont attractifs au début mais ces contrats augmentent tous les ans dans des proportions non en rapport avec l'inflation (plus de 25 % en 2 ans) sans aucun sinistre.Tout est fait pour attirer le client .De plus malgré la résiliation de mes 2 contrats invoquant dans les délais La loi Chatel par lettre AR ,j'ai été prélevé des cotisations .Le remboursement sera fait m'a t on dit aprés une demi heure de palabre dans tous les sens du terme au tel .
Bon courage au nouveaux souscripteurs dans cette compagnie.Si vous avez un sinistre voir les avis déja postés</t>
  </si>
  <si>
    <t>29/06/2017</t>
  </si>
  <si>
    <t>01/06/2017</t>
  </si>
  <si>
    <t>kyuuki-52214</t>
  </si>
  <si>
    <t>Gros problème au niveau de leur assurance.
J'ai fait un contrat youdrive via lesfurets.com, avec un malus de 32 % ( 1.32 ).
Youdrive m'accepte, me fourni un devis, et ... je souscris sans aucun problème .
Viens le moment fatidique de donner mon RI, refus de leur part de continuer l'assurance car ils assurent pas les maluser ... Et c'est de leur faute ! Je n'ai fais aucune fausse déclaration !
A un mois du passage à 1.00 ( 0% de malus ) ça me met franchement les boules !
Je viens de souscrire dans l'urgence à une assurance temporaire à 185 € pour un mois ! Merci !
Donc je déconseille vivement !</t>
  </si>
  <si>
    <t>27/06/2017</t>
  </si>
  <si>
    <t>jmb-55630</t>
  </si>
  <si>
    <t xml:space="preserve">Comme chaque année. Les règlements effectués à temps par chèques puis adressés D. A. auto clientèle TSA 21031 59784 Lille  Cedex09 ne sont  toujours pas encaissés 1 mois après.  
On reçoit du courrier (lettre en recommandé avec AR) pour mise en demeure valant résiliation. Rien que çà... </t>
  </si>
  <si>
    <t>26/06/2017</t>
  </si>
  <si>
    <t>fadfad-55626</t>
  </si>
  <si>
    <t>je regrette la deuxième année et je souhaite quitter cette assurance, malgré la baisse aux niveau tarif des autre assurances vu la baisse des accidents en france directe assurance a augmenté ma cotisation de plus de 30% malgré que j'ai 2 voitures assurées chez eux aucun sinistre  d'autre assurance aurait assuré ma deuxième voiture avec rabais mais pas directe assurance</t>
  </si>
  <si>
    <t>25/06/2017</t>
  </si>
  <si>
    <t>damienreims-44851</t>
  </si>
  <si>
    <t>plate forme non conforme, pas moyen de compléter mon dossier, malgré maintes courriers et coups de fil, au final résiliation au bout de 2 mois d'abonnement sans parler du fait d'une résiliation entraîne difficulté de trouver assureur</t>
  </si>
  <si>
    <t>22/06/2017</t>
  </si>
  <si>
    <t>david008-55489</t>
  </si>
  <si>
    <t>Service client zéro en plus d'une mauvaise élocution le micro des conseillers ont un volume très faible ce qui parasite complètement la communication. (bien sur le volume de mon téléphone est à fond...). Temps d'attente très long pour les joindre et le ponpon lorsqu'au bout de 16 minutes d'attente le répondeur vous shoot....</t>
  </si>
  <si>
    <t>19/06/2017</t>
  </si>
  <si>
    <t>red1-55439</t>
  </si>
  <si>
    <t>Attention, souhaitez prendre une assurance au tiers?? fuiyez, tiers identifié mais pas constat signé vous etes a l'abandon. Vous previennnes d'emblé que vous n'aurais rien mais insistent pour l'expertise. Declanche pas de recours malgré les CG</t>
  </si>
  <si>
    <t>17/06/2017</t>
  </si>
  <si>
    <t>mel-55319</t>
  </si>
  <si>
    <t>RESILIATION ABUSIVE je leur dois 940 euros pour 1mois de service : 
Je cherchais un moyen de résilier après la date d'anniversaire car ils ne me laissaient pas payer par mois et leurs prix n'étaient plus compétitifs. je me suis donc adressé au service téléphonique qui restait très flous, d'après eux au telephone ils ne peuvent rien faire à leur niveau . Puis je me suis tourné vers le support par mail qui m'a conseillé de les appeler.. Enfin j'ai envoyé une lettre recommandé qui m'a expliqué qu'il fallait que je sois assuré chez un autre assurance et que la transition était de 1 mois. 
Le temps d'avoir ces renseignements l'échéance est passée résultat : Je leur dois la totalité de la somme (940 euros) de l'année suivante tout en étant  résilié et blacklisté. En tant que conducteur résilié pour défaut de paiement est considéré comme une faute grave et qui entraîne une hausse des prix d'assurance proportionnelle a la puissance de la voiture. De plus j'ai essayé de payer la veille de la date limite au soir par sécurité mais le paiement n'est pas passé malgrés que mon compte aient la somme necessaire je ne connais toujours pas les raisons de cet echec de paiement.
 Actuellement J'ai un délais de 10 jours pour les payer sinon je vais devoir avoir à faire affaire avec une société de recouvrement qui va prendre des frais supplémentaires j'imagine.. je n'ai pas le temps ni les moyens d'avoir un avocat  Cela est très dure pour moi qui ne suis qu'un jeune étudiant de voir le fruit de son travail se volatiliser. Je vais être contraint de rouler sans assurance. L'assurance la moins Humaine qui soit</t>
  </si>
  <si>
    <t>13/06/2017</t>
  </si>
  <si>
    <t>hakimelec-55288</t>
  </si>
  <si>
    <t xml:space="preserve">Bonjour,
Je vous met en garde contre direct Assurance certe leur tarif sont très attractif mais le service plus que médiocre je m'explique :
j'ai acheté un véhicule en septembre 2016 en décembre ils me menace de résilier sous prétexte que ma banque à refusé le prélèvement mensuel ( car vous payez 3 mois d'avance à la souscription puis à l'issu des 3 mois c'est mensuel par prélèvement) je les appel dialogue très difficile car plate-forme à l'étranger et la il me dise ne pas avoir reçu mon rib pourtant envoyé et même temps que tout les documents à la souscription bref je paie par cb au tel et tout rentre dans l'ordre du moins c'est ce que je pensai...
En janvier même histoire sauf que cette fois il m'ont contacté par mail et que j'étais parti en déplacement et que ma boîte mail s'était mise en sécurité car tentative de piratage bref pas le temps j'ai ma. Boîte mail pro je verrai plus tard ma perso à mon retour de mes déplacements... 
A mon retour je débloqué ma boîte mail et là je vois 3 mail à 10 jours d'interval de direct Assurance le. 1er défaut de paiement rejeté par ma. Banque soit disant le 2ème relance risque de résiliation le 3ème résiliation ! Nous étions un samedi je les appel immédiate car à la découverte de cette grossière erreur répétitive j'avais été résilié depuis 1 semaine sans assurance et sans le savoir !!!
Au téléphone on me dit c'est trop tard vous ne pouvez plus régler par cb car le contrat est résilié, passez moi un responsable, il n'y en a pas le samedi rappelez lundi !
Fou de cette injustice et pour ne pas rester sans assurance le temps de régler le problème je décide de faire par internet un 2ème contrat qui est bizarrement 2FOIS MOINS CHÉRE POUR LES MEME GARANTIE !!! Bref je suis à nouveau serin et assuré pendant 3 semaine j'ai été baladé au téléphone sans aucun suivi sérieux. Alors qu'ils avaient trouvé que j'étais de bonne fois et qu'une erreur de saisie des chiffre de mon rib avait été faite par leur service. Je relance, je relance, je relance et à chaque fois on me dit d'attendre quelqu'un va me contacter.
3 semaine plus tard je reçois un message vocal me notifiant la résiliation du deuxième contrat que j'avais souscrit par internet dans l'urgence pour ne pas rester sans assurance pour le motif de litige avec le premier contrat puis par recommandé 3 jours plus tard ! Et voilà que je me retrouve une fois de plus sans assurance ! 
PIRE ENCORE ! ON ME VOL MA VOITURE 3 JOUR PLUS TARD !!! 
Là je décide d'envoyer un recommandé à direct Assurance puis des Mail partout service presse, direction, service client...
Où j'explique et menace de déposer plainte et là on me rappelle ils acceptent à titre exceptionnel de rassurer mon véhicule, me rembourse la deuxième assurance... Exceptionnel ! C'est une plaisanterie c'est vous qui avez fait une grossière erreur !!! Bref des excuses suive par téléphone mais à ce jour et 2 mois après le vol de ma voiture je suis toujours pas remboursé et cette fois je crois vraiment que je vais déposer plainte.
Alors vous qui cherchez un assurance ne prenez surtout pas DIRECT ASSURANCE ILS NE SONT PAS SERIEUX ALLEZ  DANS UNE VRAI AGENCE D'ASSURANCE PAYEZ 100 - 150€ DE PLUS MAIS AU MOIN VOUS AVEZ UNE PERSONNE HUMAINE DEVANT VOUS QUI. SERA VOTRE SEUL INTERLOCUTEUR A GERER LE PROBLEME.
Cordialement 
  Hakim DEHBAL
  Chef d'équipe électricité
  Tel : 06.71.52.13.35
  Mail : hdehbal@bqse.fr
  SAS BQSe
  1/3 Route de la Révolte
  93200 SAINT-DENIS
  www.bqse.fr
Cordialement 
  Hakim DEHBAL
  Chef d'équipe électricité
  Tel : 06.71.52.13.35
  Mail : hdehbal@bqse.fr
  SAS BQSe
  1/3 Route de la Révolte
  93200 SAINT-DENIS
  www.bqse.fr
</t>
  </si>
  <si>
    <t>12/06/2017</t>
  </si>
  <si>
    <t>wpz-55287</t>
  </si>
  <si>
    <t xml:space="preserve">Bonjour
Je suis très mécontent de service de Direct Assurance . Et j'ai besoin de contacter la Direction de Direct Assurance pour avoir le véhicule de prêt avant le 15 juin ou pouvoir récupérer mon véhicule réparée en bon état avant cette date là.
J'aurais besoin que mon déplacement pour rendre au garage soit prise en charge par Direct Assurance.
Ci-dessous le récapitulatif de cet événement:
Le 29 mai, j'ai eu un accident  vers 19h30. Le remorqueur a pris ma voiture vers 20h45. Ma responsabilité est 0 dans cet accident, je suis 100% victime.
Direct Assurance avait trouvé un garage que le 7 Juin, plus d'une semaine après mon accident, en plus, ce garage se trouve au 35km de chez moi.
Le 7 juin, je suis informé par le garage qu'il faut attendre au 19 juin pour un véhicule de prêt chez eux.
N'oubliez pas que j'avais pris "Pack tranquillité" et que je ne suis pas responsable dans cet accident. C'est à dire que j'ai les droits:
- de choisir le garage que je souhaite pour faire expertiser et réparer ma véhicule accidenté, au lieu de vous laisser plus d'une semaine pour trouver un garage qui se trouve au 35 km de chez moi
- d'avoir un véhicule de prêt, livrée chez moi.
Nous sommes déjà le 11 juin, pendant deux semaines, je n'ai pas de véhicule de prêt.  je galère pour rendre à mon lieu de travail, qui est mal servi par le transport en commun. Non seulement j'ai payé les billets de transport, en plus, je subi du retard à cause de manque de ponctualité de transport en commun.
A cause de votre inefficacité, je n'ai toujours pas de véhicule de prêt à ce jour, la situation devient insupportable.
A fonce d'insister, Direct Assurance m'a accordé 3 jours de location de véhicule plafonné au 30 euro, soit disant que vous avez fait un geste commercial.
Il ne faut pas oublier qu'il faut que je me déplace pour chercher le véhicule de location, et une fois j'ai rendu le véhicule de location, il faut que je trouve un moyen de transport pour rendre chez moi. Alors que vous devrez livrer le véhicule de prêt chez moi.
Je me prêt d'attendre deux scénario la semaine prochaine:
- Le véhicule soit réparé avant le Jeudi 15 juin, je rend mon véhicule de location le 14 Juin,
- Le véhicule ne soit pas réparé avant le Jeudi 15 juin, vous devrez continuer payer les frais de location jusqu'au jour ou mon véhicule soit fini réparation.
Une fois ma voiture est réparé en bon état, Direct Assurance doit impérativement me la rendre chez moi, sinon Direct Assurance doit payer le taxi pour m'amener au garage pour récupérer mon véhicule
Le 29 Mai, lorsque j'ai appelé Direct Assurance pour signaler mon accident, DA m'avait proposé un taxi pour m'amener depuis le lieu de mon accident pour rendre chez moi. J'avais demandé si je peux reporter le frais de taxi au jour ou je vais chercher ma véhicule réparé dans le garage. L'opératrice m'avait répondu oui. Vous pouvez très bien écouté le enregistrement de notre conversation.
Depuis le jour d'accident, c'est toujours moi qui prendre initiative de vous appeler pour connaître l'avancement de ce dossier.
C'est moi qui a fait tous les démarches et tous les efforts pour faire avancer le dossier.
Cela fait plus de 13 ans que je suis client de Direct Assurance pour mes véhicules, alors que je suis très déçu de votre inefficacité vis à vis de mon dossier. Je regret ce fruit amère récompensé par Direct Assurance de ma fidélité.
J'aimerai bien savoir à ma place, comment allez vous faire face à cette situation insupportable.
</t>
  </si>
  <si>
    <t>11/06/2017</t>
  </si>
  <si>
    <t>bouchraali-55270</t>
  </si>
  <si>
    <t>En cas de retard de paiement , il résilie votre assurance sans vous prevenir. Vous croyer etre assure mais NON vous ne l etes pas. J ai payé a une societe de recouvrement. Je croyais etre assurée mais non il m avait resilié quand meme sans m avertir. Je suis restee un an a rouler sans assurance a cause d eux.</t>
  </si>
  <si>
    <t>10/06/2017</t>
  </si>
  <si>
    <t>lilly-55181</t>
  </si>
  <si>
    <t>Voilà,je pense résilier cette assurance et profiter de la loi hamon.Assurée au tiers depuis bientôt deux ans j'ai malencontreusement eue un sinistre avec un scooter,Ma passagère à ouvert la portière côté droit et le scooter à percuter la portière à ce moment,les policiers présent m' informe que au pire je risque un 50/50,car manque de vigilance,mais avec direct assurance,Quand un scooter,sans assurance,sans casque vous double par la droite (alors que bande cyclable à gauche)et percute  votre portière ouverte,bin c'est vous qui êtes responsable,Et le conducteur du scooter s'en sort indemne,du coup quoi bon payer ce tarif,si avec une assurance bon marché j'aurai eue le même résultat.(malus,Et réparations de mon véhicule que je ne peux plus conduire).désolé pour direct assurance mais je suis énervée,Et déprimée de vos méthodes injustes surtout pour un véhicule que je ne roule quasiment pas.</t>
  </si>
  <si>
    <t>06/06/2017</t>
  </si>
  <si>
    <t>due-55031</t>
  </si>
  <si>
    <t>On m'a casser mon pare brise , j'ai donc déclarer un brise glace.Direct assurance a fait venir leur expert qui a détecté un coup visible au microscope sur ma carrosserie au bord du pare brise , Direct assurance m'a donc accusé de fausse declaration , il m'ont accusé d'avoir fraudé lol.Donc résultat ils refusent de me rembourser.Totalement désagréable au téléphone et font les sourt d'oreille lorsque j'ai tenté de leur faire comprendre que je n'ai pas vu que m'a carrosserie était soit disant touché et que de toute façon l'expert a juste pour rôle de détecter des anomalie auquel je n'aurais pas prêter attention.Bref que de la mauvaise foi de leur côté et l'envoi d'un expert pour trouver la petite faille pour ne pas remboursé</t>
  </si>
  <si>
    <t>31/05/2017</t>
  </si>
  <si>
    <t>01/05/2017</t>
  </si>
  <si>
    <t>enri-54933</t>
  </si>
  <si>
    <t xml:space="preserve">Assurance à fuire! des prix attractifs et un service client catastrophique. Mon véhicule a été volé puis retrouvé, depuis 6 mois c'est le silence radio! J'appelle maintes et maintes fois, courrier en recommandé envoyé au service réclamation en début avril, resté sans réponse. Mon véhicule est inutilisable, et direct assurance depuis le mois de décembre 2016 ne donne aucune nouvelle! À chaque fois on m'indique que l'on me rappelle, j'attends toujours cet appel. 
Je demande à passer en assurance parking, mais cela est impossible, par contre pour augmenter la cotisation SANS PRÉVENIR ni même par mail ou courrier ca c'est très facile.
Je paie une assurance pour rien puisque mon véhicule est inutilisable et que Direct Assurance ne vous donne aucune nouvelle. </t>
  </si>
  <si>
    <t>29/05/2017</t>
  </si>
  <si>
    <t>sokalbr-54798</t>
  </si>
  <si>
    <t>Je n'ai pas eu le temps de souscrire à l'assurance puisque le vendeur me faisait de la vente forcée et m'a raccroché au nez quand je lui ai dit qu'avant de donner mon RIB je souhaitais voir ce que propose d'autres assureurs. c'est un vrai scandale</t>
  </si>
  <si>
    <t>19/05/2017</t>
  </si>
  <si>
    <t>anthony-54648</t>
  </si>
  <si>
    <t xml:space="preserve">Je suis encore client mais plus pour très longtemps. Encore merci à la loi Hamon qui permet de changer facilement d'assurance lorsque  l'actuelle essaie de nous duper.
Client de plus de 3 ans chez Direct assurance, j'ai décidé récemment de passer par un comparateur d'assurance pour voir ce qui se pratique sur le marché, à ma grande surprise pour une même couverture et garantie, Direct Assurance propose un contrat 35% moins chère aux nouveaux clients... 
Je les appelle pour des explications... infoutue de me donner une réponse cohérente si ce n'est que les nouveaux clients bénéficient d'un tarif spéciale (Je recherche encore sur leur site ou est écrit que les nouveaux clients bénéficient d'un tarif spécial).
Bref s'il préféré privilégier les nouveaux clients aux anciens, je leur dis juste un grand "ADIEU".
D'ailleurs un conseil, si vous êtes ancien client chez eux, utiliser régulièrement un comparateur d'assurance, histoire de ne pas être pris pour un pigeon!! 
Aucun sens commercial... juste pitoyable.
</t>
  </si>
  <si>
    <t>13/05/2017</t>
  </si>
  <si>
    <t>joel-54499</t>
  </si>
  <si>
    <t>Les conseillers sont peu informés et surtout induisent en erreur. On retrouve là le problème des assurances sur internet</t>
  </si>
  <si>
    <t>05/05/2017</t>
  </si>
  <si>
    <t>liline66-54308</t>
  </si>
  <si>
    <t>J'ai du résilier l"assurance auto de mon époux suite à son décès, cela leur a pris 4 mois pour enfin m'envoyer un trop perçu après 2 mises en demeures.</t>
  </si>
  <si>
    <t>26/04/2017</t>
  </si>
  <si>
    <t>01/04/2017</t>
  </si>
  <si>
    <t>cyril-54198</t>
  </si>
  <si>
    <t xml:space="preserve">Je me suis fais rentrer dedans par l'arrière dans un rond point, le véhicule en cause a fait un délit de fuite, j'ai relevé la plaque et l'ai communiqué à la gendarmerie et à l'assurance. Cet incident à eu lieu le 25 janvier, nous sommes aujourd'hui le 21 avril et la responsabilité n'est toujours pas actée, alors que le tiers est identifié, et donc ma franchise court toujours...
Je pense que je vais rechercher une autre assurance et retirer mes 3 véhicules de celle-ci... de par ma propre expérience... fuyez comme la peste
</t>
  </si>
  <si>
    <t>21/04/2017</t>
  </si>
  <si>
    <t>carojil-54129</t>
  </si>
  <si>
    <t>j'assure mes véhicules depuis + de 10 ans 
pour ma 207 je paie 859 € ts risques alors que le prix par les furets est de 235 € ! chercher l'erreur ? je l'ai demandé personne ne répond, ils font le mort</t>
  </si>
  <si>
    <t>18/04/2017</t>
  </si>
  <si>
    <t>erico-54053</t>
  </si>
  <si>
    <t>cette société ne devrai pas exister,ils sont obtus et le compromis n'existe pas chez eux qu'elle que soit le problème,aucun dialogue possible,fuir cette société a tout prix</t>
  </si>
  <si>
    <t>13/04/2017</t>
  </si>
  <si>
    <t>tracy-54003</t>
  </si>
  <si>
    <t>Quand tout va bien, assurance bien mais quand y'a le moindre problème alors la assurance merdique. personne au téléphone très peu aimable</t>
  </si>
  <si>
    <t>11/04/2017</t>
  </si>
  <si>
    <t>cha-53945</t>
  </si>
  <si>
    <t>Nous sommes assurés depuis quelques temps, nous partons en congés, à notre retour la voiture est dépouillée de son habitacle, ses sièges et les revêtements des portières. 
L'expert détermine que les réparations sont bien plus chères que la commande de l'habitacle volé. Après deux mois du sinistre, nous n'avons toujours pas été remboursés, le credit cours toujours 
Après le passage d'un enquêteur qui a transmis ses conclusions, le service téléphonique m'annonce que le délai est d'encore un mois. 
J'explique que mon Credit cours toujours, que je ne peux pas racheter de voiture mais rien n'a faire il faut encore patienter ! Je suis perdue et sans pouvoir maîtriser la situation.,,,, le dossier a été ouvert le 2 février 2017 et le 08 avril il n'est toujours pas fini</t>
  </si>
  <si>
    <t>08/04/2017</t>
  </si>
  <si>
    <t>gemeau-53869</t>
  </si>
  <si>
    <t>Gros problème d'augmentation de prime chaque année malgré aucun sinistre à tort depuis 10 ans</t>
  </si>
  <si>
    <t>05/04/2017</t>
  </si>
  <si>
    <t>melaanie69-53815</t>
  </si>
  <si>
    <t>Je suis assuré chez direct assurance depuis 2 ans, au mois de Novembre dernier j'ai changer de véhicule alors déjà pour le devis au téléphone sa n'était jamais le même tarif cela variait de 900 a 1200€ annuel. J'ai donc reçu mon avis d'échéance d'un montant de 960€ Il devait donc me prélevé au mois de Novembre, janvier toujours rien ... je les appel donc pour savoir ce qui l'en est un beug informatique ... Mois de mars toujours rien j'ai donc envoyé une lettre recommandé disant que mon prélèvement n'avait toujours pas été prélevé sur mon compte... 20 jours après je recois un nouvelle avis d'échéance celui ci d'un montant de 1272€
Cest vraiment l'hôpital qui se fou de la charité ! Il est biensur hors de question que je paye ses 1272 € je suis vraiment choquée du manque de professionnalisme de Direct assurance ! Je ne recommande pas du tout ??</t>
  </si>
  <si>
    <t>04/04/2017</t>
  </si>
  <si>
    <t>dida1010-53687</t>
  </si>
  <si>
    <t xml:space="preserve">Bonjour , j'ai essayé en vain votre e-mail ... Community-manager ...... Je suis la personne qui a mis un commentaire (dida1010) ou je vous disais que j'attends depuis deux mois mon remboursement pour le vol de ma voiture et que je trouvais inadmissible que vous preniez en plus de la franchise 10% de la valeur estimée de mon véhicule , quand j'essaye de joindre la personne qui s'occupe de mon dossier elle est injoignable et me réponds pas e-mail que vous reviendrez vers moi ? Alors quand à noël ou en 2033 ??? On m'a garanti que mon dossier serait traité en 1 mois j'attends toujours !!! Je vous mets comme. Oui me l'avez demandé mon numéro de sinistre en espérant que vous pourrez faire avancé mon dossier qui est complet .506176567 </t>
  </si>
  <si>
    <t>ben410-53702</t>
  </si>
  <si>
    <t xml:space="preserve">Je suis actuellement assurer chez YouDrive, et je ne comprends pas pourquoi sur youdrive j'ai payer le mois de janvier et février alors que je voulais m'assurer pour le mois de mars ?? 
Et aussi comment arriver a contacté Youdrive par téléphone par ce que avec le chat ce n'est plus possible !! </t>
  </si>
  <si>
    <t>29/03/2017</t>
  </si>
  <si>
    <t>01/03/2017</t>
  </si>
  <si>
    <t>pamela81-53647</t>
  </si>
  <si>
    <t>Prix attractif au départ de la souscription puis déconvenue !</t>
  </si>
  <si>
    <t>28/03/2017</t>
  </si>
  <si>
    <t>sergio-53599</t>
  </si>
  <si>
    <t>Prix attractifs, relation correct mais difficile de comprendre de se voir facturer 22€ par contrat(3) pour  un changements de domicile! certainement changement d'assureur</t>
  </si>
  <si>
    <t>26/03/2017</t>
  </si>
  <si>
    <t>z-akila-53594</t>
  </si>
  <si>
    <t>Au début tout va bien, les prix sont très attractifs mais après ça se gâte, les prix augmentent sans justification, aucune communication, service client catastrophique. Je préfère payer 10 euros plus cher par mois et retourner chez mon ancien assureur. 
Pourtant, je n'ai eu aucun sinistre mais j'ai changé de voiture. J'ai voulu continuer à etre assuré chez eux en me basant sur le devis fait en ligne mais on m'envoie une facture avec 200 € en plus de différence! Le service client me dit c'est normal, les prix bas ne sont que pour les nouveaux clients!.J'envoie ma LRAR de résiliation, il ne la prennent même pas en compte. C'est scandaleux et ça ne présage rien de bon en cas d'éventuel sinistre.
Ne vous laissez pas avoir par les petits prix car une fois engagés, les prix changent.</t>
  </si>
  <si>
    <t>vincent-53577</t>
  </si>
  <si>
    <t>Engagement tarifaire non tenu.
Je suis chez Direct Assurance pour un contrat auto depuis 6 ans maintenant. A priori, pas de remarque négative jusqu'au moment de contacter le service client. J'ai en effet choisi l'option pack sérénité qui prévoit, je cite les avis d'échéance précisant les garanties souscrites : "20% de réduction sur votre 5ieme année d'assurance". Un petit cadeau qui récompense la fidélité, sauf que rien ne se passe. L'an passé, j'ai contacté le service client : réponse agressive et non argumentée me demandant d'attendre la cotisation 2017 pour voir appliquer la réduction sur la cotisation. Effectivement, j'ai compris par moi même ensuite que la garantie -20% avait été intégrée au contrat à compter de la cotisation 2012. On m'a donc dit vrai, j'attendrai avec sérénité la réduction sur ma cotisation 2017.
Sauf que désormais en 2017, même topo : pas de réduction. C'est bien ma 5ieme année d'assurance depuis 2012 et pas d'application de (je cite toujours les garanties) "20% sur votre 5ieme année d'assurance". Je n'ose même plus rappeler le service client cette année tellement je reste sur un souvenir désagréable l'année dernière !
Dernière nouvelle : la garantie -20% a disparu des garanties du pack sérénité cette année.</t>
  </si>
  <si>
    <t>25/03/2017</t>
  </si>
  <si>
    <t>sofio95-53556</t>
  </si>
  <si>
    <t>J'ai l'impression qu'ils acceptent tout le monde dans un premier temps, et qu'ils font le tie ensuite...</t>
  </si>
  <si>
    <t>24/03/2017</t>
  </si>
  <si>
    <t>pasbiendutout-53542</t>
  </si>
  <si>
    <t>apres m avoir attirer  avec un meilleurs tarif 2 ans apres une augmentations de 15 % reponse de mon interlocuteur pour la raison de ma resiliation mrs ont est quand meme moins cher et - 20 % sur le remboursement ? de ma cotisation de 630 euro si c est pas de l arnarque sa y ressemble fortement je deconseille fortement</t>
  </si>
  <si>
    <t>jennyflo-53365</t>
  </si>
  <si>
    <t xml:space="preserve">le service client a revoir fortement je les appelles pour leur expliquer que la carte grise est a ma femme pour sa pas de soucis on me demande si j ai deja été assurer je repond que oui mais que c'était moi qui avais résilier mon contrat on me répond je suis dans l obligation d annuler votre contrat </t>
  </si>
  <si>
    <t>18/03/2017</t>
  </si>
  <si>
    <t>olivier62300-53335</t>
  </si>
  <si>
    <t xml:space="preserve">Bonjour assuré depuis 2013 chez directe assurance sans aucun soucie 50% de bonus aucun sinistre je reçois mon avis déchéance pour l'année 2017/2018  augmentation de mon tarif  je passe de 220 € annuelle a 260 € je téléphone service clientèle pour avoir des explications sur cette augmentation  leur réponse c un dé véhicule les plus volé je possède une Citroën C4 ..je décide donc de résilier en surfent sur mon espace client direct assurance je tombe sur un N° de téléphone N° a appeler si l'on veut avant de  résilier  pour trouver une solution etc... donc  j'appelle constat même réponse l'augmentation est justifier  parce que ces l'un des véhicule les plus volée et la personne rajoute que ces normale que les première années les prix de l'assurance sont bas ces pour attiré le client et que par la  suite le prix augmente ok je demande un geste on me répond que l'on peut rien faire ..je me demande a quoi sert ce N° .Je décide donc de résilier loi Hamon j'ai 20 jour pour résilier  mon contrat j'envoie un recommander le 3 mars je reçois un mail le 7 mars avec la confirmation de ma résiliation avec mon relevé d'information ..j'apprécie la rapidité ...pour moi c une affaire réglé  le 15 mars malgré ma résiliation il mon prélevé les 260 € sur mon compte je les rappelle cette fois ci j'appelle le service  réclamation  j'explique la situation   que malgré ma résiliation  on ma prélevé ma cotisation  .et quel me seras restituer au alentour du 20 ou 25 mars ..je leur explique que je vais me retrouver a découvert il m'explique a leur tour qu'il comprennent bien   la situation mes que ces comme cela etc...voila mon expérience  merci directe assurance </t>
  </si>
  <si>
    <t>17/03/2017</t>
  </si>
  <si>
    <t>carine-elcrer-53233</t>
  </si>
  <si>
    <t>Satisfait.
J'ai eu un accident ,non responsable ,avec ma voiture qui à 11 ans,mais est en très bon état.L'expert est passé  2 jours après.Ma voiture à été proprement réparée dans un garage partenaire de Direct Assurance,l'on m'a prêté un voiture neuve en attendant les réparations.Tous les conseillers que j'ai eu au téléphone étaient compétents sauf un, dame à fort accent étranger ,qui me déclarait responsable,alors que l'on m'est rentré dedans à l'arrière.Tout s'est bien terminé avec l'analyse  d'une conseillère en France</t>
  </si>
  <si>
    <t>13/03/2017</t>
  </si>
  <si>
    <t>changement59-53114</t>
  </si>
  <si>
    <t>coûts cachés, service clientèle inutile, pas du tout commerçant. Il ne sont pas professionnelle.</t>
  </si>
  <si>
    <t>09/03/2017</t>
  </si>
  <si>
    <t>freya-52976</t>
  </si>
  <si>
    <t xml:space="preserve"> Des années d'assurance sans problèmes sans accidents, sans rien, et pourtant des cotisations qui augmentent tous les ans, encore 6 euros supplémentaires par mois cette année !! Direct Assurance nous appâte et nous enjôle avec des prix très bas au début, mais dés la deuxième année les cotisations flambent, et ce sans aucun motif. Les anciens clients finissent par payer plus cher que les nouveaux, allez comprendre. La lettre de résiliation ne va pas tarder à partir. </t>
  </si>
  <si>
    <t>08/03/2017</t>
  </si>
  <si>
    <t>very-52993</t>
  </si>
  <si>
    <t xml:space="preserve">Même commentaire que celui que j'ai laissé pour l'assurance appartement 
Madame , Monsieur Vous faites preuve de bonne foi, vous êtes très mal accueillis et en second plan on vous harcèle par des lettres recommandées qui succèdent tous les jours pour un retard de réception dans leurs organismes de vos chèques de règlement de vos assurances habitation ou voiture ils ne prennent pas la peine de vérifier le courrier alors que vous êtes à jour dans vos payements , ils ont un des plus mauvais principes de reporter toutes les fautes sur les clients ils s'en lavent les mains, sauvons-nous très vite de direct assurances, en ce qui me concerne ils ne verront plus la couleur de mon argent dernière année , je les conseille de prendre des cours d'éducation ils n'ont aucun savoir vivre ,ni scrupule seul l'argent ne les  intéresse ,sachez que je ne récupèrerai plus les recommandées je m'adresserai au service consommateur pour harcèlement et pour le langage que vous entretenez au bout du fil , l'année prochaine je donnerai mon argent à une autre compagnie d'assurances où je serai la bienvenue, vous avez un comportement détestable,un détail très important il ne faut pas omettre de le signaler votre personnel ne mérite pas le poste qu'il occupe, de quel Sahara vient-il?????    SALUT BON VENT ENVOYEZ-MOI MA VIGNETTE VOITURE à COLLER Très VITE et RAPIDEMENT  MON ASSURANCE EST réglée vous avez le devoir de respecter  les conditions obligatoires                   
</t>
  </si>
  <si>
    <t>07/03/2017</t>
  </si>
  <si>
    <t>sonia-479-53049</t>
  </si>
  <si>
    <t>mon prix a augmenté de plus de 30% après un an et j'ai même pas eu d'accident
on me répond (après beaucoup d'attente, dans un français approximatif) que c'est à cause de l'inflation</t>
  </si>
  <si>
    <t>bernardvincent-53048</t>
  </si>
  <si>
    <t>le pire des assureurs. ils prélèvent des frais sans autorisation alors même que c'est pas légal.
il faudrait faire une action de groupe pour arrêter ces pratiques. je vais contacter une association de consommateurs</t>
  </si>
  <si>
    <t>pmppg-52981</t>
  </si>
  <si>
    <t>Bonjour a Tous . 
lisez bien les conditions générales de vente avant . 
je suis toujours assuré chez eux . 
vous trouverez dans les petites lignes que pas grand chose est couverte et que beaucoup de sinistres et événements etc  ne sont pas couverts malgré une option tous risques . 
voici un extrait . 
¦ Nous ne garantissons pas…
•	les dommages matériels résultant d’un acte de vandalisme, causés sans autre mobile que la volonté de détériorer ou de détruire ; 
•	Panne d’essence ; 
•	Erreur de carburant ; 
•	Crevaison de pneumatique, sauf en cas de vandalisme ; 
Déçu bien-sur , et surtout pressé de changer d`assurance ..  
a 150 € prêt  vous êtes assuré correctement .</t>
  </si>
  <si>
    <t>04/03/2017</t>
  </si>
  <si>
    <t>bertrand34-52881</t>
  </si>
  <si>
    <t>Assurance en perte de vitesse à éviter. Difficile à joindre, réponses données par des opérateurs de centre d'appel qui lisent leur fiche, donc inutile  d'espérer de la qualité.</t>
  </si>
  <si>
    <t>wam-52866</t>
  </si>
  <si>
    <t>une assurance à éviter ou à fuir , une perte de temps et d'argent et chaque année une augmentation , aprés avoir un prix attractif une augmentation d'année en année malgré aucun sinistre.</t>
  </si>
  <si>
    <t>carensac03-52723</t>
  </si>
  <si>
    <t xml:space="preserve">A fuir, ils appâtent les clients avec des prix attractifs et lorsque vous signez le contrat électronique, il y a une différence de 150 euros qu'ils justifient par l'année du véhicule. Je les informe de l'année de mon véhicule: 2009, ils comprennent "véhicule neuf"et après réception de ma carte grise, ils s'aperçoivent que mon véhicule date de 2009 et modifie donc la cotisation de 150 euros supplémentaires.
On fait de fausses économies a la fin. Les prix restent identitiques à l'assurance de proximité </t>
  </si>
  <si>
    <t>24/02/2017</t>
  </si>
  <si>
    <t>01/02/2017</t>
  </si>
  <si>
    <t>anneh-52681</t>
  </si>
  <si>
    <t xml:space="preserve">En résumé 
Promesses trompeuses : 
ex1 nous garantissons votre mobilité -_x009b_ dans la pratique, seulement lorsque les réparations commencent (pour ma part dégâts mineurs, toujours pas de rapport d'expert au bout de 9 jours) et dans le garage qui fait les réparations (donc si vous faîtes un accident à distance de votre domicile, ce qui est mon cas, vous êtes sans solution...)
ex2 : engagement d'assistance dans l'heure : sur l'autoroute ça ne compte pas. J'ai attendu 2 heures dans la nuit au bord de l'autoroute avec mes enfants qui n'avaient pas dîné sans que personne ne se préoccupe de notre sort
Contrat très restreint : en cas d'accident non responsable, même en tous risques, la franchise s'applique si le véhicule en cause est immatriculé ou assuré à l'étranger
Conseiller formés pour répondre inlassablement : c'est écrit dans le contrat : résultat, en plus de découvrir que le contrat n'est pas intéressant, on se sent méprisé
Tarif : relativement intéressant la première année puis augmente inlassablement malgré la bonification sur un véhicule qui fatalement perd chaque année de la valeur
</t>
  </si>
  <si>
    <t>23/02/2017</t>
  </si>
  <si>
    <t>ben-52461</t>
  </si>
  <si>
    <t>Hausse de prix totalement injustifiée (passant de 525 à 644€). Appel du service client pour avoir une explication j'ai eu droit à "il y'a beaucoup d'accidents dans votre région donc vous avez plus de chance d'en avoir un " excuse bidon</t>
  </si>
  <si>
    <t>16/02/2017</t>
  </si>
  <si>
    <t>baptiste-benji-52423</t>
  </si>
  <si>
    <t xml:space="preserve">il faut payer pour enlever une option et j'ai été augmenté de quelques euros alors que je suis en bonus (prétexte frais de dossier supérieur à l'année précédente) - je demande à enlever une option sérénité dont j'ai moins besoin cette année et je dois payer 22 euros pour l'enlever, idem si je change d'adresse !! si je fais un devis sur internet, mon contrat est 10% moins cher - ils ne veulent pas tenir en compte car c'est uniquement pour les nouveaux clients, c'est une offre d'appel. ce qui fait que finalement, ils sont très bons pour proposer des tarifs intéressants mais une fois qu'on est client et bien, on doit payer pleins de petites choses en plus qui fait qu'on se demande si ça vaut le coup. je pense qu'il ne faut pas avoir besoin d'eux et ça peut bien se passer. il y a aussi les frais de dossier bancaires pour prélèvement qui s'ajoute la première année et qui sont lissés la deuxième ... bref c'est pas les rois du service client mais plutot du service devis !
</t>
  </si>
  <si>
    <t>14/02/2017</t>
  </si>
  <si>
    <t>fabiche-52302</t>
  </si>
  <si>
    <t>Très déçue du service client qui ne s'occupe plus de votre dossier une fois que vous avez réglé votre cotisation. Quatre appels, 3 mails et un courrier postal personne ne s'occupe de mon dossier depuis le mois d'octobre.</t>
  </si>
  <si>
    <t>10/02/2017</t>
  </si>
  <si>
    <t>vally-52279</t>
  </si>
  <si>
    <t>A fuir ! +15% dès la 2° année, sur Audi A4, sans aucun sinistre,et 50% de bonus. Je résilie. La vitesse de réponse aux questions n'est pas l'unique service attendu d'une compagnie d'assurances. Et puis les avis des utilisateurs qui circulent sur le net, à propos de sinistres non remboursés, sont inquiétants.</t>
  </si>
  <si>
    <t>louis-52072</t>
  </si>
  <si>
    <t>Je suis actuellement assuré pour une ford fiesta de 2002 en 4 CV 
Et je paye 102 euro pard mois avec une formul tier MINI ! je trouve sa abusif sachant que quand on fait un devis on se retrouve à une somme de 68 euro pard mois pour les même avantages</t>
  </si>
  <si>
    <t>05/02/2017</t>
  </si>
  <si>
    <t>frieda-52050</t>
  </si>
  <si>
    <t>Mon contrat résilié par erreur par l'assurance, j'ai été prévenue 1 mois après c'est très grave et inadmissible. L'assureur à reconnu ses torts et a accepté  de me rassurer mais sans aucun dédommagement et en plus le prix de l'assurance a augmenté entre temps! On se demande si ça n'est pas fait exprès. Je ne compte pas en rester là.</t>
  </si>
  <si>
    <t>04/02/2017</t>
  </si>
  <si>
    <t>lina-52020</t>
  </si>
  <si>
    <t>A fuir... Après avoir payé les 3 premiers mois d'un coup l'assureur oblige à lui transmettre les photos de la voiture avec son application mobile sans prévenir auparavant qu'on est obligé d'avoir un smarthphone en souscrivant le contrat. Résultat : il prolongé pas l'assurance au but d'un mois et ne rembourse même pas les 2 autres mois déjà payés!!!
Perte de temps et d'argent!!!</t>
  </si>
  <si>
    <t>03/02/2017</t>
  </si>
  <si>
    <t>kevin-52015</t>
  </si>
  <si>
    <t>changement de véhicule , ne ma toujours pas désassuré l'ancienne voiture au bout de 5 mois , 2 recommandé , et XXX appelles , toujours un nouveau papier manquant , A FUIR !!!!</t>
  </si>
  <si>
    <t>togolyse-51856</t>
  </si>
  <si>
    <t>Client chez Direct assurance (contrat auto et habitation) depuis plusieurs années, j'ai acquis il y 2 ans un nouveau véhicule. Soucieux de l'état du véhicule, j'ai décidé de déclarer tout sinistre qui survient sur le véhicule.
Ainsi en 2 ans, j'ai déclaré 5 sinistres dont 4 pour lesquels je suis non responsable.
Résultat: Direct assurance a décidé de ne pas renouveler mon contrat de plusieurs années en se basant sur l'article L113-12 du code des assurances pour motif de sinistralité.
Je ne peux que les remercier. C'est une très bonne façon de traiter les clients fidèles . On veut bien recevoir les cotisations tant qu'il n'ya pas de sinistres.
Mais dès que les sinistres se présentent (même quand on n'est pas responsable), Direct Assurance préfère mettre un terme aux contrats.
Bravo</t>
  </si>
  <si>
    <t>30/01/2017</t>
  </si>
  <si>
    <t>01/01/2017</t>
  </si>
  <si>
    <t>aantra-51854</t>
  </si>
  <si>
    <t>Ne respecte pas ses engagements vis à vis de ses clients... N'attendez surtout pas d'indemnisation, direct assurance mettra tout en oeuvre pour Ne pas vous indemniser même si vous n'êtes pas responsable. Cet assureur brille par son absence !!!!</t>
  </si>
  <si>
    <t>fp13-51670</t>
  </si>
  <si>
    <t xml:space="preserve">Trop de problèmes techniques , impossible d'accéder à mon compte depuis + de 24 h 
De plus pour une raison que j'ai encore du mal à comprendre ( mon contrat igrant sur une autre plateforme ? )  il m'a était impossible d'assurer mon nouveau véhicule en remplacement de l'ancien . 
J'ai donc était obligé de souscrire à un nouveau contrat .
Je suis passablement amer ! </t>
  </si>
  <si>
    <t>25/01/2017</t>
  </si>
  <si>
    <t>cams-51386</t>
  </si>
  <si>
    <t>Je déconseille fortement cette assurance : Actuellement étudiante en alternance, je suis depuis 3 ans chez direct assurance et les prix à l'année n'ont fait qu'augmenter. D'une année sur l'autre de 80 euro.
J'ai donc voulut résilié. Ma résiliation a été accepter mais ils m'ont quand même prélevé le montant de l'assurance alors que j'avais résilier. Et pour envenimé le tout, ils m'ont dit que le remboursement ce faisait au bout de 10 jours. Alors quand vous êtes étudiant avec un logement à payer au mois ainsi que les courses et l'essence à payé vous ne pouvait pas vous permettre de ne plus avoir d'argent sur votre compte, car l'assurance prélève sans vous prévenir.
Je me retrouve en négatif et sens sous pour manger alors que j'ai résilié !</t>
  </si>
  <si>
    <t>17/01/2017</t>
  </si>
  <si>
    <t>bob76-51342</t>
  </si>
  <si>
    <t>Je suis prélevé en Janvier 2017 d'une cotisation mensuelle de 780€ pour l'année 2014 à 2015...Ma carte verte envoyée en Décembre 2016 portait les dates juillet 2014 à juillet 2015 et j'ai failli être verbalisé.....aucune explication de DIRECT ASSURANCE à cette heure...j'entame une médiation.</t>
  </si>
  <si>
    <t>16/01/2017</t>
  </si>
  <si>
    <t>jpc-51324</t>
  </si>
  <si>
    <t>Très bien pour justifier d'une assurance obligatoire à un prix raisonnable . Quasi impossible à contacter. Plateforme d'appel déplorable. Heureusement pas encore eu de sinistre...</t>
  </si>
  <si>
    <t>15/01/2017</t>
  </si>
  <si>
    <t>yebgi-50996</t>
  </si>
  <si>
    <t>Bon assureur pour l'assurance obligatoire, mais il ne faut pas avoir le moindre problème et surtout ne pas se tromper au cours des déclarations avec le conseiller au téléphone ......</t>
  </si>
  <si>
    <t>06/01/2017</t>
  </si>
  <si>
    <t>serein-50868</t>
  </si>
  <si>
    <t>No coment, Assureur à fuir. D'assureur n'as que le nom, car pour les prélèvement il n'y aucun problème...mais lorsque vous avez un accident, un litige, vous ne trouverez plus personne au bout du fil. Très difficile voir Impossible à joindre...personnel tristement livré à eux même s'exprimant d'un français approximatif qui ne fait que lire et ou répéter comme une répétition théâtrale..ne semble pas connaitre les dossiers des assurés. Ils m'ont escroqué une année de cotisation pour mon assurance habitation, ( raison , retard de paiement pour la cotisation ils m'ont alors résilié, et malgré cette résiliation ils m'ont demandé de régler l'année et me rembourserai au prorata des mois non utilisé(encore une fois une personne compétente au bout du fil)...ce que je j'ai fait naïvement ...et depuis impossible de récupérer les 10mois non utilisé.Cotisation annuel régler pour une assurance résilié . Bravo très très fort Direct assurance. Et actuellement , en litige pour l'assurance auto , après un vol , pas de nouvelles depuis pres de 6 mois ... Très épuisant...Une bouteille à la mer......Un conseil ne regardez pas que le montant de la cotisation, cela n'est finalement qu'un leurre...Choisissez un assureur sur qui vous pourrez compté en cas de souci.(Oublier cet assureur qui n'en n'est pas un juste une mafia qui se présente mensuellement faire ses prélèvements) D'ailleurs si quelqu'un peut m'aider je suis preneur je ne sais plus par quel bout prendre ce problème....</t>
  </si>
  <si>
    <t>02/01/2017</t>
  </si>
  <si>
    <t>abde-50867</t>
  </si>
  <si>
    <t>Assureur a fuir, il se sert dans le compte bancaire des clients meme apres resiliation du contrat d'assurance. Il y a d'autres assureurs honnetes et beaucoup moins chers. Je deconseille vivement.</t>
  </si>
  <si>
    <t>bolbi-50757</t>
  </si>
  <si>
    <t>Beaucoup de promesses et de publicité pour un traitement du client comme une vache à lait (résilié après 3 ans pour retard de paiement à 1 jour près  ! Aucun sinistre depuis 10 ans et plus de 1000€ de cotisation par an)</t>
  </si>
  <si>
    <t>29/12/2016</t>
  </si>
  <si>
    <t>01/12/2016</t>
  </si>
  <si>
    <t>axelise31-50731</t>
  </si>
  <si>
    <t xml:space="preserve">Gestion calamiteuses d'un sinistre dont je ne suis pas responsable, quasiment deux mois sans prêt de véhicule alors que j'ai l'option. Incapacité de leur part à assumer leur erreurs meme si reconnue ( j'ai des tonnes d'excuses) et au final je suis encore à pied. Une estimation des réparations sous réserve qui manque de précisions le cabinet BCA a ausdi manqué à toutes ses obligations, quand a l'assistance AXA c'est un Squetch...jamais au grand jamais je reviendrais chez eux </t>
  </si>
  <si>
    <t>28/12/2016</t>
  </si>
  <si>
    <t>pierrall-50726</t>
  </si>
  <si>
    <t>Service client exécrable, prix et garanties bonnes sur le papier mais ne fonctionnent pas en pratique. Moins cher, pas certain j'ai essayé on ne m'y prendra plus, je retourne chez un vrai assureur.</t>
  </si>
  <si>
    <t>123-50397</t>
  </si>
  <si>
    <t>NULLISIME, AUCUN SERVICE APRES VENTE, ERREUR SUR ERREUR</t>
  </si>
  <si>
    <t>17/12/2016</t>
  </si>
  <si>
    <t>ati-50367</t>
  </si>
  <si>
    <t xml:space="preserve">Désagréable de A a Z, Service clientele, les prix sont loin d'être compétitif, ne vous lissez pas berner par les publicité " on vous rembourse deux fois la différences si vous trouvez moins chère ailleurs ", tres decu par cet assureur, j'ai pu trouver largement mieux grace au comparateur en ligne </t>
  </si>
  <si>
    <t>16/12/2016</t>
  </si>
  <si>
    <t>gassi-50290</t>
  </si>
  <si>
    <t>Service clientèle (délocalisé à l'étranger, peine à parler français correctement !!! ) injoignable pendant 10 jours à raison de plusieurs appels par jour !!!! Je me suis donc décidé à résilier mon contrat, et là, après vérification, mensonges de l'opératrice concernant les conditions légales de résiliation ! Fuyez cet assureur ! Vous pouvez trouver meilleur, joignable, local, et même plus compétitif !</t>
  </si>
  <si>
    <t>14/12/2016</t>
  </si>
  <si>
    <t>neonono-38818</t>
  </si>
  <si>
    <t>Une usine à gaz dès la souscription passée. Attention prenez y garde. Tout est fait pour compliquer la moindre démarche. Mais bien évidemment la souscription en ligne reste enfantine.
Et ce qui reste surprenant c'est l’augmentation de 10% à la date anniversaire.
Réponse : Monsieur c'est la sinistralité générale
Pas plus de commentaires. Flou
Ma sinistralité : 0 depuis 20 ans. Donc bon client.
En conclusion : si vous avez des propositions assez proches ailleurs : détournez vous de Direct assurance car dès la moindre formalité, vous passerez des heures à attendre au téléphone ou des heures à comprendre leur site.</t>
  </si>
  <si>
    <t>12/12/2016</t>
  </si>
  <si>
    <t>eric-decu-50127</t>
  </si>
  <si>
    <t>Ne répondent jamais au téléphone. Obligé de truander en appelant sur le numéro des non-adhérents pour avoir une réponse.   Tout cela pour apprendre que vous ne pouvez pas avoir un enfant "jeune conducteur" en conducteur secondaire sur votre voiture.  A FUIR</t>
  </si>
  <si>
    <t>10/12/2016</t>
  </si>
  <si>
    <t>herve-50046</t>
  </si>
  <si>
    <t>quelle erreur j'ai fait de rester chez eux!!!! une augmentation de 15% de ma cotisation. apres plus de 15 ans, 50% de bonus et meme pas un petit geste commercial.
Je les ai eu au téléphone après 4 tentatives de plus de 15minutes d'attente à chaque fois. et la seule réponse que j'ai eu c'est" non monsieur , pas de geste commercial".
C'est navrant de traiter des clients fidèles comme ca et en plus sans sinistre depuis des années!!!!!
j'attends de connaitre le sort qui m'attend pour mon deuxième véhicule. et je ne parle même pas de l'assurance habitation.</t>
  </si>
  <si>
    <t>08/12/2016</t>
  </si>
  <si>
    <t>kgmo-50016</t>
  </si>
  <si>
    <t>Assurance incompétant NUL qualité de service 0 attendre 1 an pour un remboursement mais quand il s'agit de recuperer eux un remboursement il savent harceler les gens je ne recommanderais JAMAIS JAMAIS cette assurance elle est NUL il sont Zero.</t>
  </si>
  <si>
    <t>07/12/2016</t>
  </si>
  <si>
    <t>maurice-49981</t>
  </si>
  <si>
    <t>Contact téléphonique inexistant; appels à raison de 2 heures par jour pendant une semaine: aucun conseiller.</t>
  </si>
  <si>
    <t>06/12/2016</t>
  </si>
  <si>
    <t>laulau59-49872</t>
  </si>
  <si>
    <t>Assuré depuis 2 ans chez eux sans aucun accident et d'un coup on me demande de payé 348€ taxe dommage attentes !!!</t>
  </si>
  <si>
    <t>04/12/2016</t>
  </si>
  <si>
    <t>phil33230-49833</t>
  </si>
  <si>
    <t>Compagnie injoignable au téléphone et guère plus par l'intermédiaire du service client, impossible de récupérer le moindre document</t>
  </si>
  <si>
    <t>02/12/2016</t>
  </si>
  <si>
    <t>sd-49827</t>
  </si>
  <si>
    <t xml:space="preserve">Je vous déconseille totalement cet assurance ! Vous verrez, pour souscrire une assurance chez eux, tout le monde est à votre petit soin, on vous repond en deux minutes chrono ça aucun soucis ! Par contre, quand il s'agit de les contactée pour votre assurance auto en cour, vous pouvez attendre une heure... deux heure.. voir plus! ( J'essaie d'avoir un chargée de clientèle depuis 1h30...) 
Sans parler du numéro en 09 ma facture va être salée ! 
Tout ça pour vous dire que pour des petits problème de se genre, , cela va me faire quitter leurs assurance AU pas de course !!! </t>
  </si>
  <si>
    <t>moraf-49813</t>
  </si>
  <si>
    <t>impossible de les joindre pour signer une assurance on les a toujours,mais quand il faut une information ,on reste des heures a attendre et nous raccroche au bout d une heure.relevé d information indisponible sur le site personnel-de plus regarder avant de souscrire pas chers quoi que regarder bien la franchise et les couverture!!!!!!</t>
  </si>
  <si>
    <t>dodoche-49785</t>
  </si>
  <si>
    <t>vous allez pas me croire je suis nouveau client et j'essaye de contacter le service client au 0970808282, j'ai patienté 1ere fois 51 minutes une 2eme fois au moment ou j'écrie j'en suis a 36mn</t>
  </si>
  <si>
    <t>gerard-42163</t>
  </si>
  <si>
    <t>Je suis assuré "  tous risques"chez cet assureur, ma voiture a été accidentée sur un parking pendant un week end.
J'ai fait une déclaration, Attention, on m'a proposé de venir chercher ma voiture pour faire expertiser les dégâts et ce chez un carrossier , ce que j'ai fait. L'expert m'a appelé en me disant que le véhicule avait heurté un mur et donc que j'avais menti !
Donc fort de cette allégation, je ne suis pas assuré !
J'ai donc intenté un procès que je compte bien gagné.
Pire assurance, c'est difficile à trouver.</t>
  </si>
  <si>
    <t>30/11/2016</t>
  </si>
  <si>
    <t>01/11/2016</t>
  </si>
  <si>
    <t>elodie-49747</t>
  </si>
  <si>
    <t xml:space="preserve">TRES MAUVAIS SERVICE CLIENT! Cotisation annuelle (1200€) prélevé en une seule fois pour un contrat résilié, sans autorisation de mandat sepa et sans information préalable de l'assuré, suite à une mauvaise manipulation informatique de leur part. Refus de prise en compte des frais bancaires engendré par un tel prélèvement en fin de mois, et aucuns geste commercial proposé. </t>
  </si>
  <si>
    <t>webz-49728</t>
  </si>
  <si>
    <t>A fuir mais vraiment ! Mon avis sur direct assurance : Une assurance incapable de gérer ses clients. Ils décident du jour au lendemain de résilier un contrat si on ne correspond plus aux critères mais surtout sans prévenir le client.</t>
  </si>
  <si>
    <t>melanie-49714</t>
  </si>
  <si>
    <t xml:space="preserve">Pr mon cas un soucis de prélèvement, pdt 4mois assuré et prélevé 1fois jappel pr savoir ce quil se passe on me dis on va regler cela et je demande aussi une vignette valable jusque fin d'anné 3mois apres je rappel pb de prlvmt encore et on me sort vs avez bloqué votre compte FAUX certifié par la banque maintenant je vais etre prélevé un montant élevé a cause de leur incompétence Joyeux noel puff </t>
  </si>
  <si>
    <t>29/11/2016</t>
  </si>
  <si>
    <t>david-49704</t>
  </si>
  <si>
    <t xml:space="preserve">direct assurance , c'est une catastrophe. les conseillers devraient d'abord parler français correctement service clients se trouve aux Maroc . il comprenne rien a se qu'on leur explique et pour les avoir aux telephone il fait attendre minimum 35 minute ou rappeler plusieurs fois pour qu'il réponde      .
A déconseiller fortement cette assurance nul .
</t>
  </si>
  <si>
    <t>dav27940-49702</t>
  </si>
  <si>
    <t>Impossible de les joindre depuis 6 jours pour stopper une assurance, déjà il a fallu rusé pour assuré celle qui la remplace chez eux.</t>
  </si>
  <si>
    <t>s777-49400</t>
  </si>
  <si>
    <t>Assurance avec piege cachee.N'pas respectee engagement 40 euro rembouresement pour 2 ieme voiture.Franchise plus cher sur marche.</t>
  </si>
  <si>
    <t>21/11/2016</t>
  </si>
  <si>
    <t>carondre3-49304</t>
  </si>
  <si>
    <t>J ai souscris a une assurance tout risque mais cet assurance ne veut pas reparer mes dommages</t>
  </si>
  <si>
    <t>17/11/2016</t>
  </si>
  <si>
    <t>hans-103478</t>
  </si>
  <si>
    <t>A éviter ! Passez votre chemin . En ce qui concerne agence GMF Marseille . Les prix Injustifiés très élevés , Et le manque de considération pour leur clients , a peine poli au téléphone !  Client chez eux depuis plus de 20 ans pour plusieurs contrats.mettant penché finalement sur leur prix pour ma voiture avec 50 %de bonus depuis l'origine , trouvant le prix exagéré , je téléphone pour avoir conseil et un meilleur prix auquel j'avais droit. Très mal reçu , et a la limite de la politesse le " conseiller" . Me dit impossible c'est notre prix , allez si vous voulez voir ailleurs , nous ne pouvons pas changer nos prix !? ( Dacia Logan de 10 ans , prix assurance tiers simple 580 euros avec 50 %de bonus !!).  A peine raccrocher j'ai immédiatement en effet était voir ailleurs.....et résilié cette assurance auto GMF  pour une assurance tiers renforcé pour 330 euros chez aviva !</t>
  </si>
  <si>
    <t>GMF</t>
  </si>
  <si>
    <t>08/11/2021</t>
  </si>
  <si>
    <t>01/10/2021</t>
  </si>
  <si>
    <t>jacper-138775</t>
  </si>
  <si>
    <t xml:space="preserve">Résilié pour 3 sinistres, et dont un seul responsable.
A celles et ceux qui souhaitent être assurés, sachez que vous êtes éjectables pour 3 sinistres sur 2 ans. 
- Le premier dû à un événement météorologique 
- Le deuxième pour un sinistre responsable
- Le troisième pour un sinistre non responsable, avec tiers identifié
Chez GMF, et pour garantir leurs cotas de bonne compagnie d'assurance, on ne garde que les gens qui n'ont jamais d'accident, on assure ceux qui ont des voitures qui ne roulent pas, bien au chaud dans leur garage....
La valeur de la GMF se mesure à son humanité. [c'est eux qui le disent...]
</t>
  </si>
  <si>
    <t>02/11/2021</t>
  </si>
  <si>
    <t>raymonde-r-134272</t>
  </si>
  <si>
    <t xml:space="preserve">Je suis très satisfaite des prestations de mon assurance.
Je privilégie le contact par téléphone et mes interlocuteurs sont très compétents . C’est l’occasion de les remercier. Merci à vous tous. </t>
  </si>
  <si>
    <t>24/09/2021</t>
  </si>
  <si>
    <t>01/09/2021</t>
  </si>
  <si>
    <t>flavien-d-134232</t>
  </si>
  <si>
    <t>Je ne suis pas satisfait, vous voulez changer un contrat après l'avoir Validé...J'avais deux contrats voiture, un moto, une protection juridique, un naviloisir et vous voulais modifier un contrat sans prendre en compte les remarques d'un client fidèle...</t>
  </si>
  <si>
    <t>23/09/2021</t>
  </si>
  <si>
    <t>jean-christophe-w-133903</t>
  </si>
  <si>
    <t>Rien a redire
la Disponibilité, la clarte des informations a toujours été au rendez vous
Les conseillers ont toujours été disponibles et ont toujours géré efficacement mes demandes</t>
  </si>
  <si>
    <t>22/09/2021</t>
  </si>
  <si>
    <t>amin-p-133891</t>
  </si>
  <si>
    <t>JE SUIS SATISFAIT DU SERVICE , TRES BON TARIF , TRES PRO ET SERVICE RAPIDE , A L'ECOUTE DE NOTRE DEMANDE POUR MIEUX ORIENTEE,  EXPLIQUATION DETAILLEE DES OFFRE</t>
  </si>
  <si>
    <t>elodie-d-133879</t>
  </si>
  <si>
    <t>Cette attestation scolaire ne vaut rien ! 
Elle n'inclut pas l'individuel accident, alors que celle-ci est obligatoire à l'école... Nous obligeant ainsi à prendre une option supplémentaire.
Il est donc FAUX d'affirmer qu'une assurance scolaire est incluse dans vos contrats... si celle-ci n'est pas valide auprès des établissements scolaires</t>
  </si>
  <si>
    <t>21/09/2021</t>
  </si>
  <si>
    <t>jeremie-p-133774</t>
  </si>
  <si>
    <t>Globalement, je suis satosfait de la GMF mais en même temps, je ne l'ai sollicité très peu voire jamais. Du coup, mon appréciation est très discutable.</t>
  </si>
  <si>
    <t>isabelle-a-133608</t>
  </si>
  <si>
    <t>Tout est impek de plus le temps de réactivité est toujours dans un délai très court que ce soit devis, souscription et (malheureusement pour nous qui avons eu besoin) assistance plus qu' au top
MERCI</t>
  </si>
  <si>
    <t>20/09/2021</t>
  </si>
  <si>
    <t>rickylarsen29--133395</t>
  </si>
  <si>
    <t>La GMF c’est une excellente assurance auto avec des prix très correct avec de bonnes garantis , après n’ayant jamais eu de sinistres , je ne peux pas les juger.</t>
  </si>
  <si>
    <t>18/09/2021</t>
  </si>
  <si>
    <t>dric-133191</t>
  </si>
  <si>
    <t xml:space="preserve">JE SUIS SATISFAIT DU SERVICE ET LE PRIX EST TRÈS CONCURRENTIEL ET ADAPTE A NOS BESOINS.
SERVICE CLIENT RAPIDE ET EFFICACE TOUJOURS DISPONIBLE POUR RÉPONDRE A NOS QUESTIONS
</t>
  </si>
  <si>
    <t>17/09/2021</t>
  </si>
  <si>
    <t>pierrot13-133046</t>
  </si>
  <si>
    <t>Assistance low cost qui ne prend rien en charge suite  à un accident en rase campagne, 120 € de taxi à notre charge !
Puis résiliation pour un seul accident responsable (sans blessé, sans aucune gravité) avec 2500€ de réparation malgré un bonus 50% depuis des années !
De vrais financiers assurément humains...</t>
  </si>
  <si>
    <t>16/09/2021</t>
  </si>
  <si>
    <t>albert-h-132987</t>
  </si>
  <si>
    <t>Comment on peut être satisfait du tarif des cotisations sachant avant ma retraite j'ai bénéficié des reductions suite à la gratuité du transport agent sncf.Et tous les ans, je subis une augmentation.
Et lors de la dernière déclaration du sinistre des appareils électriques grillés j'ai été très mal remboursé et en plus j'ai été recu par une société de sous traitance .PAS SATISFAIT EVIDEMMENT</t>
  </si>
  <si>
    <t>15/09/2021</t>
  </si>
  <si>
    <t>rody-j-132971</t>
  </si>
  <si>
    <t xml:space="preserve">BONJOUR
VOS SERVICES SEMBLE OK MAIS JE CONSTATE QUE LES PRIX RESTENT ELEVES PAR RAPPORT AUX CONCURRENTS. Est il possible de proposer mieux?
merci de prendre contact
</t>
  </si>
  <si>
    <t>lucie-b-132852</t>
  </si>
  <si>
    <t>JE SUIS SATISFAIT 
UNE RÉGULARISATION DE TARIF APRÉS TANT D ANNÉE EST ATTENDU.
Vous pouvez à tout moment me contacter pour réviser notre tarif pour tous nos contrats</t>
  </si>
  <si>
    <t>14/09/2021</t>
  </si>
  <si>
    <t>rachel-g-132786</t>
  </si>
  <si>
    <t>Je suis satisfait des services dans leur globalité, même si la mutuelle reste très chère pour les prestations remboursées, surtout sur du régime général</t>
  </si>
  <si>
    <t>barbara-j-132777</t>
  </si>
  <si>
    <t>ça serait bien de proposer plusieurs date de prélèvement pour les mensualités. Le 3 est vraiment contraignant.
A part ça je n'ai rien a dire pour le moment je suis satisfaite de la GMF</t>
  </si>
  <si>
    <t>tigefranck-69006</t>
  </si>
  <si>
    <t>GMF "Assurément inhumains"!!!!
Au cours de ces 3 dernières années, j'ai subi 4 sinistres auto, tous non responsables!!!! Il y a des travaux dans la ville dans laquelle je vis, ceci explique peut être cela!!!
Le dernier en date, celui du 22 juillet 2021, les occupants du véhicule adverse, sans assurance,  m'ont percuté à toute vitesse, avant de prendre la fuite. Sous la violence du choc, mon véhicule a été pulvérisé, j'aurais pu y resté, déclaré épave, j'ai été conduit aux urgences. J'ai été placé 5 semaines en arrêt de travail! Je suis actuellement à temps partiel thérapeutique. C'est dans ce contexte que j'ai appris, par hasard vendredi soir dernier, que mon contrat GMF assurant mon nouveau véhicule avait été résilié sans m'en avertir, je roulais sans assurance sans le savoir. Hier lundi, le contrat a été rétabli, "il s'agissait d'une erreur". Pour solde de tout compte, à la prochaine échéance en décembre prochain, on m'a prévenu que je serai viré!!! A la GMF, alors que vous n'avez aucun accident responsable, alors que vous êtes malade; on peut vous virer!!!! Bref, une assurance qui ne sert à rien!!!</t>
  </si>
  <si>
    <t>titi69003-132689</t>
  </si>
  <si>
    <t>Je suis assuré à la GMF depuis 2 ans pour notre véhicule. Il est impossible d’obtenir des informations claires sur mon contrat ni par téléphone ni par RdV (agence de Lyon 7 Jean Macé). Les bureaux ne sont ouverts que pendant mes horaires de travail ! Je cous conseille donc de bien vous informer avant de souscrire un contrat.</t>
  </si>
  <si>
    <t>13/09/2021</t>
  </si>
  <si>
    <t>annie-d-132232</t>
  </si>
  <si>
    <t>Je souhaiterais pouvoir avoir une assurance scolaire simple à un prix plus competitif. Il serait pratique de nous transmettre l'attestation scolaire de manière systmatique début septembre sans avoir à en faire la demande.</t>
  </si>
  <si>
    <t>10/09/2021</t>
  </si>
  <si>
    <t>sarah-w-132190</t>
  </si>
  <si>
    <t>Je suis satisfaite du service
Les prix sont intéressants
L'accueil est toujours agréable
Simple et pratique le compte GMF, rapide et directe lorsque l'on a besoin d'un document</t>
  </si>
  <si>
    <t>firmin-d-132135</t>
  </si>
  <si>
    <t>Je suis satisfait du service rendu par la gmf et je recommande cette assurance à mon entourageJe suis satisfait du service rendu par la gmf et je recommande cette assurance à mon entourage</t>
  </si>
  <si>
    <t>09/09/2021</t>
  </si>
  <si>
    <t>grace-c-132040</t>
  </si>
  <si>
    <t>Je suis satisfaite du service proposé par la GMF surtout pour mes enfants, concernant la rentrée scolaire.
Merci pour les conseils et les propositions faites par les conseillers.</t>
  </si>
  <si>
    <t>nathalie-t-131998</t>
  </si>
  <si>
    <t>je suis satisfaite de la GMF, j'y suis depuis plus de 20 ans. Même lors de sinistre ma voiture ou ma maison a bien été prise en charge et j'ai été remboursée dans les plus brefs délais voir même rien avancé la plupart du temps</t>
  </si>
  <si>
    <t>jeremie-t-131839</t>
  </si>
  <si>
    <t xml:space="preserve">je suis satisfait du service
bonne pratique sur le site pour obtenir les attestations souhaitée pas besoins de télécharger
envoyé sur la boite mail  
parfait </t>
  </si>
  <si>
    <t>08/09/2021</t>
  </si>
  <si>
    <t>philippe-l-131753</t>
  </si>
  <si>
    <t xml:space="preserve">site simple et pratique, très bonne ergonomie, tout est facile d'accès. j'oublie souvent mon numéro d'adhérent et la solution proposée est très efficace, </t>
  </si>
  <si>
    <t>07/09/2021</t>
  </si>
  <si>
    <t>antoine-p-131723</t>
  </si>
  <si>
    <t xml:space="preserve">REACTIFS ET A L ECOUTE
je suis satisfait des différents services d ou mon ancienneté chez vous
dans l espérance d une bonne entente mutuelle pour les prochaines années 
</t>
  </si>
  <si>
    <t>florence-g-131705</t>
  </si>
  <si>
    <t>Ma dernière interlocutrice au téléphone aujourd'hui à 14h41 (pas la première qui était charmante) a été vraiment désagréable, me prenant pour une demeurée, et m'a raccroché au nez !!!</t>
  </si>
  <si>
    <t>laetitia-d-131699</t>
  </si>
  <si>
    <t>je suis très contente du groupe GMF l'assurance, couverture et prestations très bien. accueil au téléphone ou en boutique parfait. Ils font des avantages pour les hospitaliers en période difficiles qui nous font du bien.</t>
  </si>
  <si>
    <t>fl-l-131690</t>
  </si>
  <si>
    <t>je suis satisfait de tout et surtout de l'espace client et aussi des tarifs. j'ai opté pour le sans franchise donc plus cher mais évite  des problèmes en cas d'incident</t>
  </si>
  <si>
    <t>jean-francois-b-131628</t>
  </si>
  <si>
    <t>Je suis satisfait du service.
Les prix restent dans la moyenne.
Les agences complètent très bien les services en ligne.
A recommander dans mon entourage.</t>
  </si>
  <si>
    <t>vincent-m-131577</t>
  </si>
  <si>
    <t>Simple et pratique. Très didactique pour prendre RDV et aussi très facile pour obtenir tous les documents dont nous avons besoin. Les RDV en agence sont aussi très ponctuels.</t>
  </si>
  <si>
    <t>06/09/2021</t>
  </si>
  <si>
    <t>claire-l-131501</t>
  </si>
  <si>
    <t>Les augmentations annuelles sont trop fortes. Je trouve que ce n'est pas fair play comparativement aux salaires. Je pense changer d'assureur à l'avenir...</t>
  </si>
  <si>
    <t>christophe-r-131478</t>
  </si>
  <si>
    <t>je souhaiterais que les appels des déclarants de sinistre soient pris en compte de la même manière que les appelants souhaitant souscrire des contrats.</t>
  </si>
  <si>
    <t>dalvy-b-131472</t>
  </si>
  <si>
    <t xml:space="preserve">Tarifs raisonnables ; bien à l'écoute du client au téléphone; réponses rapides et claires aux questions posées par tel ou mail.
Prise en compte efficace des pièces envoyées par mail. </t>
  </si>
  <si>
    <t>alexandre-p-131447</t>
  </si>
  <si>
    <t>Je suis satisfait du service, merci ! prix correct au regard de la concurrence.
Service client de qualité, aucun problème à ce jour.
Bon rapport qualité prix</t>
  </si>
  <si>
    <t>rene-h-131443</t>
  </si>
  <si>
    <t>Très satisfait. Quand j'ai besoin d'un renseignement, Les conseillés de la GMF sont très serviables et disponibles et répondent parfaitement à mes attentes.</t>
  </si>
  <si>
    <t>christelle-m-131442</t>
  </si>
  <si>
    <t>je suis très satisfaite des services et des assurances proposées. Le prorata service et tarif est idéal. Très bon conseil et réaction pour les demandes</t>
  </si>
  <si>
    <t>pierre-v-131413</t>
  </si>
  <si>
    <t>J'apprécie le côté pratique pour faire une demande d'attestation scolaire.
En revanche, je trouve que le montant de l'assurance est élevée alors que le logement n'est pas assuré.</t>
  </si>
  <si>
    <t>05/09/2021</t>
  </si>
  <si>
    <t>philippe-c-131398</t>
  </si>
  <si>
    <t xml:space="preserve">Je suis satisfait dans l'ensemble (assurance multirisques habitation, automobile, "accidents et famille") mais insatisfait du doublement de prix de l'assurance MOTOLIS que je souscris pour le fauteuil roulant électrique de mon fils (porteur d'un handicap moteur). 130 euros environ par an c'est beaucoup trop. </t>
  </si>
  <si>
    <t>david-d-131397</t>
  </si>
  <si>
    <t>Je suis très fâché contre l'assistance juridique qui me laisse sans réponse malgré toutes mes relances, qui change de conseillers tous les ans. J'ai fait aussi une réclamation laissée lettre morte. Une honte.</t>
  </si>
  <si>
    <t>damien-g-131355</t>
  </si>
  <si>
    <t>Néant, ne comparant pas avec les autres assurances.
Juste un mail sans réponse depuis juillet donc pas tellement satisfait
Très pour cette enquête pour obtenir une attestation...</t>
  </si>
  <si>
    <t>stephanie-c-131352</t>
  </si>
  <si>
    <t>Je suis satisfais j'ai rien d'autre à rajouter, j'ai juste besoin d'une attestation d'assurance scolaire pour mes enfants pour l'année 2021/2023......</t>
  </si>
  <si>
    <t>jean-louis-p-131335</t>
  </si>
  <si>
    <t>Réellement jamais eu de soucis avec GMF. Réactivité, qualité des prestations. Site WEB bien construit. Je reste fidèle. Couvre ma famille, ma maison, ma voiture.</t>
  </si>
  <si>
    <t>frederique-s-131272</t>
  </si>
  <si>
    <t>La GMF est toujours à l'écoute et de très bons conseils en particulier lorsque j'ai été victime d'un cambriolage... Merci pour votre aide si précieuse dans ces moments si éprouvants!</t>
  </si>
  <si>
    <t>04/09/2021</t>
  </si>
  <si>
    <t>laurence-l-131202</t>
  </si>
  <si>
    <t>Je suis satisfaite
j'ai toujours mes documents en temps et en heure
le prix me convient
les employés sont toujours disponibles et aimables
ils répondent toujours clairement aux questions posés</t>
  </si>
  <si>
    <t>johann-l-131200</t>
  </si>
  <si>
    <t xml:space="preserve">je recommande vraiment ils sont a votre écoute et n hésite pas vous aider
les professionnels vous guident et prennent souvent des nouvelles en cas de sinistre
                                             </t>
  </si>
  <si>
    <t>therese-l-131196</t>
  </si>
  <si>
    <t>je suis satisfaite des produits depuis 20 ans., A chaque fois que j'ai du partir pour souscrire un pret avec assurance dès que possible je suis revenue à la GMF</t>
  </si>
  <si>
    <t>alexandre-p-131138</t>
  </si>
  <si>
    <t>En cas de sinistre, les délais de traitement sont un peu longs, en particulier pour la prise en charge téléphonique où le temps est toujours trop long, parfois il faut rappeler car le service n'est pas disponible. C'est assez désagréable lorsqu'un un robot vous raccroche au nez en vous demandant de rappeler plus tard</t>
  </si>
  <si>
    <t>03/09/2021</t>
  </si>
  <si>
    <t>marie-t-131087</t>
  </si>
  <si>
    <t>Prix élevés mais bonnes prestations et site pratique à utiliser, je suis satisfaite de ma souscription chez GMF assurances. Je n'ai rien à ajouter merci</t>
  </si>
  <si>
    <t>celine-f-131040</t>
  </si>
  <si>
    <t xml:space="preserve">Très satisfaite de vos services, prise en compte de nos demandes rapides. Nous avons plusieurs sinistres cette année et les remboursement ont été rapides. 
Tarifs corrects, mais une réduction serait toujours la bienvenue.
</t>
  </si>
  <si>
    <t>florent-d-131028</t>
  </si>
  <si>
    <t>La demande concernant l'attestation pour la rentrée d'Arthur a été très rapide.
Nous avions besoins de ce document rapidement et la réactivité correspond a notre besoin.</t>
  </si>
  <si>
    <t>karnie-c-131025</t>
  </si>
  <si>
    <t>La GMF est une assurance compétente et très à l'écoute pour des tarifs plutôt compétitifs. Je n'ai jamais été déçue et j'y suis depuis 23 ans pour mes différentes polices d'assurances (véhicules, habitation, etc.)</t>
  </si>
  <si>
    <t>sandra-d-131007</t>
  </si>
  <si>
    <t>je suis très satisfaite du service mais il y a peu de reconnaissance de la fidélité de vos assurés (pas d'avantages)
Les prix sont vraiment élevés.
Merci</t>
  </si>
  <si>
    <t>eric-r-130953</t>
  </si>
  <si>
    <t>Site convivial et aisé à la navigation, le personnel est généralement disponible, accueillant et renseigne correctement.
Les documents parviennent toujours dans les délais.
Bon service globalement.
Il ne vous manque plus qu'à démarrer le bancaire...</t>
  </si>
  <si>
    <t>02/09/2021</t>
  </si>
  <si>
    <t>andre-b-130922</t>
  </si>
  <si>
    <t>efficace, je n'ai pas le temps de vous répondre. Et je ne vais pas passer du temps à compléter un avis que je n'ai pas demandé.
 je viens juste chercher mes attestations.
Bonne soirée</t>
  </si>
  <si>
    <t>thierry-d-130905</t>
  </si>
  <si>
    <t>satisfait de la GMF dans la globalité. les prix sont un peu au dessus des autres assurances mais les services sont bien meilleurs. depuis plus de trente ans d'assurance je n'ai jamais eut de soucis avec la GMF.</t>
  </si>
  <si>
    <t>thibault-d-130903</t>
  </si>
  <si>
    <t>Trés insatisfait de la prise en compte de mon sinistre habitation. En effet, j'ai réellement l'impression d'être mené en bateau. Et, si j'ai chois la GMF en tant que premier assureur des agents du service public, je me suis aperçu que ce n'était qu'un chiffre et non une preuve de qualité, la GMF n'étant pas plus assurément humaine que sa concurence.</t>
  </si>
  <si>
    <t>isabelle-l-130872</t>
  </si>
  <si>
    <t>Je suis satisfaite du service, que ce soit en agence ou par téléphone. Conseillers professionnels, compétents et à l'écoute, qui maîtrisent leurs dossiers.</t>
  </si>
  <si>
    <t>aurelien-r-130725</t>
  </si>
  <si>
    <t>jE SUIS SATISFAISANT DES PRIX ET DE LA PRESTATION.
JE RECOMMANDE VIVEMENT LA GMF POUR SON SERIEUX ET SA REACTIVITE. LE SITE EST TRES EXPLICITE ET SYNTHETIQUE.
JE RECOMMANDE DONC VIVEMENT LA GMF A MES PROCHES ET MON ENTOURAGE</t>
  </si>
  <si>
    <t>sebastien-d-130708</t>
  </si>
  <si>
    <t xml:space="preserve">Un service de qualité proposant des prestation adaptées aux profils de ses client,  a des tarifs compétitifs et efficace en cas d' assistance.( retour d expérience suite à une pane automobile)
</t>
  </si>
  <si>
    <t>stephane-b-130704</t>
  </si>
  <si>
    <t>Bonjour,
Je pense à changer d'assurance car mon fils Fabien paye très cher sa première année de conduite après un permis obtenu par la méthode de la conduite accompagnée. 
J'ai pu constater que la MAIF proposait des tarifs à hauteur de 700€ en tous risques pour un jeune conducteur avec les mêmes garanties en tous risques. 
Je vais faire les démarches très rapidement pour déplacer tous mes contrats vers cet assureur à moins que vous proposiez une meilleure tarification de l'assurance de Fabien.</t>
  </si>
  <si>
    <t>gaelle-a-130685</t>
  </si>
  <si>
    <t>Rien de plus à ajouter l'envoie par mail des attestations est une superbe solution pour les gens qui comme nous pensent à la dernière minute aux attestations</t>
  </si>
  <si>
    <t>deborah-b-130627</t>
  </si>
  <si>
    <t>Je suis satisfaite du prix proposé par la GMF. Pourquoi changer d'assurance alors que la GMF reste moins cher que la concurrence. Réactifs par mail, je n'ai jamais eu à me plaindre de leur services.</t>
  </si>
  <si>
    <t>evelyne-j-130626</t>
  </si>
  <si>
    <t>Je suis satisfaite du service; 
prix corrects, amabilité ; 
je compte continuer à avoir l'ensemble de mes assurances à la GMF ; 
salutations 
Evelyne JEUDI</t>
  </si>
  <si>
    <t>emilie-c-130617</t>
  </si>
  <si>
    <t>RIEN A AJOUTER JUSQU ICI LA GMF A SU ETRE PRESENTE QUAND J EN AVAIS BESOIN SI CE N EST QUE POUR LES TARIFS D ASS VOITURE JE TROUVE QUE C ETS UN PEU HONEREUX...</t>
  </si>
  <si>
    <t>laurent-g-130574</t>
  </si>
  <si>
    <t>je suis tres satisfait du service depuis des années ,j'ai plusieurs contrats chez vous et vous avez su bien m'assure à petit prix ,d'avance encore merci pour tous les services que vous me rendez.</t>
  </si>
  <si>
    <t>diane-s-130572</t>
  </si>
  <si>
    <t>je suis satisfait du service. Très pratique, 24/24. Je suis très contente de cette assurance. Bravo. Mais imposer de donner mon avis me plait moins. Cordialement</t>
  </si>
  <si>
    <t>sarah-c-130571</t>
  </si>
  <si>
    <t>Cliente depuis de nombreuses années à la GMF pour mes assurances voiture et habitation, je suis satisfaite des services proposés et des prix appliqués.</t>
  </si>
  <si>
    <t>xavier-b-130565</t>
  </si>
  <si>
    <t xml:space="preserve">Le service est rapide et efficace.
Il y a toujours une petite différence de tarif entre le devis internet et le conseiller mais ça s'arrange au final.
</t>
  </si>
  <si>
    <t>isabelle-m-130555</t>
  </si>
  <si>
    <t xml:space="preserve">Les prix pratiqués pour les fonctionnaires et assimilés sont très compétitifs et je ne les retrouve pas chez d'autres assureurs (pour l'auto et l'habitation) à niveau équivalent bien entendu. </t>
  </si>
  <si>
    <t>jeremie-r-130531</t>
  </si>
  <si>
    <t>plus de proximité et de disponibilité des conseillers GMF et ça change tout car cela raccourci le temps pour effectuer des démarches, ce qui n'est pas toujours le cas ailleurs.</t>
  </si>
  <si>
    <t>celine-c-130523</t>
  </si>
  <si>
    <t>satisfait de vos services, vos tarifs sont très attrayant et compétitifs.
Assurances spécialisées pour les fonctionnaires.
je recommande votre assurance.</t>
  </si>
  <si>
    <t>mikael-g-130509</t>
  </si>
  <si>
    <t>Pour l'instant, et depuis au moins 3ans, je suis complètement satisfait de GMF que ce soit pour les remises faite lors du COVID, l'assurance moto avec mode "garage", la disponibilité et l'amabilité du personnel au téléphone.
A continuer...</t>
  </si>
  <si>
    <t>myriam-h-130500</t>
  </si>
  <si>
    <t>Je suis pour l'instant satisfaite. Les prix me conviennent en attendant de faire le point avec vous. j'aimerai m'appeliez, le suis disponible tous les jours en matinée</t>
  </si>
  <si>
    <t>31/08/2021</t>
  </si>
  <si>
    <t>01/08/2021</t>
  </si>
  <si>
    <t>olivia-b-130448</t>
  </si>
  <si>
    <t xml:space="preserve">Jusqu'à présent, j'étais très satisfaite de vos prestations mais là, je viens de prendre une telle "claque" sur mon assurance auto que je suis beaucoup moins enthousiaste!
</t>
  </si>
  <si>
    <t>muller-f-130376</t>
  </si>
  <si>
    <t>Bonjour Madame Monsieur .
Ce service est Rapide et efficace, c'est un gain de temps énorme ; je prévoyais de venir à l'agence mais n'ayant pas beaucoup de minutes disponibles , cela facilite grandement ces instants de rentrée scolaire   . Merci.</t>
  </si>
  <si>
    <t>remy-l-130339</t>
  </si>
  <si>
    <t>Globalement satisfait des services GMF, que ce soit le site en ligne ou l'on trouve bcp d'information et d'attestation à télécharger, ou des échanges téléphoniques ou en agence.
Point d'alerte : encore trop souvent de critères ou conditions mal expliquées dans les contrats, qui font que l'assurance ne s'applique pas souvent... (ex : vol de vélo extérieur, niveau de sécurisation des baies vitrées en cas d'infractiobn, etc)</t>
  </si>
  <si>
    <t>philippe-g-130333</t>
  </si>
  <si>
    <t xml:space="preserve">Je suis satisfait du service GMF, le prix me convient. J'ai accès à tous les service sur le site et à tous les documents. J'ai assuré mon habitation, responsabilité civile, assurances scolaires et voitures et le service gmf était toujours a la hauteur </t>
  </si>
  <si>
    <t>joseph-a-130323</t>
  </si>
  <si>
    <t>Est-il possible de regrouper en une seule attestation, la garantie scolaire et la responsabilité civile. En l'état actuel il faut télécharger plusieurs attestations pour 1 enfant. Lorsqu'on a plusieurs enfants cela multiplie le nombre de téléchargements.
Merci</t>
  </si>
  <si>
    <t>fatou-130252</t>
  </si>
  <si>
    <t>Je suis deçu de cette assurance ma maison a pris feu le 19 fevrier 2018 nous sommes le 30 aout 2021 je n'ai toujours rien perçu
Jappelle chaque on me fait tourner en ronds je vous la deconseille totalement.</t>
  </si>
  <si>
    <t>30/08/2021</t>
  </si>
  <si>
    <t>laurence-c-130210</t>
  </si>
  <si>
    <t>Très bon service client, bonne réactivité. Très rapide au niveau des sinistres et une bonne prise en charge, rapide. 
La GMF est mon assureur depuis + 20 ans</t>
  </si>
  <si>
    <t>pierre-c-130128</t>
  </si>
  <si>
    <t>Je suis satisfait du service mais je n'ai pas mon attestation verte...Vais-je la recevoir par courrier?
D'autre part, votre site ne me reconnait pas par mon mail mais seulement par mon numéro de contrat (ou de sociétaire) alors que vous affirmez que l'on peut utiliser l'un ou l'autre.</t>
  </si>
  <si>
    <t>alain-f-130104</t>
  </si>
  <si>
    <t>Je suis très satisfait du service clients, le suivi est parfait mais les cotisations sont assez élevées.
Cependant, j'ai eu besoin de votre service juridique mais il m'a été rétorqué que mon problème n'étais pas pris en compte, je vais donc résilier;</t>
  </si>
  <si>
    <t>flore-l-130051</t>
  </si>
  <si>
    <t xml:space="preserve">Espace client  d'utilisation facile pour obtenir des attestations ou devis.
On visualise rapidement tous les contrats et les conseillers sont réactifs.
</t>
  </si>
  <si>
    <t>29/08/2021</t>
  </si>
  <si>
    <t>gerald-j-129954</t>
  </si>
  <si>
    <t xml:space="preserve">je suis satisfait des services GMF. les réponses sont claires et le service de qualité. 
votre demande de caractère est trop important, l'essentiel ne contient que quelques mots </t>
  </si>
  <si>
    <t>28/08/2021</t>
  </si>
  <si>
    <t>vestri-d-129293</t>
  </si>
  <si>
    <t>Je suis satisfait des prestations offertes et la rapidité d'accés aux informations souhaitées.
On peut toujours demander mieux avec une diminution des couts de cotisation</t>
  </si>
  <si>
    <t>24/08/2021</t>
  </si>
  <si>
    <t>benoit-e-129231</t>
  </si>
  <si>
    <t>très bonne réactivité pour les renseignements et les modifications de contrats. Tarifs au bon niveau ni excessifs ni bas de gamme. Réponse au téléphone dans un temps très correct.</t>
  </si>
  <si>
    <t>laurent-b-128448</t>
  </si>
  <si>
    <t>Client pour plusieurs assurances depuis de nombreuses années, je suis toujours satisfait des prestations ainsi que des tarifs. En cas de sinistre la GMF est toujours à notre écoute et le traitement de ce dernier se fait dans très vite et sans soucis.</t>
  </si>
  <si>
    <t>18/08/2021</t>
  </si>
  <si>
    <t>christian-t-128441</t>
  </si>
  <si>
    <t>Lors d'un récent dépannage , le loueur par le biais de GMF assistance me confirmait que je n'avais droit qu'à 4 jours de prêt d'un véhicule, alors que j'ai une extension jusqu'0 7 jours</t>
  </si>
  <si>
    <t>frederic-m-128313</t>
  </si>
  <si>
    <t>j'aime beaucoup la relation client et l'efficacité des services numériques. Les interlocuteurs sont TOUJOURS de bonne humeur et cela change tout, surtout que lorsqu'on les appelle c'est souvent dans un moment compliqué!</t>
  </si>
  <si>
    <t>17/08/2021</t>
  </si>
  <si>
    <t>nicolas-b-128269</t>
  </si>
  <si>
    <t>Gestion des sinistres pitoyables. Il a fallu plus 10 coups de fil pour gérer un simple bris de glace. Qu'en sera t-il pour un accident ? Pas de chèque envoyé non plus ! Il faut toujours réclamer !</t>
  </si>
  <si>
    <t>sylvain-g-128208</t>
  </si>
  <si>
    <t xml:space="preserve">je suis très satisfait du service par internet bien plus efficace qu'en agence ou la conseillère était incompétente ce qui a nécessité trois déplacements . 
j'espère une baisse des cotisations l'année prochaine. 
</t>
  </si>
  <si>
    <t>16/08/2021</t>
  </si>
  <si>
    <t>epiphane-62365</t>
  </si>
  <si>
    <t>GMF assistance inexistant nul ???? 
Le samedi 14 août j’ai subi une crevaison  dans un parking souterrain j’ai appelé à plusieurs reprises La GMF ASSISTANCE  j’ai eu deux personnes qui à chaque fois m’ont transféré à un  soi-disant Service Concerné qui est en fait un automate m’invitant à aller sur la borne de secours d’autoroute si je suis sur l’autoroute sinon de gérer le problème par mes propres moyens et une fois raccroché un SMS m a été envoyé pour l’envoi des factures.
Je suis très déçu de leur prestation à plus de 50 km sans pneu de secour juste avec un kit  de secours hs.
j’ai mis  5 heures pour régler mon problème et rentrer chez  moi je n’oublierais pas cette assistance!</t>
  </si>
  <si>
    <t>15/08/2021</t>
  </si>
  <si>
    <t>cecile-g-128020</t>
  </si>
  <si>
    <t xml:space="preserve">je suis satisfaite des services de gmf, pratique le service être rappelé, les réponses sont rapides et les interlocuteurs très professionnels.  et  en agence également </t>
  </si>
  <si>
    <t>14/08/2021</t>
  </si>
  <si>
    <t>catherine-b-127882</t>
  </si>
  <si>
    <t xml:space="preserve">Très satisfaite  des  personnes  rencontrées . tres  professionnelles. 
Tarif interressant 
Suite aux différents  échanges , je  concrétise  le   contrat  assurance vehicule et  transfére   mon contrat  assurance  habitation </t>
  </si>
  <si>
    <t>13/08/2021</t>
  </si>
  <si>
    <t>sbp-127654</t>
  </si>
  <si>
    <t>J ai résilié mon assurance à  la MAIF et intégré la GMF en 2018. Conductrice sérieuse avec bonus 0,50 j ai subi 3 sinistres dont 1 seul responsable en 2019, 2020 et 2021. Je découvre que le doit à l erreur n existe pas à la GMF car je suis montrée du doigt telle une délinquante, ils résilient mon contrat et me proposent joker, 300 € plus cher. 
Pour être honnête et malgré ma colère je précise que le suivi des sinistres a été de bonne qualité et les réponses aux demandes rapides.</t>
  </si>
  <si>
    <t>12/08/2021</t>
  </si>
  <si>
    <t>lucie--s-127593</t>
  </si>
  <si>
    <t xml:space="preserve">JE SUIS TRES SATISFAITE DE SU SERVICE SIMPLE ET PRATIQUE RAPPORT QUALITE PRIX IMPECABLE TRES BONNE ELOCUTION ET EXPLICATIONS DES DEVIS JE VOUS RECOMMANDERAIS </t>
  </si>
  <si>
    <t>11/08/2021</t>
  </si>
  <si>
    <t>karine-a-127574</t>
  </si>
  <si>
    <t>Je suis satisfaite des différentes prestations qui m'ont été proposées. Toutes les attestations sont à porter de clic, c'est simple et pratique. Plus besoin de se déplacer.</t>
  </si>
  <si>
    <t>guyenne-127465</t>
  </si>
  <si>
    <t>Pas à la hauteur des valeurs que la GMF prônent dans sa publicité!! j'avais déjà été insatisfaite du suivi de mon dossier il y a quelques années et au moment où je donne ma lettre de résiliation, tout s'arranger et la conseillère de l'époque me fait une offre satisfaisante. Aujourd'hui, je refais face à un manque de service flagrant!</t>
  </si>
  <si>
    <t>10/08/2021</t>
  </si>
  <si>
    <t>simon-b-127239</t>
  </si>
  <si>
    <t>Cher mais pratique pour le bris de glace par exemple j'ai été pris en charge rapidement et sans aucune paperasse. nombreux partenaires pare brise, c'est parfait</t>
  </si>
  <si>
    <t>09/08/2021</t>
  </si>
  <si>
    <t>karine--127007</t>
  </si>
  <si>
    <t>Pas satisfait du tout du service rapatriement 
Nous avons appelé à 6h30 et avons eu une voiture à 15h en les rappelant toutes les heures 
Nous avons eu Une 108 pour 3 adultes et dés bagages et pas de taxi pour aller la chercher !!!!</t>
  </si>
  <si>
    <t>07/08/2021</t>
  </si>
  <si>
    <t>daniel-m-126895</t>
  </si>
  <si>
    <t>Les anciens et bons adhérents sont des bonnes vaches à lait.
Je pense vous quitter si vous ne me proposez rien au niveau de mes contrats.
Cordialement.</t>
  </si>
  <si>
    <t>06/08/2021</t>
  </si>
  <si>
    <t>audrey-c-126754</t>
  </si>
  <si>
    <t>Assurance toujours disponible, à l'écoute, rapide, accueillante et qui applique des prix corrects. Facile à joindre à tous moments.
Merci pour votre professionnalisme.</t>
  </si>
  <si>
    <t>jean-michel-g-126739</t>
  </si>
  <si>
    <t>Même si GMF reste une des assurance les moins chère pour les fonctionnaire, les cotisations sont élevées pour un conducteur avec plus de 50% de bonus depuis plusieurs années sans déclaration de sinistre.
cordialement,
JM. G.</t>
  </si>
  <si>
    <t>05/08/2021</t>
  </si>
  <si>
    <t>camille-p-126667</t>
  </si>
  <si>
    <t xml:space="preserve">Très satisfaite du service proposé. Toujours présents en cas de besoin
Les équipes de l'agences sont très sympathiques et professionnelles. 
Parfait ! </t>
  </si>
  <si>
    <t>llavier-126666</t>
  </si>
  <si>
    <t>bonjour, 
Je suis satisfait du service et les tarifs me conviennent. c'est un service  simple et pratique. c'est agréable d'utiliser un outil aussi simple.</t>
  </si>
  <si>
    <t>julien-c-126584</t>
  </si>
  <si>
    <t>je suis à la GMF depuis près de 20 ans et je suis toujours aussi satisfait du service et des prestations.
Les interlocuteurs sont toujours agréables et de bon conseil.
Je recommande.</t>
  </si>
  <si>
    <t>jean-francois--f-126504</t>
  </si>
  <si>
    <t>Je suis décu de certains renseignements donné par certain interlocuteurs, il faut au moins 2 voir 3 appels pour avoir une réponse à notre question et cela autant sur des questions auto que habitations.......
Nous sommes clients depuis des années et nous aimerions peut etre qu'un geste commercial soi effectuer au vue du nombre de contrat que nous avons dans votre société.....</t>
  </si>
  <si>
    <t>04/08/2021</t>
  </si>
  <si>
    <t>christian-m-126401</t>
  </si>
  <si>
    <t>L'agence de Landerneau répond présente dès questionnement de ma part et le site internet permet de faire bien des choses sans se déplacer.
Vos collègues de la plateforme téléphonique sont au top</t>
  </si>
  <si>
    <t>laetitia-b-125611</t>
  </si>
  <si>
    <t>satisfait de la GMF bonne assurance, réactif 
toujours joignable et réponde bien aux demandes
je recommande cette assurance sans problèmes assuré depuis plusieurs années</t>
  </si>
  <si>
    <t>30/07/2021</t>
  </si>
  <si>
    <t>01/07/2021</t>
  </si>
  <si>
    <t>momone-125245</t>
  </si>
  <si>
    <t xml:space="preserve">Bonjour,,je suis tres déçu de cette assurance,bureau de gap rien a dire mais pour le reste,il y a gros soucis de suivi de dossier.accident avec blesses le 27 fevrier,pas â tord ,voiture épave, a ce jour toujours pas d indemnité, et chaque semaine la meme chanson ,ne vous inquiétez pas  la semaine prochaine vous aurez une reponse.Je me fait prêter un véhicule pour aller au travail,c est inadmissible au prix ou sont les assurances. </t>
  </si>
  <si>
    <t>28/07/2021</t>
  </si>
  <si>
    <t>dominique-i-124822</t>
  </si>
  <si>
    <t xml:space="preserve">Satisfait des prestations et des tarifs. je recommande la GMF 
Site très pratique pour obtenir les documents et attestations.
Prise en compte des demandes rapide </t>
  </si>
  <si>
    <t>26/07/2021</t>
  </si>
  <si>
    <t>barbara-g-124740</t>
  </si>
  <si>
    <t>Service très satisfaisant. Cliente GMF depuis 20 ans. Personnel agréable au téléphone quand on a besoin. Le site internet est très bien fait. Je compare régulièrement avec les autres assureurs mais pour le moment je n'ai encore jamais changé.</t>
  </si>
  <si>
    <t>germont-d-124738</t>
  </si>
  <si>
    <t xml:space="preserve">Je suis satisfait, les prix pratiqués sont corrects et justes, vos collaborateurs sont professionnels, réactifs, courtois et à l'écoute, ne changez rien </t>
  </si>
  <si>
    <t>jonathan-m-124680</t>
  </si>
  <si>
    <t>Toujours à l'écoute et très efficace pour toute demande. 
Quelle que soit la demande la réactivité et la transmission des documents est redoutable. Bravo!</t>
  </si>
  <si>
    <t>25/07/2021</t>
  </si>
  <si>
    <t>frederic-l-124396</t>
  </si>
  <si>
    <t xml:space="preserve"> je suis très satisfait de l'écoute et des propositions commerciales faites à l'ouverture des contrats et du suivi de ces derniers.
j'ai d'ailleurs invité ma famille à faire des devis chez vous;</t>
  </si>
  <si>
    <t>23/07/2021</t>
  </si>
  <si>
    <t>eric-d-124132</t>
  </si>
  <si>
    <t>Assurance adaptée à mes besoins, point régulier dans l'agence de ma ville, rien à dire ,i à signaler.
assurance à l'écoute de nos besoins qui, de plus, rembourse très rapidement en cas de sinistre</t>
  </si>
  <si>
    <t>21/07/2021</t>
  </si>
  <si>
    <t>ness-124113</t>
  </si>
  <si>
    <t>Assurance qui n a rien d"assurement humain"
J ai un degat des eaux , la declaration de sinitre a ete faite fin juin. A chaque fois que j appelle j ai un interlocuteur different car il s agit d une plateforme . Apres avoir envoyer la declaration de sinistre , et ne pas avoir de nouvelle je finis par appeler et la une demande d expertise est enclenchee. Ce dernier me repond au bout de 6 jours pour une expertise fin aout. J ai beau leur dire que c est urgentissisime que des personnes ne dorment pas, que cela s aggrave de jour en jour  , la.gmf  s en fout totalement , il justifie le delai par les conges et le fait qu il ait beaucoup plu en juin dans le val de marne. Il me semble quand meme que les intemperies ont lieu toute l annee. Je leur ai demande de contacter un autre expert pour savoir s il y a d autres dispo mais la.reponse est negative  J aimerai bien faire un clip pour dire la verite , il n y a rien d "assurement humain " comme leur dit leur pub dans la.gestion de mon dossier. Je leur ai dit que je suis enceinte de 6.5 mois mais non cela change rien ..Quand on a un degat des eaux qui s empire de jour en jour et qui contraint nombre de personnes a des difficultes , on fait tout pour les aider. Et les intemperies et les conges d ete ne sont pas une excuse pour dire " on s en fout de votre probleme , c est notre delai qui nous va tres bien à nous et nous dormons tres bien avec ". Je suis ecoeuree par tant d indifference et de mepris..c est a en pleurer</t>
  </si>
  <si>
    <t>sylvain-v-124088</t>
  </si>
  <si>
    <t>Efficace, rapide.
Bonne écoute des doléances
Ayant eu un important dégât des eaux, j'ai pu mesurer l'efficacité des services, et la rapidité des remboursements</t>
  </si>
  <si>
    <t>oualid-h-124057</t>
  </si>
  <si>
    <t xml:space="preserve">satisfaisant. tarif un peu élevé mais complété par un service client de qualité et des services a valeur ajoutés. Le service client toujours dispo au tél </t>
  </si>
  <si>
    <t>meljanati-124047</t>
  </si>
  <si>
    <t>Ma voiture est tombée en panne, j'ai appelé la gmf assistance, ils ont remorqué et le service assistant m'a confirmé que j'aurai u e voiture de prêt. Apres une heure d'attente je rappelle c'est un autre conseiller qui me dit que le premier s'est trompé et c'est pas possible. J'ai constaté que tous ca c'est pour gagner du temps et que je suis resté avec mes trois enfants(5-6-11) et ma femme nulle part de 20h00 jusqu'à minuit. Et après je me suis débrouille avec mes propres moyens sachant que je suis assuré en tois risque</t>
  </si>
  <si>
    <t>alexis-l-123879</t>
  </si>
  <si>
    <t>Niveau tarif peut mieux faire au vu de la concurrence et de mon ancienneté. 
Sinon pour la partie déclaration des sinistres aucun souci très rapide pour la prise en charge et simple.</t>
  </si>
  <si>
    <t>19/07/2021</t>
  </si>
  <si>
    <t>enmarche-53819</t>
  </si>
  <si>
    <t>depuis deux ans c'est un gros probleme pour faire avancer les dossiers de sinistre. Soit personne au standard, il faut rappeler, ensuite c'est fermé à partir de 17:00, celafait maintenant que j'attends un retour pour commencer les travaux et toujours rien. Deux messages écrits dans la boite mail pour vous rappeler à mon bon souvenir. Merci pour votre retour.</t>
  </si>
  <si>
    <t>radia-b-123725</t>
  </si>
  <si>
    <t>Cliente depuis plusieurs années la GMF toujours là rien à dire services et personnels compétents ainsi que leur disponibilité et la facilité à avoir un rdv en ligne.</t>
  </si>
  <si>
    <t>18/07/2021</t>
  </si>
  <si>
    <t>henri-m-123704</t>
  </si>
  <si>
    <t>Que dire... Cela fait 30 ans que je suis à la GMF et je n'ai jamais trouvé mieux ! Que ce soit pour le prix ou le service. Étant satisfait je reste fidèle ;-)</t>
  </si>
  <si>
    <t>17/07/2021</t>
  </si>
  <si>
    <t>patricia-d-123602</t>
  </si>
  <si>
    <t>je suis satisfaite de tout tarif rapidité d'exécution.
le contact facile. Accès au site. le tarif est satisfaisant.
mon seul regret c'est que j'ai du vous contacter car il y avait une erreur sur mon attestation concernant mon véhicule .alors que je venait de signaler par téléphone le nouveau numéro d'immatriculation de ma caravane.
je souhaiterai recevoir une nouvelle attestation pour ne pas devoir l'imprimée si possible.</t>
  </si>
  <si>
    <t>16/07/2021</t>
  </si>
  <si>
    <t>joel-c-123427</t>
  </si>
  <si>
    <t>Je suis satisfait du service.Des réductions de tarif seraient les bienvenues pour les anciens assurés de longue date.Merci pour vos informations régulières.</t>
  </si>
  <si>
    <t>14/07/2021</t>
  </si>
  <si>
    <t>annabelle-c-123314</t>
  </si>
  <si>
    <t xml:space="preserve">Bonjour, Je suis satisfaite du service que je trouve aidant et compréhensif, et de la fonctionnalité fluide et agréable du site. J'ai rencontré quelques soucis et j'ai toujours eu une personne rapidement pour m'aider. </t>
  </si>
  <si>
    <t>13/07/2021</t>
  </si>
  <si>
    <t>ruddy-f-123289</t>
  </si>
  <si>
    <t>Je suis satisfait du service et des actions accueil des conseillés, notamment Laurence LEBORGNE.
Merci pour tout, bonne continuation à tous, en espérant le meilleur pour 2022.
Prenez soin de vous...</t>
  </si>
  <si>
    <t>m'hamed-n-123100</t>
  </si>
  <si>
    <t>Je suis satisfais des services et des prix pratiqués.
Le suivi est correct, tant que cela ne devient pas du harcèlement.
Leur réactivité est satisfaisante.</t>
  </si>
  <si>
    <t>11/07/2021</t>
  </si>
  <si>
    <t>claire-p-122951</t>
  </si>
  <si>
    <t xml:space="preserve">Satisfait des services demandés.
Documentation précise et réactivité des informations sur le site, mais aussi au téléphone lorsque j'appelle. C'est donc très satisfaisant
</t>
  </si>
  <si>
    <t>09/07/2021</t>
  </si>
  <si>
    <t>canoute-122904</t>
  </si>
  <si>
    <t xml:space="preserve">parcours du combattants, les agences n'ont pas de téléphone, sur les " plateaux téléphonique" selon la personne les conseils sont TRES différents. Dans l'ensemble le rapport qualité prix est correct . Surtout ne pas acheter une voiture à la GMF les courtiers toujours par téléphones sont prets à tout pour vous" FOURGUER" un véhicule. Pour la reprise on a affaire à une bande  qui vous prennent en otage et qui baissent le prix. on a pas le choix on est en région parisienne. Carte grise plaques il faut se débrouiller. Voiture d'importation achetée en Février 2021 mais millésime 2020. çà aussi çà fait partie des " SURPRISES". D'office GPL pour faire le plein " la galère" les pompes sont tres éloignées. C'est profiter de la crédulité d'une dame âgée . Pour la garantie les vidanges c'est un mystère. le livret fourni est écrit en Roumain on a une clé USB  super pratique...( c'est ironique) la GMF devrait se contenter d'assurer et d'éviter les " plateaux téléphoniques" ou le personnel est d'une grande incompétence ( ce sont des robots Perroquet) sauf si on arrive a tomber sur du personnel en métropole la c'est correct  je suis tres tres déçue </t>
  </si>
  <si>
    <t>sandra-n-122863</t>
  </si>
  <si>
    <t>je suis satisfaite du service, les prix sont corrects, la qualité des appels et rendez vous en agence sont accessibles, l'assurance voiture, habitation et nous pouvons avoir accès facilement pour les attestations d'assurance</t>
  </si>
  <si>
    <t>scyacka-m-122709</t>
  </si>
  <si>
    <t xml:space="preserve">Je suis très satisfais du service proposé par la société, pour ma part les prix sont aussi convenables, tous me paraissent simples et rapides et efficaces.  </t>
  </si>
  <si>
    <t>07/07/2021</t>
  </si>
  <si>
    <t>alain-v-114178</t>
  </si>
  <si>
    <t xml:space="preserve">Je suis satisfait de votre service 
Je trouve que vous demandez trop d'explications 
On mais pas obligée de mestre au tent de phrase
Ses bien on a des problème  </t>
  </si>
  <si>
    <t>celine-c-122651</t>
  </si>
  <si>
    <t>Très professionnel et à l'écoute. Vous avez réussit à définir nos besoins en quelques minute. Envoie sécuriser des documents sur plateforme sans difficulté.</t>
  </si>
  <si>
    <t>christian-l-122541</t>
  </si>
  <si>
    <t>je suis très satisfait me mes assurances à la GMF; Bonne réactivité des services, accueil téléphonique agréable avec le soucis de donner satisfaction au client</t>
  </si>
  <si>
    <t>06/07/2021</t>
  </si>
  <si>
    <t>prescillia-v-122481</t>
  </si>
  <si>
    <t xml:space="preserve">Je  suis  très  satisfaite  sur  l ' acceuil   téléphonique  ainsi  que  pour l ' 
 intégralité  de  mes  deux  contrats  ( auto  et  santé )  et  de   leurs  prix . 
</t>
  </si>
  <si>
    <t>robert-c-122425</t>
  </si>
  <si>
    <t>A ce jour, je suis satisfait du service, de l'accueil téléphonique et des réponses claires à mes demandes. 
J'aurai à assurer un autre véhicule dans les prochains jours, j'espère obtenir la même satisfaction.</t>
  </si>
  <si>
    <t>05/07/2021</t>
  </si>
  <si>
    <t>yannick-l-122392</t>
  </si>
  <si>
    <t xml:space="preserve">Sociétaire depuis de longues années, je suis satisfait des prestations, notamment lors de l'assistance dépannage sur route et à domicile, ainsi que pour la prise en charge des constats d'accident. </t>
  </si>
  <si>
    <t>patrice-m-122355</t>
  </si>
  <si>
    <t>l'ensemble des prestations de la GMF sont conforme avec mes demandes. l'expérience lors d'assistance a été toujours assurée dans des conditions optimales</t>
  </si>
  <si>
    <t>herve-c-122344</t>
  </si>
  <si>
    <t>Satisfait mais il manque beaucoup de communication sur les nouvelles prestations. Il faut avoir un problème pour connaître les réelles modalités des contrats.</t>
  </si>
  <si>
    <t>04/07/2021</t>
  </si>
  <si>
    <t>pierre-g-122214</t>
  </si>
  <si>
    <t xml:space="preserve">accès facile, document trouvé rapidement. Le site est agréavle a regarder et facile a suivre pour les démarches.
Pas de sinistre pour le moment, donc pas d'évaluation des GMF.
</t>
  </si>
  <si>
    <t>03/07/2021</t>
  </si>
  <si>
    <t>mohamed-f-122201</t>
  </si>
  <si>
    <t xml:space="preserve">je suis satisfait de votre service 
je suis un nouveau adhérent  depuis 6 mois
pour le moment   R  A  S 
vous avez un service de communication très bien 
jasper que vos tarifs dans un an soit bien abordable  merci     cordialement </t>
  </si>
  <si>
    <t>02/07/2021</t>
  </si>
  <si>
    <t>andre-l-122199</t>
  </si>
  <si>
    <t>Très satisfait. Je suis à la GMF depuis 45 ans et des comparaisons avec d'autres sociétés d'assurance m'ont conforté dans ma fidélité.  De plus lors de mon dernier changement de véhicule ma cotisation a été ajustée à la baisse pour tenir compte de sa catégorie et de mon usage.</t>
  </si>
  <si>
    <t>marion29-122119</t>
  </si>
  <si>
    <t>A la GMF depuis plus de 10 ans : anciennement en tant que conducteur secondaire et ensuite à mon propre nom. Je n'ai eu qu'une crevaison et un retard de paiement de quelques jours.
Pour me mettre une majoration de paiement, là c'était très rapide. Par contre pour un sinistre en date du 19 juin : toujours pas de clôture du dossier de l'expert prévenu tardivement par l'agence. Aucune information de mes droits en matière de prêt de voiture...
Pour le prix, je trouve que le service est médiocre.
Actuellement en recherche d'une autre assurance.</t>
  </si>
  <si>
    <t>denis-122115</t>
  </si>
  <si>
    <t xml:space="preserve">Je trouvais que mon assurance était chère et suite à un échange avec une conseillère qui m a rappelé ; très à  l écoute m a fait un geste commercial.  Du coup je suis pleinement satisfait. </t>
  </si>
  <si>
    <t>michel-d-122099</t>
  </si>
  <si>
    <t>Entièrement satisfait pour l'accueil en agence, pour l'écoute, pour les conseils éclairés. La procédure de la signature électronique est une avancée considérable.</t>
  </si>
  <si>
    <t>chantal-m-122080</t>
  </si>
  <si>
    <t xml:space="preserve">Je suis satisfaite de vos services.
Personnel agréable et très à l'écoute .
En ce qui concerne une demande de documents, les réponses sont trés rapides.
cordialement 
Madame Mazure Chantal
</t>
  </si>
  <si>
    <t>michel-c-122036</t>
  </si>
  <si>
    <t>service en ligne très professionnel et précis , trés efficace en cas de modifications de contrat.
conditions clairement expliquées et facturation sans surprise.</t>
  </si>
  <si>
    <t>roland-f-122026</t>
  </si>
  <si>
    <t>Beaucoup de satisfaction, site internet au top, en cas de soucis particulier les personnes sont toujours à disposition à l'agence avec beaucoup d'amabilité.</t>
  </si>
  <si>
    <t>catherine-s-122012</t>
  </si>
  <si>
    <t>JE SUIS SOCIÉTAIRE DEPUIS 40 ANS ET JE NE CHANGERAIS PAS CAR VOUS ETES PRES DE VOS CLIENTS. J AI EU UN ACCROCHAGE EN VOITURE ET BIEN QUE JE NE SOIS PAS EN TORD JE N AI PAS FAIT DE CONSTAT. POURTANT TOUT A ETE PRIS EN CHARGE PAR LA GMF.</t>
  </si>
  <si>
    <t>pascal-l-122002</t>
  </si>
  <si>
    <t>je suis très satisfait de la GMF, depuis très longtemps (1980)...
La présence de bureaux accueillant le publique à proximité est très appréciable.
Chacune de mes demandes ont été satisfaite.</t>
  </si>
  <si>
    <t>annie-c-121970</t>
  </si>
  <si>
    <t>Je suis satisfaite des prestations et les prix sont correctes. La GMF est réactive en cas de demande. J'apprécie de pouvoir aller directement au bureau pour rencontrer un agent.</t>
  </si>
  <si>
    <t>gael-b-121950</t>
  </si>
  <si>
    <t>Je suis très satisfait du service, simple, toujours efficace. 
Prix un peu élevé surtout pour les véhicules, mais travail et résultat de qualité.
A la GMF depuis des années.</t>
  </si>
  <si>
    <t>emmanuel-l-121502</t>
  </si>
  <si>
    <t>Toujours satisfait et notamment de la relation client. L'accueil par téléphone et très bon. Nous en avons eu besoin pour l'ajout de notre fils en conduite accompagnée.tous nos contrats ont été revus et certaines options gratuites ont été rajoutées. Et toujours satisfait du traitement de mes sinistres</t>
  </si>
  <si>
    <t>29/06/2021</t>
  </si>
  <si>
    <t>01/06/2021</t>
  </si>
  <si>
    <t>firmauto-direction-121447</t>
  </si>
  <si>
    <t xml:space="preserve">Service téléphonique très long de plus il vous raccroche au nez sans aucune raison et à plusieurs reprises .
Manque de professionnalisme encore des plateformes téléphonique sans respect pour les clients </t>
  </si>
  <si>
    <t>28/06/2021</t>
  </si>
  <si>
    <t>fj-121275</t>
  </si>
  <si>
    <t xml:space="preserve">Comment vous expliquer en quelques lignes ! Des années d'assurance sans sinistres, avant moi mes parents ! Une voiture de 20ans toujours assurée tout risques (c'est mon choix) depuis 13ans (500€×13 =6500€) . Conduite accompagné exclusive de mon fils sur ce véhicule. Et là lorsque je crois d'assurer mon fils pour une toute petite voiture de 13ans, 1500€!!!???? En 2eme conducteur sur mon véhicule on double ma cotisation donc 1000€! ??Super! la GMF est plus chère que certains de ces concurrents qui ne nous connaissent pas ?? Et le ponpon... Mes voisins qui eux ne sont pas fonctionnaires , l'assurance de leur fils (qui n'a pas fait de conduite accompagnée ) à une cotisation pour sa petite voiture (équivalente à celle de mon fils) à 960€ tout risques aussi !!??? . Et là personne personnes ne veut rien entendre, Rendez-vous en agence avec une personne très gentille mais qui ne fait rien ! Alors oui, content de la GMF jusqu'à un certain point !! </t>
  </si>
  <si>
    <t>26/06/2021</t>
  </si>
  <si>
    <t>thierry-d-121195</t>
  </si>
  <si>
    <t>le service concernant l'attestation scolaire c'est bien passé je suis satisfait mais cette obligation de remplir ce formulaire est bien plus discutable</t>
  </si>
  <si>
    <t>25/06/2021</t>
  </si>
  <si>
    <t>scylla-119093</t>
  </si>
  <si>
    <t>La GMF de Vannes refuse que j'ai plusieurs véhicules à mon nom assuré chez eux en conducteur principal sans aucun conducteur secondaire.
Je voulais garder une voiture pour les trajets professionnels (voiture personnelle et non de fonction) et une pour les trajets privés.
Impossible ! ...
Seule compagnie d'assurance qui fonctionne comme cela.</t>
  </si>
  <si>
    <t>24/06/2021</t>
  </si>
  <si>
    <t>simon-j-117969</t>
  </si>
  <si>
    <t xml:space="preserve">très satisfait du service 
à chaque problèmes une solution rapide et efficace m'a été apportée.
pas d'attente interminable au téléphone c'est aussi un avantage </t>
  </si>
  <si>
    <t>23/06/2021</t>
  </si>
  <si>
    <t>fab08-117664</t>
  </si>
  <si>
    <t>très satisfait du service de la GMF , mais aussi des tarifs et des prestations proposer, je recommande les services de la GMF qui sont toujours à l'écoute et soucieux d'y répondre favorablement</t>
  </si>
  <si>
    <t>20/06/2021</t>
  </si>
  <si>
    <t>sandrine-m-117659</t>
  </si>
  <si>
    <t>je suis pour le moment suis satisfaite
je n'ai pas encore eu besoin de faire appel à mon assureur fort heureusement mais j'apprécie l'accès aux informations dont j'ai besoin</t>
  </si>
  <si>
    <t>pijot-f-117561</t>
  </si>
  <si>
    <t>Le service est satisfaisant dans l'ensemble les tarifs surtout en jeune conducteur sont prohibitifs.
Le site internet est assez efficace et quasi tout peut y être fait.</t>
  </si>
  <si>
    <t>18/06/2021</t>
  </si>
  <si>
    <t>thomas-r-117529</t>
  </si>
  <si>
    <t xml:space="preserve">Je suis satisfait des services qui me conviennent tout à fait, 
Je reste fidèle à mon assurance, je peux ajouter que les prix pratiqués par vos services sont corrects </t>
  </si>
  <si>
    <t>david-c-117381</t>
  </si>
  <si>
    <t>je suis satisfaite des services ,de la rapidité et qualité de ce que nous propose la GMF ,avec de prix très compétitifs .Et une facilité a récupéré des documents ou attestations pour les enfants .</t>
  </si>
  <si>
    <t>17/06/2021</t>
  </si>
  <si>
    <t>sandra-s-117340</t>
  </si>
  <si>
    <t>Je trouve le montant de mes cotisations excessives
Cependant je reste pour le moment car je suis très satisfaite de l accueil téléphonique, et des prestations</t>
  </si>
  <si>
    <t>sylvie--b-117320</t>
  </si>
  <si>
    <t xml:space="preserve">Je suis très satisfaite des services de la GMF. Réactivité, compétence, bon conseils et cordialité à tout moment. Je la recommande sans cesse à ma famille et relations. </t>
  </si>
  <si>
    <t>nelly-d-117312</t>
  </si>
  <si>
    <t>Je suis satisfaite des services de la GMF de la Réunion.
Les prix n'ont pas augmenté, les réponses aux questions ont un délai très raisonnable.
Je reste fidèle.</t>
  </si>
  <si>
    <t>laurent-f-117228</t>
  </si>
  <si>
    <t>Difficile à joindre la GMF afin de faire un point sur tous les contrats d'assurance en notre possession. J'aimerai avoir qu'un gestionnaire me face un point sur tous mes contrats et voir s'il y a ce qu'on modifier pour optimiser.</t>
  </si>
  <si>
    <t>16/06/2021</t>
  </si>
  <si>
    <t>jean-marie-g-117162</t>
  </si>
  <si>
    <t>Excellent, très satisfait des services GMF,  je suis sociétaire depuis de 1967 
GMF toujours présent dans les moments difficiles. C' est avec reconnaissance que je vente cette satisfaction auprès de mes amis.</t>
  </si>
  <si>
    <t>15/06/2021</t>
  </si>
  <si>
    <t>tex-98951</t>
  </si>
  <si>
    <t xml:space="preserve">Satisfait du prix mais pas du service clients GMF. Vous ne savez pas gérer un client, dont par ailleurs vous n en avaez " rien à foutre ", seul l argent compte... une fois encaissé ( 2 fois la même côtisations en 2019 pour le même véhicule, vous n êtes pas foutu de rembourser quand vous faîtes des conneries </t>
  </si>
  <si>
    <t>14/06/2021</t>
  </si>
  <si>
    <t>christophe-p-117008</t>
  </si>
  <si>
    <t xml:space="preserve">une demande d'attestation vaut bien à la GMF, rapidité et simplicité. 
C'est très facile d'accès, très clair et ça fait bien plaisir de ne pas s'encombrer avec ces formalités.
</t>
  </si>
  <si>
    <t>odile-r-116940</t>
  </si>
  <si>
    <t xml:space="preserve"> Je suis des conseillers de l'agence de ILLKIRCH 
du service ''sinistres ''de Lyon contacté pour une amie adhérente après un sinistre en cours avec un numéro direct;
mais pour déclarer un sinistre , connexion difficile.</t>
  </si>
  <si>
    <t>maryline-c-116933</t>
  </si>
  <si>
    <t xml:space="preserve">je suis tres satisfaite de mon contrat prix tres attractif et conseillere tres competente je conseillerais mes amis a votre compagnie d'assurance la GMF </t>
  </si>
  <si>
    <t>bertrand-h-116853</t>
  </si>
  <si>
    <t>Cotisations assurance voiture trop élevées, je ne peux rajouter mon fils jeune conducteur sur nos véhicules sans doubler la cotisation, je pense changer d'assureur.</t>
  </si>
  <si>
    <t>12/06/2021</t>
  </si>
  <si>
    <t>isabelle-g-116831</t>
  </si>
  <si>
    <t xml:space="preserve">Il est regrettable que dès qu'une difficulté surgit telle que plusieurs sinistres consécutifs  alors qu'un longue période sans sinistre s'est écoulée auparavant sans tenir compte du fait que nous sommes clients depuis longtemps. Dans ce cas précis, la GMF n'hésite pas à expulser le véhicule : ce n'est pas ce que nous attendons  d'une assurance qi n'est présente que dann les bons moments. Vos concurrents, eux, par contre,  jouent le jeu et aident et c'est tanpis pour vous.. </t>
  </si>
  <si>
    <t>dany-w-116696</t>
  </si>
  <si>
    <t xml:space="preserve">la GMF a toujours su répondre à mes attentes. réactive, elle m'amène des solutions pratiques et rapides.
le site internet est également conviviale et pratique. </t>
  </si>
  <si>
    <t>11/06/2021</t>
  </si>
  <si>
    <t>ludovic-p-116549</t>
  </si>
  <si>
    <t>Toujours un sinistre en cours depuis 2019...les remises pour les sociétaires en 2020  (40 €)  ont été appliquées à ceux qui en faisaient la demande et pas automatiquement... Très, très déçu</t>
  </si>
  <si>
    <t>09/06/2021</t>
  </si>
  <si>
    <t>victor-d-116501</t>
  </si>
  <si>
    <t>Je suis satisfait du service en ligne proposé par la GMF
Très facile d'accès , avec une belle ergonomie, le service permet un gain de temps dans le traitement des besoins demandés.</t>
  </si>
  <si>
    <t>berenice-p-116426</t>
  </si>
  <si>
    <t>Le site de la GMF est rapide et l'envoi en retour des documents est direct, il se fait sans souci ou besoin de se relogger !
Les coûts sont raisonnables.</t>
  </si>
  <si>
    <t>felicien-m-116193</t>
  </si>
  <si>
    <t>GMF était une assurance très compétitive avant de créer la Sauvegarde.
Depuis, les prix ne sont plus tellement intéressants. 
Aucun avantage à avoir plusieurs contrats à la GMF.
Il y a de moins en moins d'agences GMF ouvertes et la facilité de souscription pour un client de longue date est mauvaise à distance.
Rien n'est fait pour fidéliser le client...</t>
  </si>
  <si>
    <t>07/06/2021</t>
  </si>
  <si>
    <t>cindy-b-113487</t>
  </si>
  <si>
    <t xml:space="preserve">tres bonne assurance servie en temps et en heure  toujours a l ecoute de ses clients je recommande la gmf pour toutes les personnes qui souhaite avoir une bonne assurance </t>
  </si>
  <si>
    <t>magali-v-116148</t>
  </si>
  <si>
    <t xml:space="preserve">J’apprécie toujours le service avec des prix raisonnables. 
Bonne réactivité. Je suis assez satisfaite de la prise de rendez-vous. L'accueil en agence est bonne aussi.  </t>
  </si>
  <si>
    <t>06/06/2021</t>
  </si>
  <si>
    <t>bernard-b-116090</t>
  </si>
  <si>
    <t>Je suis toujours très satisfait de la GMF même si le tarif ne tient pas compte des KMs parcourus annuellement.
En période COVID et pour des retraités le tarif est très important.</t>
  </si>
  <si>
    <t>05/06/2021</t>
  </si>
  <si>
    <t>mulero-s-116012</t>
  </si>
  <si>
    <t xml:space="preserve">simple est rapide bon conseillé facile a joindre par téléphone sur des plages horaires bien définie, rapel de conseillé si besoin, temps d'attente très rapide
tarifs un peu excessif
</t>
  </si>
  <si>
    <t>04/06/2021</t>
  </si>
  <si>
    <t>cecile-c-115950</t>
  </si>
  <si>
    <t xml:space="preserve">je suis satisfaite de certains des services auxquels j'ai adhéré mais TRES TRES déçue des remboursements effectués par l'organisme santé complémentaire </t>
  </si>
  <si>
    <t>nathalie-g-115896</t>
  </si>
  <si>
    <t>Satisfait du service au global.
Le site très pratique sauf au sujet de la messagerie. Il serait préférable d'utiliser ma boite personnel. Lors d'un besoin, il faut utiliser  la messagerie du site et retourner sur le site pour avoir un retour</t>
  </si>
  <si>
    <t>03/06/2021</t>
  </si>
  <si>
    <t>ingrid-h-115768</t>
  </si>
  <si>
    <t>Assurance disponible et réactive. Lorsqu'on fait des comparaisons, les prix demeurent assez concurrentiels. La présence d'agences est aussi un avantage car il peut être important de pouvoir échanger en direct avec les professionnels pour être conseiller au plus juste.</t>
  </si>
  <si>
    <t>02/06/2021</t>
  </si>
  <si>
    <t>sylvie-c-115714</t>
  </si>
  <si>
    <t>Je suis satisfaite du service mais je trouve que la fidelité pourrait être mieux récompensée.
Cordialement                              
Sylvie CATINOT</t>
  </si>
  <si>
    <t>vu-115707</t>
  </si>
  <si>
    <t xml:space="preserve">Le prix plus chère 2 fois plus que les autre, les conseilles répond ta question comme des amateurs . On lui payé mais quand ta des sinistre a déclaré pour réparer il cherche des chose pour ne pas payé, ce n'est pas bon cet assurance </t>
  </si>
  <si>
    <t>dogor-h-115694</t>
  </si>
  <si>
    <t>Simple et pratique, les services de la GMF m'apportent une grande satisfaction. Les tarifs sont abordables et adaptés pour la fonctionnaire que je suis.</t>
  </si>
  <si>
    <t>dave-q-115490</t>
  </si>
  <si>
    <t>bonjour,
on arrive toujours a discuter et a s'entendre avec vous.
c'est important a mes yeux.
pour le prix je trouve que l on pourrais avoir moins cher.</t>
  </si>
  <si>
    <t>ferdinand-l-115107</t>
  </si>
  <si>
    <t>Je suis satisfait du service rapide et efficace .Les prix sont correct.Avec internet se renseigner ou avoir un document c,est facile,Merci a tous pour votre travail</t>
  </si>
  <si>
    <t>28/05/2021</t>
  </si>
  <si>
    <t>01/05/2021</t>
  </si>
  <si>
    <t>postman31--115051</t>
  </si>
  <si>
    <t xml:space="preserve">Assuré depuis 13 ans, bonus de 0.50, j'ai un accident fin mars 2021, le 10 avril je reçois un relevé d'information me disant non responsable, le 27 avril je reçois suite à une hausse de plus de 50% de la franchise sans explication, un autre relevé où je suis responsable. Lors de la declaration à beziers la conseillère m'a indiqué que j'étais un automobiliste à risque et qu'il allait me suspendre mon contrat. De ce fait j'ai engagé des démarches auprès d'une autre assurance et voilà le résultat. J'ai un bonus maximum. La seule réponse de mon interlocuteur... Je suis désolé... </t>
  </si>
  <si>
    <t>27/05/2021</t>
  </si>
  <si>
    <t>jean-pierre-c-114912</t>
  </si>
  <si>
    <t>Correct .Pas d'augmentation pour l'année 2021 . Rapidité en cas de sinistre et suivi sérieux du dossier .Interlocuteur facile à joindre et réponse précises .</t>
  </si>
  <si>
    <t>26/05/2021</t>
  </si>
  <si>
    <t>patrick-v-114891</t>
  </si>
  <si>
    <t xml:space="preserve">je suis satisfait bien que je sois sollicité par d'autre compagnies d'assurance avec des prix alléchant ou identique mais, avec des garanties supérieures  </t>
  </si>
  <si>
    <t>philippe-c-114711</t>
  </si>
  <si>
    <t>DES AUGMENTATIONS REGULIERES DE TARIF INCOMPREHENSIBLES ET PAS EN PHASE AVEC L INFLATION. PAYEZ VOUS TROP CHERS VOS ADMINISTRATEURS ? C EST LA QUESTION DU JOUR</t>
  </si>
  <si>
    <t>25/05/2021</t>
  </si>
  <si>
    <t>sandra-m-114662</t>
  </si>
  <si>
    <t>satisfaite de votre service
SERVICE INCLUS dans l'assurance habitation et prix abordable
gros dysfonctionnement de votre site internet pour se connecter et avoir accès au compte et aux attestations</t>
  </si>
  <si>
    <t>24/05/2021</t>
  </si>
  <si>
    <t>jacques-c-114437</t>
  </si>
  <si>
    <t>Je suis satisfait des services proposés, de la gentillesse des conseiller(e)s, de la durée d'attente téléphonique, et des tarifs.
Rien à rajouter pour être parfait !!!!</t>
  </si>
  <si>
    <t>21/05/2021</t>
  </si>
  <si>
    <t>eric-s-114395</t>
  </si>
  <si>
    <t xml:space="preserve">Pour l'instant satisfait, en ce qui concerne les prix, je trouve que les clients inscrits chez vous depuis des années  et n'ayant pas eut de sinistres (0) sur toutes leur gamme d'assurance ( vie, maison, auto ....) devraient bénéficier d'un tarif préférentiel...
</t>
  </si>
  <si>
    <t>20/05/2021</t>
  </si>
  <si>
    <t>vacoas974-114197</t>
  </si>
  <si>
    <t>je suis satisfait de la rapidité de traitement des informations demandés.
Le service clientèle est à l'écoute et apporte une solution rapide et efficace</t>
  </si>
  <si>
    <t>19/05/2021</t>
  </si>
  <si>
    <t xml:space="preserve">Je suis très content d'être à GFM 
Je mais jamais eu de problème avec eu 
Ils sont sérieux et rapide pour les remboursements 
Et correcte pour les remboursements des dégât des maisons </t>
  </si>
  <si>
    <t>gilles-s-114146</t>
  </si>
  <si>
    <t xml:space="preserve">Je suis satisfait et les prix me convient parfaitement.
Je recommande cette assurance 
J'en parlerais a mon entourage. 
Je souhaite recevoir des offres  assurance auto a l'occasion </t>
  </si>
  <si>
    <t>18/05/2021</t>
  </si>
  <si>
    <t>lydia-p-114145</t>
  </si>
  <si>
    <t>Oui, je suis satisfait de l'accueil téléphonique, des prix et du suivi par les opérateurs. Très bon contact. Rien d'autre à ajouter. Merci pour tout. A très bientôt.</t>
  </si>
  <si>
    <t>bruno-l-114144</t>
  </si>
  <si>
    <t>je suis satisfait du service en agence mais un peu moins du service à distance; je préfèrerais avoir affaire en toutes situations au personnel des agences.</t>
  </si>
  <si>
    <t>michel-g-113816</t>
  </si>
  <si>
    <t>Je suis satisfait du service et je suis satisfait de la réactivité des prises en charge en cas d'assistance. Cette assurance est  un bon choix qualité/  Prix</t>
  </si>
  <si>
    <t>15/05/2021</t>
  </si>
  <si>
    <t>freddy-m-113774</t>
  </si>
  <si>
    <t>JE SUIS SATISAFAIT DES TARIFS ET DES SERVICES
DE LA REACTIVITE DE VOS CONSEILLERS ,DE L'ACCUEIL DANS VOTRE AGENCE  SAINT BENOIT ET DE LEUR PROFESSIONNALISME</t>
  </si>
  <si>
    <t>alain-l-113500</t>
  </si>
  <si>
    <t xml:space="preserve">Nous sommes satisfait des services et de la rapidité pour les remboursements quand il y a un sinistre ,mais au niveau prix celà reste assez élevé .
  </t>
  </si>
  <si>
    <t>12/05/2021</t>
  </si>
  <si>
    <t>mathilde-e-113410</t>
  </si>
  <si>
    <t>Bonjour, 
votre site est simple efficace avec un accès rapide à l'information souhaitée. Félicitation pour l'ergonomie de votre site !
cordialement
Mathilde</t>
  </si>
  <si>
    <t>11/05/2021</t>
  </si>
  <si>
    <t>ouadfel-s-113316</t>
  </si>
  <si>
    <t>assure bien mais pas top au niveau service téléphonique attente trop longue et mal dirigée. Sinon niveau intervention ce n'est pas non plus des plus rapide .
Sinon bonne assurance</t>
  </si>
  <si>
    <t>10/05/2021</t>
  </si>
  <si>
    <t>pas-content-113176</t>
  </si>
  <si>
    <t xml:space="preserve">Tarifs Chers conseiller pas à l'écoute pas de discussion possible a fuir ...deux contrat résiliés poser vous des questions satisfaction client pas importante assumer les résiliations
</t>
  </si>
  <si>
    <t>09/05/2021</t>
  </si>
  <si>
    <t>chantal-t-112902</t>
  </si>
  <si>
    <t>satisfait de tout les services ainsi que des prix et du personnel au téléphone.
les recherches  sur internet sont simple  rapide et claire.
cordialement</t>
  </si>
  <si>
    <t>06/05/2021</t>
  </si>
  <si>
    <t>dylan-b-112720</t>
  </si>
  <si>
    <t>Pratique mais je ne sais pas ce que je vais recevoir car je ne retrouve plus ma carte verte. Simple d'utilisation mais relou de dvoir mettre autant de caractères....</t>
  </si>
  <si>
    <t>05/05/2021</t>
  </si>
  <si>
    <t>fabien-l-112695</t>
  </si>
  <si>
    <t>simple et pratique, très facile d'utilisation. entretien téléphonique opérationnel lors du confinement. merci pour votre professionnalisme.
service très a l'écoute.</t>
  </si>
  <si>
    <t>isabelle-c-112402</t>
  </si>
  <si>
    <t>je suis satisfaite des prestations de la GFM 
Les prix sont  attractifs et les garanties à la hauteur des tarifs appliqués
les réponses par téléphone  sont rapides et efficaces.</t>
  </si>
  <si>
    <t>02/05/2021</t>
  </si>
  <si>
    <t>louis-p-112393</t>
  </si>
  <si>
    <t>SERVICES PARFAITS toujours à l'écoute et répond parfaitement à mes demandes et mes besoins clients fidèle depuis de nombreuses années 
je ne regrette pas mes choix</t>
  </si>
  <si>
    <t>alain-f-112237</t>
  </si>
  <si>
    <t xml:space="preserve">Je suis très satisfait du service assistance GMF, renseignements clairs et précis, accueil et écoute très compétant.
en espérant que la suite du dossier sera de même qualité
</t>
  </si>
  <si>
    <t>30/04/2021</t>
  </si>
  <si>
    <t>01/04/2021</t>
  </si>
  <si>
    <t>yzabel-c-111901</t>
  </si>
  <si>
    <t>Satisfaite du service client et de la réactivité de vos services.
Traitement des demandes dans un délai plus qu'acceptable.
Courtoisie de vos collaborateurs.</t>
  </si>
  <si>
    <t>28/04/2021</t>
  </si>
  <si>
    <t>grdb24-111855</t>
  </si>
  <si>
    <t>Accueil à l'heure et correct, un peu juste en temps pour un premier contact : j'avais à assurer un autre véhicule, une maison, des appartements (3/4 d'heure c'est court)
Pour l'instant, tout va très bien ...
Pouvou que ça doure</t>
  </si>
  <si>
    <t>27/04/2021</t>
  </si>
  <si>
    <t>albert-d-111591</t>
  </si>
  <si>
    <t>Cela fait 50 ans que je suis à la GMF. Je n'ai jamais eu de problèmes. Je les remercie pour leur aide pour la protection juridique ni pour les incidents mécaniques. L'assistance a été rapide et efficace.</t>
  </si>
  <si>
    <t>25/04/2021</t>
  </si>
  <si>
    <t>tsoulides-m-111573</t>
  </si>
  <si>
    <t>satisfait du service,mais contrat chére pour véhicules haut de gamme,prendre plus en compte les assurées sans sinistre depuis de nombreuses année . il n'y à pas que des offres avec quelques mensualitées gratuite pour avoir de nouveaux clients</t>
  </si>
  <si>
    <t>oliviert-p-111550</t>
  </si>
  <si>
    <t>très bonne communication, 
par contre prix abusif pour un jeune ayant juste son permis et n'ayant pas de travail. 
comment voulez vous que nos enfants puisse rouler en voiture en respectant les regles avec une une assurance vu les tarifs alors qu'ils ne gagnent pas encore leur vie ??
Si ils n'ont pas leurs parents derrière, ils ne peuvent rien faire....</t>
  </si>
  <si>
    <t>24/04/2021</t>
  </si>
  <si>
    <t>remy-h-111118</t>
  </si>
  <si>
    <t xml:space="preserve">je suis satisfait du service , les prix sont un peu élevés, une révision de ceux ci devront être étudiés afin de payer  des sommes moins élevées.
par avance merci . </t>
  </si>
  <si>
    <t>21/04/2021</t>
  </si>
  <si>
    <t>lucien-r-110505</t>
  </si>
  <si>
    <t>Tout est OK
Je certifie être assuré auprès de la société pour laquelle j'ai déposé un avis et atteste ne pas travailler dans une entreprise du secteur des assurances (</t>
  </si>
  <si>
    <t>15/04/2021</t>
  </si>
  <si>
    <t>didier-c-110389</t>
  </si>
  <si>
    <t>Très satisfait de l'ensemble des services GMF! Toujours très agréable le contact avec le service clients! Rapidité dans l'action de traitement des demandes.</t>
  </si>
  <si>
    <t>14/04/2021</t>
  </si>
  <si>
    <t>berthom-110282</t>
  </si>
  <si>
    <t>Plateforme téléphonique agréable mais qui ne règle pas les problèmes, j'ai changé pour la clé il y a 2 mois pour les contrats auto santé et maison er je le regrette déjà!!!! 2 mois pour avoir ma carte mutuelle malgré mes appels répétés et des personnes qui me disent qu'ils vont faire le nécessaire! Dès que je peux je change, fuyez!!!! Assurément humain mon oeil assurément pas bien surtout!</t>
  </si>
  <si>
    <t>13/04/2021</t>
  </si>
  <si>
    <t>annie-g-110183</t>
  </si>
  <si>
    <t>JE SUIS SATISFAITE DE VOS SERVICES 
SERVICE EN LIGNE REACTIF ET RAPIDE 
JE REMERCIE TOUTE L EQUIPE DE LA GMF ASSURANCE
BONNE JOURNEE A VOUS.
BIEN CORDIALEMENT</t>
  </si>
  <si>
    <t>francis-f-109809</t>
  </si>
  <si>
    <t xml:space="preserve">Bonjour, 
Merci de me donner l'opportunité de répondre à l'enquête de satisfaction.
Je suis satisfait des services proposés par la GMF.
Etant un client de longue date, je souhaiterai bénéficier d'une ristourne.
</t>
  </si>
  <si>
    <t>09/04/2021</t>
  </si>
  <si>
    <t>moussa-s-108887</t>
  </si>
  <si>
    <t>Je suis satisfait de vos tarifs, de votre accueil sur l'assistance client. La réactivité des agents et des services GMF est louable. Je suis très content d'être un client écouté et conseillé. Je suis étonné de voir cela car j'ai été habitué à des assureurs peu considérant vis-à-vis de sa clientèle. 
BRAVO !!!</t>
  </si>
  <si>
    <t>02/04/2021</t>
  </si>
  <si>
    <t>sylvie-r-108716</t>
  </si>
  <si>
    <t xml:space="preserve">INTERLOCUTEUR TRES A L'ECOUTE ET PARTICULIEREMENT REACTIF A MES DEMANDES. JE SUIS TRES SATISFAITE DE MES ECHANGES ET DU RESULTAT DE MA DEMANDE;
merci </t>
  </si>
  <si>
    <t>31/03/2021</t>
  </si>
  <si>
    <t>01/03/2021</t>
  </si>
  <si>
    <t>alice-d-108680</t>
  </si>
  <si>
    <t>JE SUIS SATISFAIT DES SERVICES,
 LES TARIFS ME CONVIENT,
 LES CONSEILLERS SONT A L'ECOUTE,
 LE SERVICE ASSISTANCE EST EFFICACE,
L'EQUIPE EST PROFESSIONNELLE</t>
  </si>
  <si>
    <t>pas-106563</t>
  </si>
  <si>
    <t>Assurance auto à fuir!!!
Aucun sinistre responsable,mais trois bris de glace en deux ans 
60€ d’augmentation sur la cotisation annuelle pour la première année et résiliation pour la deuxième.
Le tous avec plus de 50% de bonus depuis plus dix ans.
Une honte!
Depuis une nouvelle assurance 100€ moins chère annuelle avec les mêmes garanties.
Pour info mes autres contrats mutuelle et Maison vont bientôt émigré j’ai un autre assureur plus tolérant.</t>
  </si>
  <si>
    <t>14/03/2021</t>
  </si>
  <si>
    <t>pauloc-106382</t>
  </si>
  <si>
    <t xml:space="preserve">Il me semble l'avoir déjà écrit: Bon assureur quand on n'a pas de sinistres ! 
Mais quand un cas difficile , et c'est mon cas pour un contrat ''Assurance de la  Vie - Confort '' qui concerne mon épouse, il faut prendre un avocat pour avoir un minimum d'écoute  et une chance de prise  en charge ! 
Assuré à la GMF depuis plus d'un demi siècle, sans le moindre accident déclaré, il faut avoir beaucoup de patience, pour les dossiers couverts par un contrat, mais inhabituels ! 
La suspicion est automatique, tout autant quelle réglement des contrats....! </t>
  </si>
  <si>
    <t>12/03/2021</t>
  </si>
  <si>
    <t>luck43-106334</t>
  </si>
  <si>
    <t>La GMF parvient à tenir des tarifs attractifs grâce à une politique sectaire qui vous exclut au premier aggravement du risque sans autre forme de procès. Aucun droit à l'erreur. À fuir...</t>
  </si>
  <si>
    <t>audii-509-92088</t>
  </si>
  <si>
    <t xml:space="preserve">En comparaison avec mon assureur  actuelle Serenis Assurances SA, la GMF assurent un bon suivi de dossier avec un niveau de garantie sur mesure. C'est vraiment primordial d'assurer à petit prix.
Qui dit mieux. </t>
  </si>
  <si>
    <t>11/03/2021</t>
  </si>
  <si>
    <t>elcid-105486</t>
  </si>
  <si>
    <t>Voilà une assurance que je bannis pour toujours, arrogance et incompétences. Vous n'aurez jamais le dernier mot avec cette assurance. Adhérent de plus de  15 ans sans aucun accident , mais arrive un jour où j'ai changé d'agence, là, j'ai été traité comme un nouveau adhérent avec des surtaxes alors que j'avais 50% de bonus. Après une monté de ton, les agents de cette agence décident de me compliquer la vie en prétendant que je n'avais pas le droit de résilier mon contrat, et d'avoir hausser le ton alors que l'agent en place assisté de son supérieur m'ont intimé l'ordre martial de sortir sans solution de mon problème étant donné que le contrat venait d'être signé, c e qui est contraire à la loi. Avec mon insistance de résiliation ils transforment ça en résiliation de leur part, comme ça ils me créeront des ennuis.. Alors imaginez si vous avez ne serait ce qu'un ou deux petits Pets...Après plus de 15 ans d'adhésion sans grabuges aucun, cela fait mal au coeur d'être traité de la sorte, vous conviendrez bien</t>
  </si>
  <si>
    <t>04/03/2021</t>
  </si>
  <si>
    <t>g-f-104881</t>
  </si>
  <si>
    <t>Meilleur tarif du marché mais remboursements catastrophiques même si vous avez aucun tord .J'ai toutes mes assurances chez eux .Tous agréables sauf madame ou monsieur sinistre  pour ne pas donner leur nom .On croyait que c'était interdit</t>
  </si>
  <si>
    <t>27/02/2021</t>
  </si>
  <si>
    <t>01/02/2021</t>
  </si>
  <si>
    <t>jud-58603</t>
  </si>
  <si>
    <t>modification du contrat sans me contacter, obligée de justifier de 10 de bonus à 0.50 pour bénéficier d'une réduction, agent non conciliant et peu agréable. 
je suis très déçue</t>
  </si>
  <si>
    <t>25/02/2021</t>
  </si>
  <si>
    <t>ange-67653</t>
  </si>
  <si>
    <t xml:space="preserve">je viens d avoir un sinistre non responsable ,on ma percuté alors que j étais à l arrêt .
J' appelle le dépanneur qui l envoie ou GMf me la dit par SMS.l expert passe 2 jour après et me dit que la réparation coute plus cher que la voiture et donne un prix inférieur a la valeur du marché dit valeur vrade et me voila a pied.
Très déçu de cette prestation la valeur du marché était entre 4000 et 4500 et il me donne 3400.
 C ' est donc  a moi de payer une fois de plus pour racheter une voiture.
Merci l ' expert automobile qui travaille pour l 'assureur.
</t>
  </si>
  <si>
    <t>21/02/2021</t>
  </si>
  <si>
    <t>bacconnier-104440</t>
  </si>
  <si>
    <t xml:space="preserve">Assuré depuis plus de 10 ans à la GMF, j'avais déjà noté que pour un problème de voisinage (destruction de piscine), ils n'avaient pas levé le petit doigt. Je viens d'avoir un sinistre non responsable sur un véhicule, prise en charge déplorable. Impossible d'obtenir une voiture de prêt pour me rendre au lycée où j'enseigne alors qu'il suffirait que la gmf impacte ces frais sur les deux autres voitures responsables. Je pense partir de la gmf. J'ai écrit au médiateur, j'écris à 60 milllions de consommateurs. </t>
  </si>
  <si>
    <t>18/02/2021</t>
  </si>
  <si>
    <t>gigi-104173</t>
  </si>
  <si>
    <t>pas de problème pour l'instant  avec GMF assurances nous y sommes a ssurés depuis de nombreuses années et nous espérons que cela continuera dans ce sens</t>
  </si>
  <si>
    <t>15/02/2021</t>
  </si>
  <si>
    <t>pierre-104057</t>
  </si>
  <si>
    <t>Appel pour savoir si casse antibrouillard pris en compte dans bris de glace, réponse négative, quand même surpris je rappelle, tombe sur une autre personne qui me dit que oui; heureusement que j'ai rappelé
Actuellement en attente d'un nouveau sinistre, percuté par l'arrière par quelqu'un qui a oublié de freiner et a pris la fuite, j'ai noté la plaque, porté plainte et j'ai un témoin, malgré tout ça, cela fait presque 3 mois que rien n'évolue pour raison selon la dernière raison évoqué d'en cours de détermination des responsabilités...</t>
  </si>
  <si>
    <t>12/02/2021</t>
  </si>
  <si>
    <t>nalla007-103580</t>
  </si>
  <si>
    <t>A FUIR !  AUCUN SERIEUX
10 mails envoyés et toujours aucune réponse concrète ! Il faut payer pour une voiture que je n'ai plus et aucune explication du pourquoi du comment !
Je suis obligé de me battre pour une réponse ! Leur client sont leur vache à lait et c'est peu dire ...
2 mois d'envois de mail pour n'avoir aucune réponse concrète aujourd'hui ! C'est du professionnalisme ?
Je ne recommande pas du tout cette assurance !!!!!</t>
  </si>
  <si>
    <t>02/02/2021</t>
  </si>
  <si>
    <t>jeanjean-102458</t>
  </si>
  <si>
    <t>20 ans déjà à  la GMF, et avec plusieurs contrats. Aucun geste en tant qu' ancien client, et aujourd'hui, sans raison, 90 € d'augmentation pour mon véhicule, malgré un coeff de 0,50, 15% de bonus+ et 10% bon conducteur..justification ?</t>
  </si>
  <si>
    <t>11/01/2021</t>
  </si>
  <si>
    <t>01/01/2021</t>
  </si>
  <si>
    <t>manu13-101925</t>
  </si>
  <si>
    <t>Assurance difficilement joignable. 
Un expert vous explique que les pièces volées ne seront pas entièrement remboursées à cause de leur usure. Depuis quand les voleurs volent des pièces usées sur une voiture? Comment l'expert peut déterminer si les pièces sont usées sans les voir?
Non respect des échéances de réparation : plus de 2 semaines pour remettre 2 roues et enlever 2 marques sur le pare choc arrière!??
L'expert ne vous rappelle pas, vous devez systématiquement contacter les intéressés.
Très décevant, client depuis des années sans gros problèmes  (1 sanglier = comité de chasse qui paie et un brise glace) en 8 ans.</t>
  </si>
  <si>
    <t>28/12/2020</t>
  </si>
  <si>
    <t>01/12/2020</t>
  </si>
  <si>
    <t>katie-101515</t>
  </si>
  <si>
    <t>Je suis chez GMF depuis 2010, je n'est jamais été déçue de leurs prestations, jusqu'à hier matin. Avec mon assurance auto, je fais dépanner mon véhicule sur place, puis l'emmène jusqu'au garage habituel. La personne que j'ai eu par téléphone , m'a assuré que j'avais le droit a un taxi pour rentrer chez moi. Or , j'ai attendue au moins deux heures, au froid, sous la pluie. Entre temps il a fallut rappeler la GMF, plusieurs fois, mais le taxi n'est jamais venu. J'ai du me débrouiller pour rentrer chez moi, avec bien entendu, une bonne distance a pied sous la pluie. GMF Assurément humain?  certainement pas !</t>
  </si>
  <si>
    <t>16/12/2020</t>
  </si>
  <si>
    <t>dom-101327</t>
  </si>
  <si>
    <t>Bon contact ,en ligne et au bureau de Saint Avold! Tout est ok sauf les tarifs! Pourrais faire mieux pour une assurance mutualiste surtout pour les plus anciens clients!</t>
  </si>
  <si>
    <t>11/12/2020</t>
  </si>
  <si>
    <t>cathy2403-26360</t>
  </si>
  <si>
    <t>Prix cher et pas de négociation possible. Par exemple pour mon cas qui suis à la GMF depuis 2013, jamais eu de sinistre, on peut me qualifier d'être une très bonne cliente. Malgré cela, j'ai constaté que tous les ans, les prix augmentent. Quant à l'accueil, désagréable, pas aimable et manque de chaleur. Cette année 2020, encore une augmentation de trop, malgré les 10 mois de confinement, période à laquelle, je n'ai pas utilisé ma voiture qui a dormi au parking. Il n'y a pas eu de geste commercial mais une augmentation en cadeau, j'ai décidé de résilier mon contrat.</t>
  </si>
  <si>
    <t>08/12/2020</t>
  </si>
  <si>
    <t>denis-100560</t>
  </si>
  <si>
    <t xml:space="preserve">Résilier un contrat sans m'en avertir je trouve ça abusé de leur part. Plus jamais la gmf! Et je vais faire le nécessaire pour que ma famille aillent voir ailleurs. </t>
  </si>
  <si>
    <t>24/11/2020</t>
  </si>
  <si>
    <t>01/11/2020</t>
  </si>
  <si>
    <t>fbarreau-100212</t>
  </si>
  <si>
    <t>Client sans histoire depuis 5 ans (tant qu'on paye et qu'il arrive rien, tout va bien...), j'ai le malheur de subir 3 sinistres NON RESPONSABLES en moins de 2 ans et on m'augmente la cotisation de 21% SANS PREAVIS 
C'est inadmissible !</t>
  </si>
  <si>
    <t>17/11/2020</t>
  </si>
  <si>
    <t>sandradu13-99988</t>
  </si>
  <si>
    <t>Un bon rapport qualité prix, des conseillers toujours à l'écoute. Fidèle depuis 25 ans et je compte le rester ! Les garanties sont bonnes j'ai déja eu des gestes commerciaux sur des franchises.</t>
  </si>
  <si>
    <t>11/11/2020</t>
  </si>
  <si>
    <t>eligonne--99460</t>
  </si>
  <si>
    <t>Si je pouvais mettre 0 étoile,  c est ce que j aurais fait. Après avoir eu 3 accidents, j ai eu un coup de fil de la gmf  me disant qu ils ne m assuraient plus ! Et oui c est ça la gmf !</t>
  </si>
  <si>
    <t>31/10/2020</t>
  </si>
  <si>
    <t>01/10/2020</t>
  </si>
  <si>
    <t>charly-99442</t>
  </si>
  <si>
    <t xml:space="preserve">Client depuis de très  nombreuses  années, je suis assez satisfait  de mon assurance. Ceci dit il faut  de temps en temps  négocier à échéance ou aller voir la concurrence .Surtout  ne pas tout assurer  dans la même  compagnie. Concernant  les remboursements  c'est  assez  carré. J'ai quand  même  eût un problème  concernant  un dossier  ou je n'étais pas en tort  , il a fallut  que je les rappelle  à l'ordre  pour me rembourser  la franchise  . Le reproche que je ferais  est que je soi obligé  d'avancer l'argent  si l'on ne vas pas chez un carrossier  agréé  par eux. Ce qui est mon cas , j'ai  un petit  carrossier  à 100 m de chez moi et que je fais  travailler. Le système  d'agréer  des grosses entreprises  penalise  les petites structures. Tous les ans les voitures  vieillissent  et les mensualités augmente . Je trouve cela anormal.
J'ai l'impression de payer pour ceux  qui roulent  sans assurance  et qui sont souvent  chez le carrossier !!!!!
!
 </t>
  </si>
  <si>
    <t>supermario33-99412</t>
  </si>
  <si>
    <t>Très difficile à joindre, prenez votre après-midi pour arriver à avoir un interlocuteur ! ne réponds pas sur le site web dédié malgré plusieurs relances !! insupportable ! et puis... plus grave : A fuir si vous avez un accident ( accrochage) aucune défense de son assuré, position dogmatique, aucune écoute.... probablement accord entre assureur sur votre dos ! TRES DECEVANT !</t>
  </si>
  <si>
    <t>30/10/2020</t>
  </si>
  <si>
    <t>assurance-decu-99157</t>
  </si>
  <si>
    <t xml:space="preserve">Pas sympa après avoir assuré ma maison dans une autre compagnie à cause du prix trop élevé ils en profitent pour augmenter l'assurance automobile. Pas sympa..je vais donc aller voir ailleurs si il y a mieux. Dommage j'étais bien </t>
  </si>
  <si>
    <t>23/10/2020</t>
  </si>
  <si>
    <t>p-j--99139</t>
  </si>
  <si>
    <t>2 agences à Avignon entre manque d'amabilités, d'empathie et de disponibilité pour l'une. Et pour l'autre agence : un sctech digne du film " la vérité si je ments" !. De plus se permet de dénigrer son directeur !! et se trompe sur tous les devis. Pas un assureur mais un camelot.</t>
  </si>
  <si>
    <t>bernard-99130</t>
  </si>
  <si>
    <t xml:space="preserve">Bjr , suite à  panne des injecteurs sur ma voiture, la réparation a  été prise en charge par la GMF , aucun problème avec le reparateur, j ai juste payé la franchise prévue au contrat panne.
Vraiment été satisfait de l assistance,  dans un premier temps location de voiture 3 jours et comme la réparation à  durée plus longtemps,  la GMF s est occupée de prolonger la location de voiture sans que je demande .
A chaque fois j ai eu des personnes sympathiques à la GMF , avec de bonnes explications. 
Moi je dis SUPER la GMF.
</t>
  </si>
  <si>
    <t>chahrazad--99056</t>
  </si>
  <si>
    <t xml:space="preserve">La Gmf été pour moi la meilleure assurance. 
J’étais en agence à St Quentin tout se passer super bien. 
Depuis que je suis passée à l’agence de Versailles tout est partie en sucette, on se fais très bien accueillir mais faut savoir sur qui on tombe. 
Trois personnes, deux dames et un monsieur sont vraiment sans coeur. 
Assurément humain ? Où est l’humanité on m’a manqué de respect ! On m’a demander de dégager de l’agence et on m’a traiter de gamine juste parce que j’ai demander à une salariée de la GMF de baisser d’un ton, elle est parti en sucette à commencer à crier et à me traiter de gamine mal élevé. Mais où est le respect, sa collègue est venu mais elle n’est pas venu apaiser sa collègue et s’en ai mêler et à son tour elle aussi m’a manquer de respect ! On m’a menacé d’appeler la police car je ne voulais pas «  dégager »! Elles se sont permis de me dire tu car je suis jeune ! On m’a dis que j’étais mal élevé ! Je me suis déplacé il y a une semaine dans leurs locaux j’ai eu à faire à une dame super mignonne qui m’a même rappeler le lendemain ! 6 ans que je suis là bas ! Et on m’a dis bon débarras si je quitter la GMF, vraiment je vous déconseille l’agence de Versailles . Le monsieur est venu je me suis excusé d’avoir un peu hausser la voie avec une de ces collègues il ne m’a même répondu et à hausser les sourcils ! Mais n’y allez vraiment pas je vous déconseille vraiment ! Il y a d’autre assurance peu chère et beaucoup plus humaine ils devraient revoir leurs slogans « assurément humain » car ils sont tous sauf humain ! Je suis extrêmement déçu ! On m’a littéralement manquer de respect et les deux dames se sont mise à deux à hurler sur moi et à me dire de dégager ! Car je ne comprenais pas une chose ! Déjà je suis arrivé à 17h40 elle commencer déjà à râler et envoyer des piques alors que l’agence fermé ces portes 20 minutes après et j’étais là juste pour leurs réglés une dette suite à la vente de mon véhicule ! J’ai voulu souscrire un autre contrat chez eux on m’a littéralement pas respectée et encore j’en passe ! J’ai pris rdv avec la directrice d’agence ! J’espère vraiment qu’elle fera le nécessaire pour calmer ces deux personnes ! Et leurs inculquer le respect ! </t>
  </si>
  <si>
    <t>22/10/2020</t>
  </si>
  <si>
    <t>rorododo-98362</t>
  </si>
  <si>
    <t>Bonjour, au niveau tarif, la GMF est très compétitive. Ses prix sont attractifs et beaucoup moins élevés qu ailleurs. 
Pour les assurances loisirs, style bateaux à moteur, c est pareil, je n' ai jamais trouvé moins cher.
La seule chose que je leur reproche, c est les assurances accident et famille qui ne sert à rien, dans la mesure où vous n êtes pas hospitalisé 5 jours consécutifs : donc si vous vous cassez les 2 bras ou les 2 jambes, vous n aurez aucune aide.</t>
  </si>
  <si>
    <t>05/10/2020</t>
  </si>
  <si>
    <t>briseux-98286</t>
  </si>
  <si>
    <t>C'est à mon avis et d'après les statistiques,la Cie la moins chère pour la voiture !Je la recommande à mes amis et connaissances,pour la faire connaitre !</t>
  </si>
  <si>
    <t>02/10/2020</t>
  </si>
  <si>
    <t>emg-98105</t>
  </si>
  <si>
    <t>Attention au choix du réparateur!!!!
Assurée GMF depuis toujours, je viens d’acheter une Audi neuve... Après un bris de glace important je dois faire changer mon pare brise... je viens d’apprendre par ces derniers que si je passe par chez Audi j’aurais en sus du prix de la franchise un reste à payer. En effet selon l’hôtesse si je ne passe pas par un garage agréé non seulement je dois avancer les frais de réparation (normal) mais si je vais chez des concessionnaires Welcom car j’aurais un supplément à régler !!!!</t>
  </si>
  <si>
    <t>30/09/2020</t>
  </si>
  <si>
    <t>01/09/2020</t>
  </si>
  <si>
    <t>brusau-cuello-97910</t>
  </si>
  <si>
    <t xml:space="preserve">Beaucoup trop de problèmes...inversion de contrat auto...création de contrat santé a mon insu...sinistre jamais résolu et en plus on ce moque du client...surtout personne pour régler efficacement les problèmes parcontre moi je règle la facture...je déconseille </t>
  </si>
  <si>
    <t>28/09/2020</t>
  </si>
  <si>
    <t>lelyonbrice-97576</t>
  </si>
  <si>
    <t>A fuir! CRM de 0.5 depuis longtemps , Un seul sinistre en 30 ans et un bris de glace malheureusement j'ai eu les 2 la même année chez GMF. Du coup contrat résilié, ensuite à vous de galerer avec les autres assureurs pour trouver un nouveau contrat une fois que vous etes résilié! Donc GMF est un bon contrat si vous n'avez jamais d'accident...</t>
  </si>
  <si>
    <t>18/09/2020</t>
  </si>
  <si>
    <t>m-heroguelle-97571</t>
  </si>
  <si>
    <t>J'ai subis une augmentation d'environ 6 euros mensuel sur me contrats d'assurance, soit environ 72 € l'an et je n'ai pas été éligible à la prime de 40 €(COVID-19) après 45 ans de bons et loyaux services.
Je suis allé à la GMF, après pris rendez vous, Et bien, aucune explication, qui justifie ces deux actions.
Le centre de la GMF, m'a dit que c'était les agences qui répercutaient la prime....
Il faut dire qu'il m'est arrivé d'avoir des petits tracas à la maison ou voitures, je n'étais jamais assuré pour mes tracas, genre rétro cassé par un véhicule ou encore véhicule enfoncé sur un parking, un téléviseur qui  allume des pixels blancs suite à un orage. Pourtant, je souscris des "tous risques" ou des" multi-garanties".
Non je ne suis pas satisfait de la GMF. D'ailleurs le M de mutuelle ,le M ne devrait plus exister car ce n'est plus une mutuelle....
M Heroguelle</t>
  </si>
  <si>
    <t>j’en-ai-pas-96856</t>
  </si>
  <si>
    <t>Attention l’assurance TOUS RISQUES GMF ne couvre pas la casse des feux arrière d’un véhicule! En voilà une garantie efficace et de bon conseil... coût de l’opération pour un feux cassé sur un parking 274 euros de franchise, plus cher que mon feux</t>
  </si>
  <si>
    <t>31/08/2020</t>
  </si>
  <si>
    <t>01/08/2020</t>
  </si>
  <si>
    <t>mlm--96765</t>
  </si>
  <si>
    <t xml:space="preserve">De longue date, nous apprécions la qualité des contrats dont notre famille dispose à la GMF et des relations ( essentiellement téléphoniques ou mel)avec les conseillers. En particulier, les voitures ont toujours été assurées à la GMF, dans des conditions qui nous ont toujours donné entière satisfaction. Lors d'un drame familial, nous avons pu mesurer combien la qualité n'était pas limitée aux situations "standard" et combien l'aide était intelligente, professionnelle et précieuse: mon mari est décédé brutalement, alors que nous étions en vacances à 700 kms de notre domicile. Au delà de l'épreuve humaine, il a fallu affronter les difficultés des retours, celui de mon mari, le mien, celui de la voiture, que je n'étais pas capable de conduire, dans ces circonstances, sur un si long trajet . J'ai appelé la GMF pour savoir comment m'en sortir. En moins de 2h, le conseiller avait  étudié toutes les solutions envisageables et organisé nos retours, dans des conditions techniques et humaines remarquables. Je ne dirai jamais assez ma reconnaissance, à mon interlocuteur et à la GMF, pour cet accompagnement exceptionnel dans un moment aussi difficile. </t>
  </si>
  <si>
    <t>28/08/2020</t>
  </si>
  <si>
    <t>cedric3133-95723</t>
  </si>
  <si>
    <t>Assuré chez GMF pendant 2 ans. Rien de spécial car je n'ai jamais eu d'accident par contre il savoir qu'ils fonctionnent essentiellement par rdv en agence...et c'est horrible!
Vous changez de vehicule : il faut amener en agence votre carte grise
Ma nouvelle assurance a fait la demande de résiliation 1 mois en avance, avec preuve de depot ... GMF fait la sourde oreille en disant n'avoir rien reçu et je dois faire 40 minutes de route pour prouver avec les documents... ABERRANT !
Allez voir ailleurs en Assurance, rien de spécial chez eux et tout est moins bien (contact/tarif/dispo)</t>
  </si>
  <si>
    <t>30/07/2020</t>
  </si>
  <si>
    <t>lapalice-1187-95635</t>
  </si>
  <si>
    <t>je suis abonné depuis très longtemps mon premier contrat je l'ai signé rue de Prony vers 1970 à Paris,personnel toujours courtois,un seul problème en 1990 avec une responsable en province ,une dame de mauvaise foi évidente ,mais c'était une cheffe ,suite à ce différent j'ai regardé ailleurs et je me suis rendu compte que les tarifs n'étaient pas mieux alors je suis resté  c'est le passé ;à ce jour les rapports sont convenables.</t>
  </si>
  <si>
    <t>29/07/2020</t>
  </si>
  <si>
    <t>nan-95500</t>
  </si>
  <si>
    <t xml:space="preserve">4 ème appel ce jour pour des devis auto...... Mise en attente 7 min pour s entendre dire que tous les conseillers sont  occupés. Je pense qu ils n ont pas besoin de nouveaux contrats. Si c est la même chose lors d un sinistre au secours...... </t>
  </si>
  <si>
    <t>28/07/2020</t>
  </si>
  <si>
    <t>boum415-93633</t>
  </si>
  <si>
    <t>Surtout ne pas avoir de modifications à faire sur votre contrat. Il faut toujours passer en agence, pour la moindre modification de coordonnées ou autre. Service téléphonique ne peut rien faire et peu aimable.</t>
  </si>
  <si>
    <t>maxcom45-92878</t>
  </si>
  <si>
    <t>J'ai souhaité résilier mes contrats assurance auto, mon nouvel assureur à envoyé en recommandé les demandes de résiliation "loi Hamon" ne voyant rien venir j'ai contacté la GMF qui me dit qu'ils n'ont pas réceptionné de courrier de résiliation.
cela m'est arrivé déjà deux fois.
Pas joignable par téléphone ni par mail que par fax (en 2020)
j'ai dû me déplacer à l'agence pour transmettre les documents de résiliation.</t>
  </si>
  <si>
    <t>isag44-92802</t>
  </si>
  <si>
    <t>après un sinistre auto sans responsabilité, estimation véhicule de l'expert ne permettant pas de retrouver un véhicule équivalent d'avant le sinistre (proposition de remboursement à -3 000 euros). Pas de respect contractuel de la GMF. Scandaleux ! Ne défend pas les intérêts du sociétaire. A FUIR .</t>
  </si>
  <si>
    <t>ernest-91326</t>
  </si>
  <si>
    <t xml:space="preserve">si gmf était l'assurance parfaite pensez vous que je ferais des demandes pour connaitre les offres des autres compagnies d'assurances payer 350€ avec un coef 0,5 un bonus plus de 15% et un avantage bon conducteur de 21%pour une clio essence 5 cv de 10/2002 au tiers en étant client depuis 30 ans ??? </t>
  </si>
  <si>
    <t>glev-90912</t>
  </si>
  <si>
    <t xml:space="preserve">Mon fils a eu un accident non responsable le 2 juin, un véhicule voulant dépasser un camion l'a percuté au niveau de la roue avant droite. Une fois le constat fait le véhicule est déposé chez un garagiste agréé avec mention d'un bruit lors de la mise en route de la clim après le choc. L'expert passe et déclare la roue abimée usée à 80 % avec une entaille qui ne serait pas due au choc, la climatisation abimée avant et pas de parallélisme à faire, seule la tôle a été réparée.
Nous amenons donc la voiture chez Norauto pour le changement des deux pneus avant. Ce garagiste nous dit que les pneus sont usés à 60 % que le parallélisme doit être fait et que le choc a causé une fuite à la climatisation..
</t>
  </si>
  <si>
    <t>ma-90417</t>
  </si>
  <si>
    <t>Très mécontente je cherche une autre assurance et j'enlève toutlmes  contrats ! Je suis très déçue et pourtant je suis fidèle en assurance.</t>
  </si>
  <si>
    <t>10/06/2020</t>
  </si>
  <si>
    <t>phil31400-86290</t>
  </si>
  <si>
    <t>A fuir. Résilié pour un accident responsable matériel mineur, 1 accident non responsable, et 1 sinistre non responsable sans suite car pas de dommages. J'ai 4 assurances à ce jour, bien sur seule l'auto est résiliée mais bien sur tout va être résilié par mes soins. Depuis dans années je paye près de 1500 euros à la GMF sans le moindre incident sans sinistre, quand je raconte cette histoire à mon entourage ils sont ébahis.. L'agence est impossible à joindre, il faut passer par une plate forme, avec chaque fois des interlocuteurs différents.
Bref, si vous êtes sur de ne jamais avoir de sinistre, pourquoi pas, sinon à fuir.</t>
  </si>
  <si>
    <t>24/01/2020</t>
  </si>
  <si>
    <t>moanda-86158</t>
  </si>
  <si>
    <t>Bonjour. Je suis passé ce matin à l'agence de Cahors pour un renseignement qui tout au plus aurait pris 5 mn, raison pour laquelle je n'avais pas pris rendez-vous, sachant bien évidemment que je devrais patienter un petit peu. Ce qui fut le cas.
Dans le déroulement des faits, l'agent d'accueil, à mon grand étonnement, a fait passer une personne sans rendez-vous (arrivée après moi). Puis vint le tour d'un rendez-vous arrivé après moi. J'ai normalement continué à patienter. Son rendez-vous parti, normalement mon tour venait.
L'agent d'accueil est retournée dans son bureau et ne me semblait pas particulièrement occupée. Elle n'en est ressortie, environ 10 mn plus tard, que pour prendre un nouvel arrivant qui avait rendez-vous et 5 mn d'avance. Devant mon étonnement, l'agent d'accueil m'a sèchement répondu: "vous n'aviez qu'à prendre rendez-vous".
Je vous laisse juge de la qualité de l'accueil de cette agence.</t>
  </si>
  <si>
    <t>21/01/2020</t>
  </si>
  <si>
    <t>anne-86059</t>
  </si>
  <si>
    <t>Prestations honteuses et scandaleuses de la GMF, compagnie auprès de laquelle mon Père, un Monsieur âgé de 86 ans, a toujours eu toutes ses assurances.
Cette compagnie d'assurances a tellement dépassé les bornes dans l'irrespect de ses sociétaires, que je poste ci-après le contenu du dernier courrier avec AR que je viens d'adresser à Edouard Vieillefond, Directeur Général de GMF Assurances :
Objet : Immobilisme scandaleux de vos services
Monsieur le Directeur Général,
Le propos de ma lettre est le suivant :
Vu le peu de considération des agents de vos services pour les femmes et hommes qui se retrouvent en charge d'une personne dépendante - ceci aussi bien sur le plan de la santé, de l'administratif que du quotidien, en plus de leur travail et de la gestion de leur propre vie personnelle - , je me retrouve à nouveau dans l'obligation de vos adresser un courrier en recommandé avec AR (se reporter à ma lettre du 22 mars 2019).
Je n'évoquerai pas ici,
Le non-retour de vos services à mon courrier du 28 octobre 2019 les informant de la mesure de tutelle à l'égard de mon Père, et, leur demandant de me faire parvenir une copie des contrats qu'il a conclus avec votre compagnie - comme édicté par la loi - .
Ni, depuis, les maints appels au 0 970 809 809 infructueux avec réponses contradictoires par lesquels j'ai, vainement, demandé à avoir accès à l'espace Internet GMF de mon Père - dans l'esprit évident de la raison d'être de ces accès en ligne : Faciliter les échanges avec le client -.
Que dire du fait que, cependant, je reçois sans arrêt des sollicitations de vos services pour avis d'échéance alors, qu'en regard, je n'ai aucun moyen mis à ma disposition pour en vérifier le bienfondé, controle qui, tout de même, vous en conviendrez, est l'une des premières obligations d'un tuteur.
Je rajouterai, à ce qui précède, que vous êtes l'un des seuls organismes avec qui, depuis l'aggravation de l'état de santé de mon Père, je n'ai eu que des désagréments regrettables et inacceptables.
Que cela soit de (), en passant par la mutuelle, à (), tous ont su mettre à ma disposition les informations, et, les accès qui me sont indispensables pour la bonne gestion des affaires de mon Père.
Est-ce nécessaire que je rajoute à mon propos combien de tels agissements sont dommageables à l'image de la GMF, et, qu'il serait tout de même souhaitable que tout cela soit rectifié.
A vous lire.
Je vous prie d'agréer, Monsieur le Directeur général, mes salutations.</t>
  </si>
  <si>
    <t>18/01/2020</t>
  </si>
  <si>
    <t>laure-b-86005</t>
  </si>
  <si>
    <t>Dossier en cours depuis juillet 2019 toujours en attente d'un règlement, ils continuent de me prélever tous les mois alors que la voiture est en leur possession (à leur epaviste en tout cas) depuis le sinistre !  
Impossible de joindre le service sinistre IDF normalement, je réussis à les joindre après plusieurs jours avec au moins deux appels/jours.
Je les contacte tous les mois depuis septembre...</t>
  </si>
  <si>
    <t>16/01/2020</t>
  </si>
  <si>
    <t>yvette-85752</t>
  </si>
  <si>
    <t xml:space="preserve">la GMF refuse de continuer à assurer ma voiture après des sinistres non responsables alors que je suis sociétaire depuis 50 ans pour 2 maisons, 2 voitures, responsabilité civile, famille  </t>
  </si>
  <si>
    <t>10/01/2020</t>
  </si>
  <si>
    <t>michel-85504</t>
  </si>
  <si>
    <t xml:space="preserve">agence GMF 73200 aLBERTVILLE   je me présente pour avoir un relevé d'information des 3 dernières années Le conseiller qui se présente a moi me demande si j ai RDV  Ce Monsieur refuse de me servir sous prétexte qu' il attend un RDV je lui dit qu il n en a que pour 2 minutes a me faire ce relevé impossible il faut attendre une autre conseiller arrive et me le fait en 1 minute 38 secondes et ce monsieur s amuse avec son clavier son RDV toujours pas la   RESULTAT J' avais 2 assurances chez eux et en projet une 3ème j ai tout viré a la concurence meme en payant un peu plus cher     </t>
  </si>
  <si>
    <t>04/01/2020</t>
  </si>
  <si>
    <t>fatcool-82173</t>
  </si>
  <si>
    <t xml:space="preserve">Je viens de souscrire à une assurance auto suite à une offre promotionnelle (2 mois offerts). Lors de mon 1er passage en agence, on m'a informé qu'en cas de paiement mensuel des frais de 2.29 euros s'ajoutent. Mais la conseillère ne m'a pas dit que ces frais sont payables tous les mois en plus de la cotisation mensuelle. J'ai pourtant posé la question si c'est tous les mois. Elle m'a bien répondu non. Alors je suis surprise lorsqu'on me présente l'échéancier avec des frais de 2.29e à chaque prélèvement. Heureusement j'ai pu résilier mon contrat avant d'être prélevé. Et tous les avis négatifs me rassurent dans mon choix. </t>
  </si>
  <si>
    <t>lexisa-81963</t>
  </si>
  <si>
    <t>Gmf égal niveau 0 de la modernité, impossible de régler quoique ce soit par téléphone ou par mail (que ce soit pour simplement s'assurer ou changer de véhicule). Il faut systématiquement se déplacer à l'agence et sur rdv!! Franchement moi qui viens d'un autre assureur, j'ai changé car Gmf est légèrement moins cher mais point de vue service et réactivité, je regrette fortement ma décision (trop contraignant).</t>
  </si>
  <si>
    <t>ricki-j-81214</t>
  </si>
  <si>
    <t>Le prix était compétitif par rapport à d'autres assurances, mais tout ça c'est très bien tant qu'il ne vous arrive rien. ne vous faite pas avoir par cet assureur GMF, en cas de sinistre non responsable, le prêt de voiture ne dure que 3 jours (assistance), pas de prolongation possible si n'avez pas pris l'option, dont personne ne vous parle d'ailleurs avant un sinistre. De plus l'expert délégué par cet assureur ne prend pas en charge tous les dégâts, comme une jante qu'il passera sur le compte d'un trottoir.</t>
  </si>
  <si>
    <t>21/11/2019</t>
  </si>
  <si>
    <t>pp21-81071</t>
  </si>
  <si>
    <t>J'étais assuré GMF depuis au moins 25 ans (et depuis 2008 sur 2 véhicules), au max du bonus à 50% depuis + de 15 ans, toujours satisfait de leurs services. En septembre 2016, la GMF me propose/impose une modif de contrat, un peu moins cher ; en confiance je dis OK. Puis j'ai 2 petits sinistres non responsables sans tiers identifié en 2016 et 2017. Et en cet été 2019, la GMF m'annonce que mon contrat va être résilié du fait de ces 2 sinistres, toute antériorité avant 2016 ayant disparu (seulement sur 1 contrat). La seule alternative aurait été d'accepter de payer le double de prime avec un contrat "joker"..  (Joker pour qui ?...). En refusant cela,  je suis donc contraint par GMF de quitter GMF.</t>
  </si>
  <si>
    <t>17/11/2019</t>
  </si>
  <si>
    <t>evan-74562</t>
  </si>
  <si>
    <t>Moins 5 étoiles ! A la GMF votre adversaire refuse le constat amiable, n'est pas assuré : vous êtes 100% responsable ! C'est tellement plus simple ! On va pas s'emmerder à faire des recherches et se lancer dans des complications, le temps c'est de l'argent et l'assuré on l'a sous la main.</t>
  </si>
  <si>
    <t>13/10/2019</t>
  </si>
  <si>
    <t>lysipe-78712</t>
  </si>
  <si>
    <t xml:space="preserve">J'ai appelé pour mettre à jour mon adresse suite à une mutation professionnelle, le conseiller qui s'est chargé de la modification a conclu en me disant que "ça ne changeait rien au niveau du prix de la cotisation", ce qui s'est avéré faux puisque quelques jours après j'ai reçu le contrat et la cotisation avec une différence d'une vingtaine d'euros à verser (frais de traitement de dossier + de changement d'adresse..). Ce changement d'adresse étant par obligation professionnelle (fonction publique d'Etat), j'ai tenté de négocier ces frais qui me sont imputés tous les deux ans. En vain. La GMF se dit pourtant "le premier assureurs des personnels du service public..."
De plus, la conseillère s'est montrée extrêmement désagréable (j'espère que notre échange a été enregistré et qu'il serve pour la formation de téléconseillers). J'étais fidèle à la GMF depuis de nombreuse années, à la suite de cet échange téléphonique, j'ai tout simplement décidé  d'effectuer des demandes de devis ailleurs.
Je ne recommande plus la GMF, ses conseillers sont brouillons (ou mal formés). </t>
  </si>
  <si>
    <t>27/08/2019</t>
  </si>
  <si>
    <t>ares-78633</t>
  </si>
  <si>
    <t>bonjour besoin d aide, a quel moment prendre un contrat solidarité entraide et a quoi ca va me servir et avec quel contrat habitation ou auto.
 je cherche des explications sur ce contrat ;
et qui en a deja souscrit</t>
  </si>
  <si>
    <t>23/08/2019</t>
  </si>
  <si>
    <t>jmb-78026</t>
  </si>
  <si>
    <t>client depuis 40 ans 1 bris de glace.....
17% d'augmentation en 3ans !!!!
être fidèle est un luxe</t>
  </si>
  <si>
    <t>29/07/2019</t>
  </si>
  <si>
    <t>lulu42-78001</t>
  </si>
  <si>
    <t>Horreur !! Belle franchises à payer pour des sinistres non responsable. Sinistres traité au bout de 13 mois. Aucuns contact. Il faut fuire !!!!</t>
  </si>
  <si>
    <t>antoine-77139</t>
  </si>
  <si>
    <t>Etant assuré au tiers plus (incendie/vol, bris de glace, Incendie-Tempête-Attentats, Catastrophes naturelles), je pensais être assuré contre les dégâts de la grêle...
hé bien non, rien du tout, ma ville non classée en catastrophes naturelles... la garantie tempête ne concerne que les tempêtes de vent... donc, je l'ai dans l'os !!!</t>
  </si>
  <si>
    <t>26/06/2019</t>
  </si>
  <si>
    <t>cc23-77012</t>
  </si>
  <si>
    <t>le prix est beaucoup trop élevé pour notre fils, en effet malgré sa conduite accompagné, soit trois qu'il conduit sans accident! sa cotisation est de 4 fois plus cher que la notre! un mois de travail pour nous? alors que du coup on passe à 3 voitures!</t>
  </si>
  <si>
    <t>21/06/2019</t>
  </si>
  <si>
    <t>weewee-76259</t>
  </si>
  <si>
    <t>Réception de mon avis d'échéance pour assurance auto.
Je m'attendais à un malus car j'avais un accident responsable.
Je ne m'attendais pas à ce que le coefficient réduction majoration de 1,25 s'applique à une cotisation de référence augmentée de 21% par rapport à l'an dernier.
Je résilie donc mon contrat.</t>
  </si>
  <si>
    <t>27/05/2019</t>
  </si>
  <si>
    <t>fabrice-75958</t>
  </si>
  <si>
    <t>Une vaste plaisanterie,  plus de 10 ans chez eux avec 5 contrats, 2 voitures, une moto, habitation et assurance scolaire. Et le tout avec zéro déclaration. Malheureusement je me suis fait accrocher ma voiture sur un parking 2 fois sur l'année. Non responsable. Et je reçois un courrier me disant que mon contrat voiture va être annulé car trop de sinistre sur ce contrat . Après 3 appels aux services clients et une attente de rappel de 3 semaines (car pas eu le temps de gérer mon dossier. On m'annonce que c'est un courrier automatique et que seul un directeur d'agence peux annuler cette résiliation. Donc deux semaines après , on m'appelle. Pour me dire que vue de mes antécédents. Il peuvent annuler ma résiliation mais ils doivent tripler ma franchise et augmenter mes cotisations. Une vaste plaisanterie. Et on me répond, qu'ils sont prêt à perdre mes 5 contrats. Mais ne peuvent rien faire. Donc au revoir.</t>
  </si>
  <si>
    <t>baroc44-75269</t>
  </si>
  <si>
    <t xml:space="preserve">je suis radié de cette assurance car j'ai eu 2 accidents, dont je ne suis pas responsable! le dernier c'est une voiture qui est rentrée dans la mienne qui était stationnée!! et je suis viré comme un mal propre alors que je suis chez eux depuis 6ans. c'est la première fois que j'utilise mon assurance. j'ai 3 voitures chez eux, ma maison et je l'ai conseillé à mes enfants. qu'elle HORREUR!!! </t>
  </si>
  <si>
    <t>20/04/2019</t>
  </si>
  <si>
    <t>azerty-75111</t>
  </si>
  <si>
    <t>J'ai mis une étoile parce que je ne pouvais pas mettre zéro étoile...</t>
  </si>
  <si>
    <t>golf-74858</t>
  </si>
  <si>
    <t>bonjour, très déçu par GMF j'ai deux voitures chez eux, pas de suivi client malgré de nombreux appels et mails, publicité mensongère concernant une réduction de moins de 10% sur la cotisation, avec  justificatif d'abonnement transport en commun, sauf que dans la réalité ils pratiquent un calcul dont le service technique garde le secret ,même les conseillers au tel ou a l'agence ne comprenaient pas leur calculs, après deux semaines d'insistance j'ai pu avoir une pseudo réponse qui n'apportait aucun élément ni justificatif de leur calculs donc le flou total, donc je me pose la question le jour ou j'aurais un vrai problème, je crois que je ferais mieux de chercher un autre assureur .</t>
  </si>
  <si>
    <t>08/04/2019</t>
  </si>
  <si>
    <t>morpheus-74795</t>
  </si>
  <si>
    <t xml:space="preserve">Arrivé sans rendez-vous à la GMF de Limoges où il y a un stylo et un calepin pour tout accueil, je décide de partir au bout de 20 mn sans avoir vu personne. 2ème tentative 10 jours après, je suis reçu au bout de 32 minutes, sans que personne ne m'ait parlé auparavant... Au niveau accueil je n'ai rien vu de pire (je fais le tour de toutes les compagnies). Je me suis demandé si il y a un responsable digne de ce nom dans cette agence. Au niveau des tarifs (assurance auto) ils sont parmi les plus chers, pas de beaucoup mais c'est un fait. On m'explique que les fonctionnaires ou assimilés, bénéficient de conditions plus avantageuses. </t>
  </si>
  <si>
    <t>05/04/2019</t>
  </si>
  <si>
    <t>lilas-06-74698</t>
  </si>
  <si>
    <t>J'étais sociétaire à la GMF depuis près  de 20 ans avec près de 5 assurances différentes chez eux et très, très peu de sinistres voir rien du tout. En fev 2018, j'ai subi un cambriolage au cours duquel toutes mes fenêtres triple vitrages anti effractions au rdc ont été endommagées et vol effets perso. 1er sinistre habitation en 20 ans. La GMF m'a appliqué une réduction 70 pourc. sur la totalité du sinistre. Dommages matériels et biens volés env 35000 euros car il manquait juste quelques mm à l'épaisseur de mes vitrages. J'ai eu un geste commercial de 2000 euros pour mes 20 ans de fidélité. J'ai fait appel à un médiateur et écrit à la Direction mais sans succès. J'ai résilié toutes mes assurances chez eux et suis partie fin 2018</t>
  </si>
  <si>
    <t>03/04/2019</t>
  </si>
  <si>
    <t>steph-72229</t>
  </si>
  <si>
    <t>je suis très satisfait de GMF à Hénin Beaumont (62) professionnalisme,sens de l'écoute et du relationnel ..</t>
  </si>
  <si>
    <t>carla-marie-46747</t>
  </si>
  <si>
    <t xml:space="preserve">On m'a résilié mon contrat automobile, j'ai résilié tous mes contrats, aucune communication, on doit nous rappeler, rien la Directrice appelle 8 jours après, donc, résiliation totale, pour ma part, G.M.F. à BANIR, aucun respect du client, surtout avoir eu des petits soucis, mais pour eux, des contrats des contrats, et ensuite, résiliation. </t>
  </si>
  <si>
    <t>14/03/2019</t>
  </si>
  <si>
    <t>jess0672-72035</t>
  </si>
  <si>
    <t>La GMF est relativement une bonne assurance mais chère aussi. Je suis cliente depuis des années car j'ai bien été dépanné en cas de panne et bris de glace. L'assistance auto est incluse dans le prix contrairement à d'autres assurances moins chère où il faudra rajouté l'assistance en option pour dépannage 0 km ce que je vous recommande si vous tombé en panne en bas de chez vous et ça arrive très souvent... Je peux vous le garantir moi qui ai travaillé sur une plateforme d'assistance automobile.</t>
  </si>
  <si>
    <t>11/03/2019</t>
  </si>
  <si>
    <t>domtheali-71826</t>
  </si>
  <si>
    <t xml:space="preserve">Assurance qui répond à tous les besoins  bon rapport qualité prix excellent relationnel </t>
  </si>
  <si>
    <t>03/03/2019</t>
  </si>
  <si>
    <t>jessi1383-71674</t>
  </si>
  <si>
    <t xml:space="preserve">J'ai mis une étoile car malheureusement de ne pas en mettre, sais pas possible ! La pire assurance que j'ai eu aucun sérieux limite il vont contre leur client dans un accident alors que j'étais en raison il ont mis 1 ans à le comprendre après m'avoir poussez à la dépression et à enfin faire le nécessaire. A mon plus grand malheur j'ai eu un second accident encore en tant que victime sa fait plus d'un ans que j'attend qu'on l'indemnité pour le corporel et le matériel ! Sais assez grave je trouve d'avoir affaire à une assurance aussi incompétente même le service sinistre qui prenne les gens pour des .... clairement qu'on se le disent. A nous faire choisir le service au tel après on nous dit à je vous envoye au service sinistre sois disant, c'est un relai pour qu'on attende moins et au final on tombe enfin au bout de 20 min si vous éte déterminer à pas raccrocher ou que le fameux disque rayer ne vous expédie pas avant ! Enfin on y arrive on nous dit je vous laisse patienter, j'ai pas le dossier et au final pour nous dire j'ai rien de plus, mais quand on vous envoye le courrier aujourd'hui et que sa fait 3 mois que vous avez toujours rien que même les colis de la Chine vous les recever avant ! A mon inscription on m'avait promis une carte pour le cinéma gratuit je n'en ai jamais vu la couleur bref vraiment pas conseiller sur aucun point. Je suis donc partir au bout de 7 ans de fidélité malgré tout ce qui m'on fait pour le premier accident. Ah et oui aussi quand on appel le dépannage aussi ne compter pas dessu a la montagne avec un enfant on me dit d'ici 4 heure on pourra peut être venir ne bouger pas une honte !!!!! </t>
  </si>
  <si>
    <t>jeanduchemin-70610</t>
  </si>
  <si>
    <t>Une pratique des prix à la limite scandaleuse. Tout est fait pour décourager le client. La publicité actuelle est limite mensongère</t>
  </si>
  <si>
    <t>25/01/2019</t>
  </si>
  <si>
    <t>vtstyle59-70414</t>
  </si>
  <si>
    <t>Bonne assurance, personnel compétent et réactif.
Par contre prix assez élevé surtout que toutes mes assurances y sont regroupées.</t>
  </si>
  <si>
    <t>21/01/2019</t>
  </si>
  <si>
    <t>laetitia-69829</t>
  </si>
  <si>
    <t>Pour un coup du lapin, dans un accident de voiture sans  aucune responsabilité : 2300 euros réglés quasi jour pour jour après la date de l'accident. Ceci après maintes relances, aucun délais respectés, relations clientèle déplorables, prime au rabais. A EVITER AU MAXIMUM</t>
  </si>
  <si>
    <t>02/01/2019</t>
  </si>
  <si>
    <t>dark58-69782</t>
  </si>
  <si>
    <t>Assuré GMF depuis 13 ans, je reçois une LRAR de résiliation de mon contrat auto pour cause de sinistres trop fréquents (3 sinistres matériels dont je ne suis pas responsable et un bris de glace en 4 ans). En fait, avec les assureurs il faut payer et surtout prévoir les mauvais conducteurs qui vont vous rentrer dedans pour surtout ne pas avoir à leur demander de rembourser quoi que ce soit...belle déontologie !</t>
  </si>
  <si>
    <t>31/12/2018</t>
  </si>
  <si>
    <t>mck-69617</t>
  </si>
  <si>
    <t>2200 euros de franchise à payer, on m'avait annoncé moins de 200 euros. Aucune info sur ce changement avant la réparation, que je n'aurais pas acceptée si j'avais su. J'y suis depuis 30 ans et dérogation impossible!</t>
  </si>
  <si>
    <t>21/12/2018</t>
  </si>
  <si>
    <t>man1979-69370</t>
  </si>
  <si>
    <t>Suite à un sinistre non responsable de ma compagne en mai, j'appelle mon assurance à 4 reprises il me semble, entre le signalement du sinistre et son évolution, car je signale tout de suite que l'alcoolémie était positive, voulant savoir si je risque d'être résilier. On me répond "pas de problèmes vous n'êtes pas responsable". Novembre, on me me laisse un message téléphonique pour m'annoncer ma résiliation pour risque aggravé dans un mois. Evidemment pas de numéro direct pour rappeler la conseillère en question. J'appelle la plateforme téléphonique qui me déclare que l on a peut être une assurance" joker" pour moi mais qu'il faut aller en agence, impossible au téléphone. Je me tape 40 kilomètres pour l'agence la plus proche, j'habite une agglomération de 17000 habitants pourtant. Sur place le conseiller passe un coup de fils en deux minutes pour qu'on me dise "ben non monsieur il y a une procédure avec de l'alcool". C'est vrai que çà valait le coup de se déplacer en agence pour çà! Comme si les faits n'étaient pas connus avant. Je précise a mon assureur que je suis à 0.50 et qu'en 20 ans de permis j'ai du déclarer 2 bris de glace, en dehors de cet accident pour lequel je suis déclaré non responsable et dommage collatéral! Réponse:"bah votre femme risque de conduire à nouveau" . Mi décembre 2018 nouveau message répondeur au fait on vous résiliera votre second véhicule novembre 2019. Bah oui ils sont tellement mauvais pour le suivi de mon dossier qu'ils ont reconduit un nouveau contrat pour ma vieille voiture après une nouvelle explication une dizaine de jours avant de me rappeler pour résilier le premier véhicule c'est dire si ils suivent leurs dossiers. J'ajoute que j'ai même rappelé suite à la lettre de résiliation, pour demander comment l'on pouvait me garder un véhicule et pas l'autre. L’hôtesse m'a déclaré qu'un  contrat était réalisé pour chaque véhicule et donc individuel. "vous pouvez même vendre votre voiture et en prendre une autre à votre nom ça marchera!" Du coup, ils doivent attendre la date anniversaire du contrat pour me virer pour le second véhicule. Voilà comment on se retrouve persona non grata par son assureur sans avoir provoqué un accident en 20 ans de permis.</t>
  </si>
  <si>
    <t>nimitze-69233</t>
  </si>
  <si>
    <t>NE sert qu'a encaisser les chèque
Changer d'expert et apprenez a respecter vos clients nous ne sommes pas tous des menteurs!!!!
A fuir comme la peste</t>
  </si>
  <si>
    <t>08/12/2018</t>
  </si>
  <si>
    <t>boudou-69195</t>
  </si>
  <si>
    <t>Gestion des sinistres catastrophiques . Les agences ne Gèrent rien, juste vous faire signé des contrats. Même si vous avez une garantie juridique ,ils ne s'occupent de rien.</t>
  </si>
  <si>
    <t>06/12/2018</t>
  </si>
  <si>
    <t>geni4-69144</t>
  </si>
  <si>
    <t xml:space="preserve">Surtout évitez cette compagnie :injoignable,pas de  suivi et dès que  vous avez un  problème il vous faut une énergie incroyable pour faire marcher vos garanties ;  c'est juste inadmissible   </t>
  </si>
  <si>
    <t>05/12/2018</t>
  </si>
  <si>
    <t>rvelga-68522</t>
  </si>
  <si>
    <t>Expérience assez surprenante cet été lors de l'achat d'un 3ème véhicule. Assuré depuis 30 ans (domicile également)  sans accident responsable, ni vol, j'apprends que deux petits chocs arrières avec 0% de responsabilité les 3 dernières années me coutent un supplément de 25 euros par an et me font courir un risque de radiation au 3ème signalement même sans responsabilité. On m'a dit très clairement que j'étais considéré comme un potentiel mauvais conducteur puisque je  me suis fait rentrer dedans.
Faute de temps j'ai contracté un nouvelle assurance pour ce 3ème véhicule mais je mettrai très certainement fin à cette longue relation au terme de  cette première année incompressible.</t>
  </si>
  <si>
    <t>11/11/2018</t>
  </si>
  <si>
    <t>marie-68216</t>
  </si>
  <si>
    <t>Mon fils handicapé s'est fait volé sa voiture il y a un an, la gmf refuse de l'indemniser  malgré la garantie contre le vol, HONTEUX, SCANDALEUX. Pub tv annonçant l'indemnisation valeur achat véhicule de moins de 4 ans. MENSONGE</t>
  </si>
  <si>
    <t>gmf35ans-68128</t>
  </si>
  <si>
    <t xml:space="preserve">suite au vol de ma voiture le 03 septembre 2018 et après le mois d'attente réglementaire, l'expert a estimé la valeur du véhicule qui a été acceptée.
1000 euros de perte sur la valeur suivant mon estimation.
le 27 novembre 2018, j'ai reçu le chèque de la GMF.   </t>
  </si>
  <si>
    <t>27/10/2018</t>
  </si>
  <si>
    <t>flo-67627</t>
  </si>
  <si>
    <t>Il faut rien qu il vous arrive car là c est l enfer!!! Service sinistre vous raccroche au nez dossier qui traîne des mois enfin vos nerfs sont mis à rudes épreuves. A éviter absolument</t>
  </si>
  <si>
    <t>13/10/2018</t>
  </si>
  <si>
    <t>dnico-66807</t>
  </si>
  <si>
    <t>Les agents GMF n'ont pas de mail, de telephone ou de moyens d'être joints autres que leur numero 09 et leurs agences Orwelliennes dans lesquelles ils se cachent derrières de grands bureaux oppulent.</t>
  </si>
  <si>
    <t>12/09/2018</t>
  </si>
  <si>
    <t>pas-66405</t>
  </si>
  <si>
    <t>cette pseudo-assurance n'a qu'un seul objectif d'attirer les clients via leur service téléphone rose installé au Maroc pour piéger les futurs clients et vider leurs carte bleu..je demande à tout le monde de faire attention et de faire passer le message, parce que ces gens sont capable de tout pour une carte bleu</t>
  </si>
  <si>
    <t>25/08/2018</t>
  </si>
  <si>
    <t>stephde3-66359</t>
  </si>
  <si>
    <t xml:space="preserve">Assurance accidents et famille. 
Faut leur prouver que tout allé bien avant l'accident. Mais comment !
Vous répond que c'est impossible, donc fausse déclaration !!! Pourtant ils font rien pour vous résilier ou autre contre vous !!
Juste vache à lait même si on fait une fausse déclaration !
</t>
  </si>
  <si>
    <t>23/08/2018</t>
  </si>
  <si>
    <t>samsoleil-65832</t>
  </si>
  <si>
    <t>Cet assureur fait de la publicité mensongère sois disant proche des fonctionnaires mon oeil je suis fonctionnaire ils ont résiliè mon contrat d'assurance deux bris glace et une catastrophe naturelle non responsable.
En 30 ans jamais de sinistres coef 0.50 merci la GMF</t>
  </si>
  <si>
    <t>boba-65707</t>
  </si>
  <si>
    <t>bien t'en que vous payer sans avoir de sinistre , ma femme a eu un sinistre un camion la percuter celui ci na pas pris le temps de faire le constat mais a laisser photographier ses papiers , réponse de la GMF a vous de faire les recherches une heure de discussion au téléphone pour faire admettre que c'était dans leur attribution d'effectuer les recherches, on me propose un garage pour l'expertise par photo celui ci au bout de trois semaine déclare que ses photos ne sont pas bonne et même au courrier de l'expert il na pas donner suite , rappel a la gmf pour obtenir un autre garage pour l'expertise, j'ai une conseillère qui limite nous incrimine se foutant ouvertement de notre cas disant que les garages peuvent louper les photos et mettre très longtemps pour envoyer les photos (celui ci a répondue qu'au bout de trois semaine parce que j'ai appeler suite a réception d'un courrier de l'expert), je demande a changer de garage le premier étant très loin et le véhicule incriminer ne faisant plus la route, elle me répond qu'il me faudrait retourner au même endroit 200 km aller retour pour un garage ne savant pas faire des photos je lui demande un garage près de mon domicile le garage précédent étant prés du travail de ma femme qui depuis quelque temps fait la route avec un autre véhicule plus adapté a la distance par son confort, j'entendais la conseillère soupiré a mes demandes du genre je suis chiant de la faire travailler puisque changeant de région il va lui falloir ouvrir un autre dossier(qu'elle ma dit) mes craintes sont  qu'elle comme sa collègue qui avait mon dossier elles vont faire en sorte de faire duré le plus possible et si possible me lésé puisqu'il y a des recherches préfectures a effectuer et des interrogations a demandé d'ailleurs cette dernière conseillère ma bien dit que c'était notre parole contre celle de l'autre chauffeur et que s'il répondait pas il n'y avait rien a faire que se serait un sans suite et tout cela malgré que se chauffeur a laisser photographié son permis  de conduire recto verso ainsi que la plaque du camion et a indiquer le nom de sa société .
Avant de venir a la GMF j'etait a la MACIF jamais ho jamais on ne ma traiter de la sorte et si j'en suis partie c'est pour les tarifs, j'ai 4 voitures plus les contrats  auxiliaires assuré a la GMF sitôt que j'aurais choisie je rompt tout mes contrats environ 2000€</t>
  </si>
  <si>
    <t>lara92260-65609</t>
  </si>
  <si>
    <t>Très satisfaite depuis de nombreuses années; d'ailleurs tous mes contrats auto/habitation/vie sont chez eux depuis 1982...</t>
  </si>
  <si>
    <t>nico-65594</t>
  </si>
  <si>
    <t>Augmentation de 75% de mon assurance auto à cause de 2 sinistres NON RESPONSABLES avec tiers identifiés dont un où je n'étais même pas dans la voiture. Durant le rdv, l'employée me dit qu'elle a 5 voitures assurées, comme quoi ça rapporte de voler...</t>
  </si>
  <si>
    <t>18/07/2018</t>
  </si>
  <si>
    <t>gogo-65520</t>
  </si>
  <si>
    <t>Après plusieurs années  et 3 accidents, on vous propose la porte ou l'assurance à 1800...
Tant que vous payez et pas de dommages ça va !!!! Un conseil Fuyez !!!!</t>
  </si>
  <si>
    <t>valerie81-65004</t>
  </si>
  <si>
    <t xml:space="preserve">Pour prendre votre argent ils sont fort mais apres ils vous virent même avec 18 ans d’ancienneté et 50% de bonus et aucun sinistre responsable oui vous avez bien compris c'est possible !!!!surtout n'y aller pas !!!!  </t>
  </si>
  <si>
    <t>23/06/2018</t>
  </si>
  <si>
    <t>jcv-65002</t>
  </si>
  <si>
    <t>Impossible de joindre la plateforme.
Un mois après un accident , aucune nouvelle à ce jour.
Apres avoir fait des devis chez un autre assureur très connu, l'agence me propose de s'aligner sur les tarifs , après plus de dix ans de fidélité sans sinistre merci pour ce geste mais c'est trop tard!</t>
  </si>
  <si>
    <t>sylvie-64243</t>
  </si>
  <si>
    <t xml:space="preserve">assurée depuis 30ans, en 2017, 3 sinistres mais 2 non responsable - bris de glace et voiture emboutie sur un parking je me suis vue dire en plein hall d'entrée que malgré le rdv donné ce n'était pas la peine de me déplacer qu'ils ne pouvaient plus rien pour moi j'ai eu l'impression d'être 1 délinquante de la route ils m'ont très généreusement proposé une assu à 1600 euros par an en me précisant que j'avais beaucoup de chance d'être acceptée. </t>
  </si>
  <si>
    <t>28/05/2018</t>
  </si>
  <si>
    <t>leo56-64155</t>
  </si>
  <si>
    <t>J'ai reçu votre courrier stipulant la résiliation de mon contrat et je dois vraiment souligner à quel point ce courrier est un tissu de mensonges.
Vous parlez du maintien de l'équilibre de votre mutuelle… ? Quelle mutuelle ? Une mutuelle fonctionne avec un esprit mutualiste, par exemple en matière de santé, les bien portants qui cotisent pour les personnes en santé plus fragile, afin de maintenir l'équilibre des budgets.
Pourquoi vous nommer « mutuelle » ? Vous êtes une assurance privée régie par le code des assurances, et à ce titre, vous disqualifiez de manière automatique tout client qui dans votre portefeuille coûte de l'argent à votre assurance, sous pression de vos actionnaires.
Je n'aime pas les mensonges et vous mentez vraiment trop et ne maîtrisez pas votre vocabulaire.
En outre, je n'ai jamais eu d'accident responsable. Si le Code des assurances était JUSTE, alors ce sont les conducteurs qui ont cassé ma voiture à deux reprises en perdant le contrôle de leur véhicule qui devraient voir grimper en flèche leur cotisation d'assurance automobile. Moi, je n'y suis POUR RIEN, je ne fais que subir la situtation, et de fait, je devrais coûter ZERO à l'assurance.
J'ai déclaré finalement un seul accident non responsable mais sans tiers identifiable en février dernier…
En conclusion, si vous n'assumez pas votre fonctionnement d'assurance privée qui exclut tout client pour unique raison financière et de manière injuste au vu de son comportement exemplaire en matière de conduite, dites-le. C'est la REALITE. 
Je ne peux que mépriser tout le fonctionnement de votre compagnie, injuste.</t>
  </si>
  <si>
    <t>cbirdy78-63610</t>
  </si>
  <si>
    <t xml:space="preserve">Cela fait 4 ans que je suis cliente chez eux. Je viens d'acquérir un nouveau véhicule et je leur ai demandé un devis jusqu'ici tout va bien car le tarif proposé me semble correcte donc je signe. Je les rappelle juste pour signifier que finalement je vais chercher ma voiture un jour plus tard donc pour modifier la date et la il me proposé une nouvelle tarification de plus de 50 euros supérieure à celle que j'ai signé. Ils ne veulent rien savoir donc je leur dit que j'en veux pas. La dame au téléphone fort mal aimable refuse de m'envoyer un email qui confirme l'annulation de mon contrat sous prétexte que sur mon espace internet n'apparait pas le 2nd contrat. Ce qui est vrai, cependant je viens de recevoir deux nouveaux échéanciers un pour l'ancienne et un autre pour la nouvelle </t>
  </si>
  <si>
    <t>27/04/2018</t>
  </si>
  <si>
    <t>raslebol77-63095</t>
  </si>
  <si>
    <t xml:space="preserve">assurement pas du tout humain: ma fille rentre dans la vie active par un  travail  sur l'ile de la réunion et a pris la m^me assurance voiture que nous la gmf . en panne de voiture la gmf l'a bien prise en charge  et a un prêt de véhicule 3 jours . sauf  que seule a la reunion elle n'a pas de moyen pour aller travailler et les délais pour obtenir les pièces sont de 3 semaines . elle demande juste 4 jours de plus le temps de trouve un vehicule en location dans ces moyens financiers . et la  l'assistance l'envoi vers la gmf au tel qui l'envoi a l'agence GMF qui l'envoi balader avec un refus car ne sont pas decisionnaire et la responsable de l'agence ne s'est pas deplacer elle de son bureau pour expliquer son refus . MA FILLE EN PLEURE et qui avait ses eleves qui l'attendaient . assurement pas humain . mon mari a bravé la pluie en vélo ( car pour une fois j'avais la voiture ) pour aller demandé a notre agence de la GMF de negocier ce petite effort  et la idem pas possible et pas de chef sur place (pas credible ) .  cette fois des que j'ai le temps Je vous quitte ( toutes nos assurances sont chez vous  et notre fille fera pareil ele aussi des que possible ) . certes ceal ne sera pas mieux ailleurs . quittea avoir une marge de discussions autant que cela soit moins cher . et pendant que j 'ecoute ma fille pleure au tel  j'ai la pub GMF assurement humain qui passe a la télé . trop trop c'est trop . dossier marlene du même nom laisse en bas du la fiche (avec un peu d'effort vous allez trouvé . comment motive les jeunes qui respectent les réglés  (etre assurer) a continuer de le faire devant autant de mépris . paye et surtout tais toi </t>
  </si>
  <si>
    <t>10/04/2018</t>
  </si>
  <si>
    <t>dzonmon-62919</t>
  </si>
  <si>
    <t xml:space="preserve">Etant assurer chez la GMF en Guadeloupe, J'ai subis un sinistre avec aucune implication, aucun effort du service sinistre, ça fait 4 mois déjà que j'attend et qu'a chaque fois c'est moi qui fasse les démarches pour que mon dossier avance. A aucun moment ils m'ont appelé pour l'avancement, pour l'application c'est pareil, c'est pas a jour, et la cerise sur le gâteau quand je les appel pour la 10e fois minimum après qu'il ai reçu le rapport de l'expert, ils me disent d'attendre encore, mais attendre quoi ? Et la il ne savent même pas. Du coup je leur demande mot pour mot "ça ne vous dérange pas que vos clients attendent tout ca de temps sans nouvelles et que ça soit a moi d'appeler a chaque fois" et la ils me répondent de clairement  "c'est normal d'attendre ya rien d'anormal, nous on ne peut rien".... Bordel pour prélevé tout les mois, ils ne ratent pas une date mais pour me rembourser ça trouve des excuses de l'espaces..... On ne m'a jamais dit autant de fois d'attendre, j'ai l'impression que c'est la seule choses qu'ils me disent depuis le debut pour faire trainer le dossier et garder leur fric. Bref JE DÉCONSEILLE CETTE ASSURANCE ! </t>
  </si>
  <si>
    <t>04/04/2018</t>
  </si>
  <si>
    <t>mps-62372</t>
  </si>
  <si>
    <t>Aucun sinistres depuis 18 ans, un vol de voiture et plus de 6 mois pour être rembourser sans compter sur les papiers à aller signer à l'autre bout de la france parce que sinon ça mettra un moi de plus...</t>
  </si>
  <si>
    <t>bonpayeurresilie-61967</t>
  </si>
  <si>
    <t>dommage que l'on ne puisse pas donner des notes négatives sinon ce serait moins 12 étoiles.
service client difficilement joignable, de mauvais foie, et qui est juste capable d'encaisser vos cotisations. résiliation pour motif : altération de la relation commerciale. Conclusion: soit bête, bon payeur et tais-toi.</t>
  </si>
  <si>
    <t>lolo-61890</t>
  </si>
  <si>
    <t xml:space="preserve">Assuré pendant plus de 30 ans, 2 contrats capital famille récemment résilié, car devenu sans intérêts ... 
contrat assurance auto, 50% de bonus, on me résilie le contrat car 3 sinistres (dont 2 bris de glace) en 2 ans !!!!! 
Pas une seule lettre d’information, résiliation directe. !!!! Abus de pouvoir, honteux 
</t>
  </si>
  <si>
    <t>sakhourra-61424</t>
  </si>
  <si>
    <t>Un comportement et une mauvaise foi inexcusable. Après 3 mains sans réponses et une multitude d’appels.. au bout de 4 mois je reçois un appel en me disant que de toute façon on ne vous aurez pas suivi sur votre litige.. un peu facile une foi qu’on a laissé traîner l affaire pour faute de retard de dossiers. Ce que l on demande à un assureur c’est d’être présent et réactif.. et bien ce n’est pas le créneau de GMF</t>
  </si>
  <si>
    <t>14/02/2018</t>
  </si>
  <si>
    <t>jackieeure27-61367</t>
  </si>
  <si>
    <t xml:space="preserve">Assurée depuis 52 ans en auto et habitation, mon contrat auto a été résilié car en 2 ans 5 accidents - 4 non responsables avec 1 bris de glace - et un responsable pour un bas de caisse. Malgré un bonus de 38% , je suis radiée. </t>
  </si>
  <si>
    <t>12/02/2018</t>
  </si>
  <si>
    <t>chris-60899</t>
  </si>
  <si>
    <t>Résiliation sans avertissement de conduite après 27 ans sans accident ,à 50%de bonus. Puis 3 accidents en 2016 et 2017, dont 2 non responsables, tous matériels.M'ont adressé un un relevé d information erroné: un accident "corporel", ce qui est faux : aucun recours contre tiers et GMF n'a déboursé aucun frais médical ( j'ai juste informé sur le constat que j'avais des douleurs cervicales, puis qu'aucun séquelle n'était présent). J'ai saisi le Médiateur. 2è ans sans accident et je me retrouve à devoir "mendier" pour être assurée. Honteux...</t>
  </si>
  <si>
    <t>joshua-60878</t>
  </si>
  <si>
    <t>avec 1 seul sinistre a tort, et deux autres reconnus non responsable, c'est la porte sans plus d'explication, lorsque l'on sait que la GMF (groupe Sgam Covéa) dont fait parti cette assurance a augmenté ses bénéfices de 9, 1 % en 2015 soit 1,04 milliard d'euro, on nous prends pour des vaches a lait, la honte</t>
  </si>
  <si>
    <t>27/01/2018</t>
  </si>
  <si>
    <t>darche-60527</t>
  </si>
  <si>
    <t>J'étais assuré à la GMF depuis plus de 30 ans sans accident , mon épouse accroché un cycliste et c'est vu retirer son permis pour 6 mois . la GMF m'a immédiatement informé qu'elle arrétait de m'assurer ,après ça il font de la pub "assurément humain "</t>
  </si>
  <si>
    <t>15/01/2018</t>
  </si>
  <si>
    <t>chipie69-60461</t>
  </si>
  <si>
    <t xml:space="preserve">Dégoûter de cette assurance très chère. Quand j’ai décidé de partir à la fin de mes contrats car j’ai trouver mieux et moins chère il me harcèle par courrier pour que je continue à payer alors que mon actuel assurance a résilié en temps et en heure chez eux. Faite attention. </t>
  </si>
  <si>
    <t>13/01/2018</t>
  </si>
  <si>
    <t>bea-60218</t>
  </si>
  <si>
    <t xml:space="preserve">Petit souci de règlement en septembre dernier après plus de 25 ans à la gmf résultat prélevé d une année en fin d année sympa ça sert à rien d être fidèle. De plus conseillers difficiles à joindre et peu aimables.Aucune coordination des services en cas de résiliation. Obligée d appeler et de répéter. Bref nul j ai résilié et ne ferai pas de pub de le gmf malgré mon ancienneté. On est que bons à payer j ai compris c est peut être pareil ailleurs mais là ils ont été trop loin. </t>
  </si>
  <si>
    <t>05/01/2018</t>
  </si>
  <si>
    <t>juliendumorbihan-60072</t>
  </si>
  <si>
    <t xml:space="preserve">Sociétaire GMF depuis plusieurs années je suis très satisfait comparé aux expériences que j'ai pu avoir chez d'autres assureurs. </t>
  </si>
  <si>
    <t>mainger-59631</t>
  </si>
  <si>
    <t>Pour vous donner une idée sur le service client, j'ai demandé à être rappelé ce jour à 10h00 pour signaler un changement d'adresse (basique non ?) sur mon contrat auto. J'ai été rappelé sans avoir de correspondant en ligne mais une musique d'attente qui a duré 41 minutes !!! Au bout de ces 41 minutes on m'a dit que tous les conseillers étaient en ligne et que je devais prendre rendez-vous en agence. C'est justement ce que je voulais éviter la perte de temps en plein déménagement. Et dire que je suis client depuis de nombreuses années... Mais bon bientôt je pourrai dire "ça c'était avant....". Du coup dans le choix du statut faudrait peut être rajouter "futur ancien client", non ?</t>
  </si>
  <si>
    <t>maris92-59580</t>
  </si>
  <si>
    <t>Comme tout assureur non mutualiste, la GMF encaisse les cotisations en esperant ne rien débourser s’il vous arrive quelque chose. C’est ce qui vient de m’arriver avec 2 sinistres déclarés en 6 mois non pris en charge. Ils ne garantissent pas le remplacement d’un toit panoramique même en tous risque, donc c’est pour ma pomme. 20 ans a payer sans sinistre, ils se foutentvde leurs clients.</t>
  </si>
  <si>
    <t>11/12/2017</t>
  </si>
  <si>
    <t>bordeaux-59329</t>
  </si>
  <si>
    <t xml:space="preserve">assuré depuis 10 ans suite a 3 trois sinistre non responsable on m’a radié en m'expliquant que cela pouvait être du a ma conduite.5 un bris de glace et deux personnes qui ont fait des marches arrières </t>
  </si>
  <si>
    <t>02/12/2017</t>
  </si>
  <si>
    <t>voltaire-51317</t>
  </si>
  <si>
    <t>Nous avons été 50 ans clients de GMF.On nous a esquité notre voiture,pas de mot laissé bien sur.L'"expert" pour avoir de nouvelles missions a osé dire que nous étions les fautifs.Nous avons retiré tous nos contrats GMF (3000 Euros annuels)en expliquant la mauvaise foi de l"expert"Si tout le monde fait pareil,les "experts"  pas sincères,vont se retrouver les mains dans le cambouis.Cela assainira la corporation.C'est de l'autodéfense.Merci la loi Madelin</t>
  </si>
  <si>
    <t>22/11/2017</t>
  </si>
  <si>
    <t>lea-58669</t>
  </si>
  <si>
    <t xml:space="preserve">Très maucause assurances les prix sont exorbitants et les conseillers sont des menteurs. Je suis tres déçu, il n'y a aucun négociation possible avec eux </t>
  </si>
  <si>
    <t>08/11/2017</t>
  </si>
  <si>
    <t>anne-58169</t>
  </si>
  <si>
    <t>Assurée à la GMF depuis 2010 pour l'auto.
j'ai ensuite souscrit des contrats habitation et protection juridique.
aucun retard de paiement, et surtout aucun sinistre en cours de ces années
Jamais aucune remise sous prétexte qu'il faut faire un bilan annuel en agence, or mes horaires ne me le permettent pas ! pire encore on m'a demandé : vous ne pouvez pas poser congés ? Je crois que je rêve on me relance dans le cadre d'un plan de relance pour que je souscrive un nouveau produit et c'est encore à moi, cliente, de me déplacer en agence pour faire le point et de m'adapter sur leurs horaires ? 
Totalement déçue, ma lettre de résiliation part ce jour</t>
  </si>
  <si>
    <t>francoislevan-57631</t>
  </si>
  <si>
    <t>bonjour
Ça fait plus de 45 ans que je suis assuré à la GMF avec des soi disant réductions à pleuvoir : 50% de bonus, 15 % de bonusplus; et encore 21 % d'avantage bon conducteur. 3 véhicules assurés et malgré cela le tarif qui m'est proposé est tout juste dans la moyenne (supérieure)  alors si je n'avais pas tous ces avantages combien devrais-je payer ! 
En fait comme beaucoup d'assurances cette mutuelle fait tout un tas d'avantages aux nouveaux qui viennent assurer leur voiture mais les anciens clients sont pressurés et n'ont droit qu'a des réductions pipeau ;alors qu'ils ne coûtent rien.   A l'occasion de mon changement de véhicule je vais donc aller voir ailleurs aprés 47 ans de fidélité mal récompensée</t>
  </si>
  <si>
    <t>gaya-70-57617</t>
  </si>
  <si>
    <t>Je change d'assurance après avoir reçu un recommandé de leur part pour résiliation à l'échéance après 2 sinistres NON RESPPNSABLE. Je trouve cette démarche inadmissible !!! Je ne les recommanderai à personne !!!</t>
  </si>
  <si>
    <t>jo-57246</t>
  </si>
  <si>
    <t>après la débâcle avec ACTIV ASSURANCE, la GMF m'a assuré le véhicule en quelque mn malgré que la CG ne mentionnait ni la marque ni le modèle du véhicule, ils se sont débrouillé avec le no de série. Pour quelque euros de plus je roule en toute tranquillité.</t>
  </si>
  <si>
    <t>11/09/2017</t>
  </si>
  <si>
    <t>zikofil-57095</t>
  </si>
  <si>
    <t>Une assurance qui n'hésite pas à radier ses clients non rentables qui ont un bonus à 0,50. Tous les moyens sont bons.</t>
  </si>
  <si>
    <t>pascal17260-56553</t>
  </si>
  <si>
    <t>radié pour 2 accrochages bénins car je coutais trop cher pour la garantie de leur tarifs alors qu'il y a moins cher ailleurs et non mutualiste comme eux je pense leur faire un maximum de publicité négative au sein d'EDF et sur les réseaux sociaux</t>
  </si>
  <si>
    <t>08/08/2017</t>
  </si>
  <si>
    <t>patoche-56497</t>
  </si>
  <si>
    <t>Ne fait rien sur les prix meme au bout de 42 ans de fidelite .
sans sinistre. j'ai voulu assure un Q5 , je suis alle a la concurrence et personne ne vous appelle pourquoi!!!</t>
  </si>
  <si>
    <t>cornelius-56381</t>
  </si>
  <si>
    <t>Je suis assuré à la gmf depuis 17 ans. A l'époque j'avais gardé la même assurance que mes parents sans trop me poser de question. Je n'avais jamais eu de problème avec eux jusqu'au mois dernier. La gmf m'a envoyé un recommandé pour me signaler qu'elle ne renouvellerait pas mon contrat à la prochaine échéance. Raison invoquée : 3 accidents NON responsables dans les 18 derniers mois. Il s'agit de bris de glace. Je n'avais pas eu de bris de glace depuis 2009 avant cette "mauvaise série". Bref pour moi, la gmf ne remplit pas son rôle d'assureur. Il m'ont viré alors que je n'ai jamais eu d'accidents responsable ou non et que mon bonus est à 0.50 depuis plus de trois an. Je déconseille fortement la GMF.</t>
  </si>
  <si>
    <t>30/07/2017</t>
  </si>
  <si>
    <t>christine-55694</t>
  </si>
  <si>
    <t>GMF CONDAMNÉS LE 14/03/2017 PAR LE TGI DE BERGERAC APRÈS 4 ANS DE PROCÉDURE. .VICTIME CARAMBOLAGE...UN AN SANS TRAVAILLER..PLAQUE EN MÉTAL DANS LE DOS ......TOUJOURS AUCUNE INDEMNISATION APRÈS 4 MOIS...ASSURÉMENT HUMAINS</t>
  </si>
  <si>
    <t>28/06/2017</t>
  </si>
  <si>
    <t>cirape-55444</t>
  </si>
  <si>
    <t>Client depuis 25 ans à la GMF je viens d'être accusé d'être un client à risque car ma voiture a été vandalisée et que cela fait des frais de dossiers pour l'assurance. Je viens d'être donc lourdement pénalisé avec des franchises de remboursements qui n'existaient pas avant sur mon assurance auto</t>
  </si>
  <si>
    <t>18/06/2017</t>
  </si>
  <si>
    <t>dan3554-26926</t>
  </si>
  <si>
    <t>J'ai déjà assuré plusieurs véhicules auprès de la GMF.
C'est plutôt une bonne compagnie, mais qui fonctionne comme dans les années 50 ou 60.
Tout passe par leurs agences locales auprès de qui il faut prendre RDV (pratique lorsqu'on travaille toute le journée !).
Leur site internet ne sert pas à grand chose et la communication par mail est strictement impossible chez eux (ne cherchez pas : à part par téléphone, la GMF ne connait pas les mails et le dialogue en ligne).</t>
  </si>
  <si>
    <t>cloeee-55244</t>
  </si>
  <si>
    <t>La prévoyance GMF est un scandale, ils se font de l'argent sur votre dos, profite de la faiblesse de certaines situations, le service client est catastrophique. Je déconseille fortement!!!!!!!</t>
  </si>
  <si>
    <t>09/06/2017</t>
  </si>
  <si>
    <t>floriane72-55193</t>
  </si>
  <si>
    <t>Service client de mauvaise qualité et pas aimable ! Aucune explication sur les démarches à faire en cas de sinistre, on se retrouve dans la panade sans pouvoir faire quoi que ce soit. Les informations que j'ai eues ne sont en plus pas bonnes. J'ai du payer 2 mois d'assurance en plus suite à la destruction de mon véhicule, car j'avais envoyé la preuve par la poste et non donnée en direct en agence ! Personne ne m'avait prévenu de quoi que ce soit, malgré mes appels pour connaître la procédure ! Payer pour ça, non merci ! Et cher en plus ! Adieu la GMF</t>
  </si>
  <si>
    <t>07/06/2017</t>
  </si>
  <si>
    <t>marie-louise-54708</t>
  </si>
  <si>
    <t xml:space="preserve">Assurance qui se contente d'assurer des gens qui n'apportent aucun sinistre.. C'est bien le cas de le dire. Je vous annonces que la gmf va résilier votre contrat auto au bout de trois sinistres MÊME DÉCLARÉ NON RESPONSABLE!!!! je m'explique, j'ai eu deux accidents matériel non responsable qui normalement n'a pas d'incidence sur l'assureur eu un bris de glace...je recois un courrier l'informant de ma résiliation de contrat ...prétextant une réputation. A sauvegarder.... Mieux encore je ne suis pas malusé...résultat on me propose un partenaire qui me coûtera 200€ De plus..et si jamais pendant les deux ans il n'y a pas d'accidents la gmf voudra bien me reprendre...résultat je suis parti a la maif. Et je v enlever tous mes contrats..donc si vous comptez prendre une mutuelle. Ne prenez pas la gmf...car si c'est comme la voiture vous serez sans doute viré car vous partez trop chez le docteur a leur gouts.
 Pitoyable </t>
  </si>
  <si>
    <t>16/05/2017</t>
  </si>
  <si>
    <t>etoile-54403</t>
  </si>
  <si>
    <t>Je n'avais pas à me plaindre jusqu’à il y a peu de temps mais après 38 ans d'adhésion à la gmf je me suis vue résilier mon contrat auto à l'échéance. Les raisons: 3 sinistres en l'espace de 3 ans dont 2 non responsables et mon âge certainement (62 ans!!)</t>
  </si>
  <si>
    <t>yoan83-53422</t>
  </si>
  <si>
    <t>J'ai déclaré un sinistre suite à la tempête du 06 mars. Une toiture a fini sa course sur ma voiture en stationnement.Je suis assuré en tout risque pour plusieurs voiture à la GMF depuis 10 ans. BONUS à 50.
Je pensai que se serai une simple formalité, avec les photos a l'appuie. Mais l'expert mandaté par l'assurance en a déduit qu'une toiture ne pouvait pas faire de dégâts.Il ne s'est même pas déplacé. C'est à moi de payer une contre expertise.
Je vais donc payer une franchise de 205 euros puis je vais devoir encore rajouter de ma poche pour compléter les travaux.
Au final ma franchise paye la partie assurance, le reste c'est pour moi.
Assuré tout risque pour rien.</t>
  </si>
  <si>
    <t>20/03/2017</t>
  </si>
  <si>
    <t>dan-53398</t>
  </si>
  <si>
    <t xml:space="preserve">Compagnie avec des pratiques honteuses. il semblerait que leur nouvelle stratégie soit le fait de virer les sociétaires ayant eu deux sinistres et plus dans l'année sans même qu'il soit responsable. 
Avec mon bonus de 0,5 , j'ai changé deux fois de pare brise  et sur un parking de supermarché, j'ai déploré un jour la dégradation de mon vehicule sans que l'auteur ait laissé ses coordonnées. Aujourd'hui je souhaite changer de vehicule et je viens d'apprendre que la compagnie ne veux plus m'assurer. Que dois t on faire si nous recevons des gravillons qui fendent notre pare brise? On joue la sécurité et au final on nous le fait payer. Honteux!!!!
On abîme votre vehicule à votre détriment et il faudrait le laisser pourrir au nom de quoi? 
En fait, la GMF souhaite peut être que l'on paye sans jamais les solliciter? C'est sûrement ça car quand je constate qu'avec mon bonus à 0,50 (signifiant indirectement être un bon conducteur) on ne veut plus de moi aujourd'hui, on peut se poser bon nombre de questions...... </t>
  </si>
  <si>
    <t>19/03/2017</t>
  </si>
  <si>
    <t>patapouf-53271</t>
  </si>
  <si>
    <t>après 15 ans d'assurance à la GMF (voiture, maison, assurance vie etc), la GMF refuse de reconnaître un vol de pièce moteur avec effraction au niveau du capot moteur ; elle considère qu'il n'y a pas eu de vol (clim, ventilation et injecteurs sur jumpy !!) ; elle nous a prêté 4 jours un opel Moka (alors que nous avons 7 enfants !!) et refusait de traiter avec le leclerc d'étampes qui loue des 8 places !
sans compter le dédain des personnels de l'agence d'étampes ; A EVITER !</t>
  </si>
  <si>
    <t>15/03/2017</t>
  </si>
  <si>
    <t>cdamad-32242</t>
  </si>
  <si>
    <t>la gmf ne propose aucune aide lorsque le conducteur est étranger , en effet mon conjoint est espagnol et a un permis espagnol et est assure depuis 13 ans mais ils refusent les documents espagnols de l'assurance si ils ne sont pas traduits par un expert près la cour d'appel et une apostille on se moque un peu de nous cest du refus d'assurance , d'autres assureurs ont des services internationaux une belle incompetence pour cet assureur</t>
  </si>
  <si>
    <t>yomeguy-53055</t>
  </si>
  <si>
    <t xml:space="preserve">Après 4 ans assuré chez eux, je change avec joie !
Des prix exorbitants ! Et un service clientèle odieux surtout en période de résiliation mais également en résolution de sinistre. Autant passé chez un assureur en ligne !!!
On se moque de nous vue le prix qu'on paye </t>
  </si>
  <si>
    <t>phil-52745</t>
  </si>
  <si>
    <t xml:space="preserve">quand un conducteur vous accroche et qu'il prend la fuite la GMF vous abandonne, vraiment triste pour assureur qui vente les vertus de la solidarité. </t>
  </si>
  <si>
    <t>willy-52622</t>
  </si>
  <si>
    <t>Radié car non rentable (2 accrochages dont 1 responsable et 1 bris de glace) en 3 ans
ils veulent bien conserver mes autres contrats !!!</t>
  </si>
  <si>
    <t>21/02/2017</t>
  </si>
  <si>
    <t>a-lefebvre-52592</t>
  </si>
  <si>
    <t xml:space="preserve">La GMF est une assurance a bas prix, mais à laquelle il ne faut pas avoir à faire en cas de sinistre : difficile de joindre le service indemnisation, franchises trop élevées ! </t>
  </si>
  <si>
    <t>20/02/2017</t>
  </si>
  <si>
    <t>nico45260-52071</t>
  </si>
  <si>
    <t xml:space="preserve">Assurance qui prends vite en charge lors d'un accident . Seul problème , pas de bonus 50 à vie et des que vous avez un petit accrochage matériel , vous prenez un malus où il vous faudra au moins 3 ans à récupérer ! Avec une ancienneté négligée en tant que bon conducteur je trouve ça déplorable et je vais certainement me tourner vers la concurrence à cause de cette pratique qui n'a rien de commerciale ! </t>
  </si>
  <si>
    <t>ponchatman-51916</t>
  </si>
  <si>
    <t>Assurément loin de l'humain... nous ne sommes qu'un dossier, les cas ne sont gérés par des centraux téléphoniques éloignés du terrain. Du statut de victime d'un vol on se retrouve présumé coupable de fraude, . Des prises de décisions lamentables avec une attente de 3 mois qui a mis toute ma famille dans une situation pénible. Fuyez tant qu'il est encore temps.</t>
  </si>
  <si>
    <t>sandra-51840</t>
  </si>
  <si>
    <t>La lettre recommandée envoyé à la GMF par mon nouvel assureur est arrivée au siège mais n'a jamais été prise en compte. Je paie donc 2 assurances. Car la GMF m'a conseillé de ne pas résilier par moi même, tant que le litige n'était pas résolu.</t>
  </si>
  <si>
    <t>31/01/2017</t>
  </si>
  <si>
    <t>leroidec-16365</t>
  </si>
  <si>
    <t xml:space="preserve">Apres 35 ans de fidélité a cette compagnie a qui j'ai donné beaucoup d'argent par le biais de mes cotisations, j'ai reçu ma lettre de résiliation en raison de 3 sinistres non responsables afin de maintenir un équilibre économique. En bref, je me fais résilier en raison de malchance. Payez et priez pour qu'on ne vous rentre pas dedans. La fidelite est vraiment recompensee a la GMF. Quand on voit leur publicité avec le type qui a un arbre couché sur sa voiture, ils ne disent pas qu'il va etre résilié l'année d'après  </t>
  </si>
  <si>
    <t>13/01/2017</t>
  </si>
  <si>
    <t>leclerc-martine7-50345</t>
  </si>
  <si>
    <t xml:space="preserve">ACCUEIL DEPLORABLE A L AGENCE DE ST LO. nOous avons été accueilli par une harpie autoritaire et très insolente. Je n'ai jamais vu cela. Alors que nous demandions une revision de notre tarif, celle ci nous a répondu que c'est elle qui décidait! çà on s'en était aperçu. Mais où est passée la GMF "sociale et solidaire" de nos années 80 ??? Business ? </t>
  </si>
  <si>
    <t>benitto-50337</t>
  </si>
  <si>
    <t>Très difficile d'avoir son agence</t>
  </si>
  <si>
    <t>15/12/2016</t>
  </si>
  <si>
    <t>lili-49636</t>
  </si>
  <si>
    <t xml:space="preserve">3 assurances là-bas: 2 auto et 1 habitation. Je viens d'avoir un accrochage pare choc non responsable et je suis en tous risque ( donc rassurée, tout sera pris en charge rapidement). Lundi, à l'agence le Monsieur me dis que le constat est enregistrée et que je peux aller au garage pour l'expertise. Jeudi j'y vais, au garage on me dis qu'ils ne sont pas au courant et veulent me faire payer de suite les réparations. Je retourne à l'agence. Une dame me dis qu'ils ne gèrent pas les sinistres directement à l'agence il faut attendre, on va m'appeler car le dossier est enregistré. J'attends, j'attends j'attend et c'est moi qui appelle. Très gentil et professionnelle, la conseillère m’explique que le dossier n'est pas enregistré!!!!!!!!!!!!!! Même elle est choquée de l'incompétence des agences. Elle l'ouvre de suite le dossier, me donne un rdv avec un expert. Cependant je devrais avancer l’argent de réparations. c'est fouuuuuuuuu quand je pense que je paye plus de 1000€ d'assurance pour cette voiture! C'est vraiment honteux! Je vais changer et voir si l'herbe n'est pas pus verte ailleurs. </t>
  </si>
  <si>
    <t>28/11/2016</t>
  </si>
  <si>
    <t>emilie-49455</t>
  </si>
  <si>
    <t>Gmf ment ils vous incitent à souscrire une assurance petit rouleur sans vous parler des 2000 euros de franchise en cas de dépassement du kilométrage c'est honteux de ne pas donner  un papier expliquant les désavantages de cette solution</t>
  </si>
  <si>
    <t>22/11/2016</t>
  </si>
  <si>
    <t>chrisguel-49359</t>
  </si>
  <si>
    <t>Je possède un véhicule électrique, défini comme étant un véhicule propre. 3CV fiscaux ... le seul contrat pour véhicule dit propre concerne tous les véhicules thermiques avec un abonnement pour un bus. J'en connais qui ont opté pour ce système, bénéficient d'une réduction supplémentaires, et ne prennent pas le bus pour autant. C'est un contrat foutaise, invérifiable !!</t>
  </si>
  <si>
    <t>19/11/2016</t>
  </si>
  <si>
    <t>dahouet-49308</t>
  </si>
  <si>
    <t>Assuré depuis 30 ans chez GMF, je viens de me voir résilier l'assurance d'un véhicule sans explication. Après RV on me dit qu'il y a eu 3 déclarations sur une période d'un an et que s'en est le motif! 2 accidents non responsables dont l'un véhicule en stationnement et un hélas responsable, alors qu'il n'y avait pas eu de pépins pendant plus de 5 ans et que je suis au maxi bonus!. Lors du RV on m'a précisé que ce n'était pas négociable et que c'était la règle. Conclusion: les assureurs veulent bien encaisser les primes mais ne jamais assurer leurs obligations. C'est lamentable. Il ne faut s'étonner qu'il y en a qui roule sans assurance!</t>
  </si>
  <si>
    <t>thierry-80-139653</t>
  </si>
  <si>
    <t>Assureur cher qui n'offre aucun avantage particulier à y adhérer... 
Le souci de mon expérience personnelle pour me faire rembourser des frais d'expertise (pris à ma charge à défaut d'avoir une PJ) qui me sont dû depuis plus de deux mois... après gain de cause d'une contre-expertise contradictoire que j'ai lancée à leur encontre
Quasi impossible d'entrer en contact téléphonique ou alors en relation avec une plateforme qui vous apprend au fil des semaines que le dossier passe de main en main... pour au final toujours être en attente 8 semaines plus tard... 
Fuyez les !!! 
Bien d'autre tarifs avantageux dans des enseignes bien plus réactives...
Assureur ou Banquier il faut choisir...</t>
  </si>
  <si>
    <t>Pacifica</t>
  </si>
  <si>
    <t>15/11/2021</t>
  </si>
  <si>
    <t>dudu-139336</t>
  </si>
  <si>
    <t xml:space="preserve">je suis tombé en panne en pleine campagne j ai mis 15 heures pour arrivé a joindre l assistance il sont injoignable par téléphone on vous demande de passer par internet sauf quand pleine nature sa ne passe pas  je réfléchi a changer d assurance   </t>
  </si>
  <si>
    <t>10/11/2021</t>
  </si>
  <si>
    <t>01/11/2021</t>
  </si>
  <si>
    <t>sasa-139156</t>
  </si>
  <si>
    <t xml:space="preserve">Bonjour, j’ai eu accident de la route , mon véhicule a été percuté de face par une personne qui était alcoolisée à 2,82 grammes au litre au cent , l’expert de pacifica a estimé qu’il devait me rembourser sur un base d un véhicule 2011 a lorsque mon véhicule est de 2013 . J’ai fait un recours auprès de pacifica, cela n’a rien changé et la gestionnaire qui suit mon dossier cela ne la dérange pas !! D’ailleurs la gestionnaire communique avec moi qu’avec sms, lorsque je l’appelle je tombe sur sa messagerie. Je suis victime j’ai faillit mourir mais pacifica vous considère autrement !!! Je suis suivi par psy et mes factures c’est moi qui les paye, je suis toujours en attente de voir un médecin expert. Je suis assuré tout risque . Je sais pas a quoi elle sert cette assurance que j’ai pris en tout risque et que j’ai payé chaque mois ?  </t>
  </si>
  <si>
    <t>abc--138936</t>
  </si>
  <si>
    <t>ils leurs faut 10ans pour assurer quelqu’un sur une voiture HONTEUX!!! je ne recommande surtout pas à fuire si vous voulez être assurer au plus vite .</t>
  </si>
  <si>
    <t>04/11/2021</t>
  </si>
  <si>
    <t>elisavl-138746</t>
  </si>
  <si>
    <t xml:space="preserve">Une véritable catastrophe! Très cher pour le service proposé (1533€ par an!) Il m'a été demandé de chercher par mes propres moyens un garage pouvant recevoir ma voiture accidentée! J'ai un mail de la responsabe de mon dossier le stipulant par écrit ! Il m'a été demandé de déplacer ma voiture avec un pare brise totalement brisé et un retroviseur manquant qu'on m'a conseillé de scotcher!!!!Je n'avais jamais eu besoin de leur service (depuis 2016) avant cet incident mais là je suis abasourdie par le manque de professionnalisme de leurs services.  J'ai du repasser par l'acceuil afin d'avoir une personne compétente qui s'est occupée du dépannage, puis une autre ce matin car en appelant le garage personne n'avait pris la peine d'organiser la venue de l'expert! </t>
  </si>
  <si>
    <t>romi-138172</t>
  </si>
  <si>
    <t xml:space="preserve">Bonne assurance mais tant que jeunes conducteur c’est très très cher.. 
je pense que ils peuvent des efforts surtout dans ma situation mais je j’espère que ils restent efficace en cas des besoins ! 
Cdt </t>
  </si>
  <si>
    <t>24/10/2021</t>
  </si>
  <si>
    <t>loumld-131864</t>
  </si>
  <si>
    <t>A éviter. Après un accident à l’étranger qui a endommagé les roues, on nous dirigées vers un garage partenaire qui n’a rien réparé. Résultat : l’un des pneus touchés explose le lendemain sur l’autoroute. Impossible de joindre Pacifica, le formulaire en ligne me dit en plus d’appeler le 17 (toujours à l’étranger…). Nous avons donc du prendre tous les frais en charge (frais qui n’auraient pas existé si le partenaire avait fait son travail !). J’ai ensuite envoyer un mail au service client mais je n’ai jamais eu de réponse de leur part. 
Il est évident que je ne resterais pas assurée chez eux, et je ne recommande à personne de le faire.</t>
  </si>
  <si>
    <t>clau-130823</t>
  </si>
  <si>
    <t>Je viens de changer mon pare brise il manque 274euros alors que j'ai une assurance sans franchise!!!!!chercher l'erreur du coup devis carglass 489e plus cher que mon garagiste ,maintenant bagarre en recommandé si pas de remboursement j'enlève même mon compte bancaire au crédit agricole (c'est ma conseillère qui m'a vendue cette daube.) Ou l'expert qui n'a pas été voir mon pare brise chez mon garagiste, mais a fait une estimation à Evreux n'a pas vu que c'était un pare brise athermique avec détecteur de pluie</t>
  </si>
  <si>
    <t>didtreb-128292</t>
  </si>
  <si>
    <t>Bonjour,
cette assurance ne tient pas compte de la fidélité et de la qualité de ses assurés. j'ai un véhicule sous contrat dans cette compagnie depuis 14 ans, 50% de bonus, avantages bon conducteur. J'ai fait une simulation sur leur portail pour assurer ce même véhicule, exactement avec la même couverture et j'ai eu un devis 20% moins cher que ma cotisation actuelle. Après demande d'explications sur cette différence, que je considère comme un abus, il m'a été répondu que les assurances fonctionnent sur le principe de la solidarité. Ce principe a ses limites et je vais donc changer de compagnie et ne pas me priver de lui faire de la publicité, n'ayant même pas pu obtenir un geste commercial.
Cette société n'a aucun respect pour ses clients fidèles, à croire qu'elle cherche à les faire fuir</t>
  </si>
  <si>
    <t>lauraadlm-128270</t>
  </si>
  <si>
    <t xml:space="preserve">Nous sommes assurés chez Pacifica depuis 5 ans (notre domicile et deux véhicules). La voiture de mon mari a été volée dans la nuit du 18 au 19 Juillet dernier sur la voir publique en bas de chez nous. Nous avons immédiatement signalé le vol. Dans la journée nous avions une voiture de location qui sera restituée 30 jours plus tard, entièrement prise en charge. Le dossier d'expert était simple à remplir. Nous avions souscrit à une assurance tout risque intégral. Ce qui nous donnes droit à une indemnisation à dire d'expert + 50%. Nous avons été indemnisé le 17 Aout et la franchise nous a été offerte. Tous nos interlocuteurs ont été très sympathiques, compréhensifs et clairs dans leurs explications. Les délais ont été respectés. Nous resterons assurés chez eux. Les prix sont certes élevé mais le service y est et c'est ce qui est le plus important pour nous. Merci. </t>
  </si>
  <si>
    <t>colettehuguet--126882</t>
  </si>
  <si>
    <t xml:space="preserve">Très mecontente de Pacifica. Nous nous sommes fait volé tous nos papiers et argent dans notre voiture lors d'une pause sur une aire  de repos. C'est un vol à  la tire. Nous sommes assuré pour le contenu de notre véhicule, mais sous prétexte qu'il n'y a pas eu d'effraction, Pacifica a refusé de nous indemniser. 
Nous allons retirer toutes nos assurances de chez Pacifica.  </t>
  </si>
  <si>
    <t>clemence-sophro-126768</t>
  </si>
  <si>
    <t xml:space="preserve">Mon véhicule a été assuré chez Pacifica durant 5 ans sans aucun sinistre.
J ai contacté le numéro de la plateforme afin d arrêter ou suspendre le contrat
Car j' ai vendu mon véhicule
Le gestionnaire qui a pris ma demande a été d'une incorrection et d une vulgarité que j' ai jamais vécu.
Je ne recommanderai jamais Pacifica.
Mon nouveau véhicule est désormais assure dans une autre compagnie.
</t>
  </si>
  <si>
    <t>volca-126402</t>
  </si>
  <si>
    <t xml:space="preserve">Assurances à fuir, Très peu professionnel Et pas de suivi personnalisé. Si vous tenez à perdre de l'argent, C'est à cette assurance qu'il faut souscrire </t>
  </si>
  <si>
    <t>gandolfi-126399</t>
  </si>
  <si>
    <t>Remboursements hors Sécurité Sociale trop faibles
Complexité pour contacter le service clients. Accueil téléphonique très peu concerné.
Le délai de réponse pour un devis est beaucoup trop long</t>
  </si>
  <si>
    <t>raoult-124026</t>
  </si>
  <si>
    <t xml:space="preserve">Les tarifs sont très élèves , il dise  qu'il sont la meilleure couverture dommage corporel ,et en plus vous avez dû mal à les avoir au téléphone il fonctionne comme les assurances en ligne il n'ont pas de bureau sur rue </t>
  </si>
  <si>
    <t>dany-123946</t>
  </si>
  <si>
    <t xml:space="preserve">dégouté..assuré pourtant en intégral multi risques depuis des années, ne m'ont même pas pris en charge quand 1 pro m'a abimé mon véhicule neuf au sein de son garage .sans compter les problèmes pour les joindre et le nombre d'interlocuteurs pas au courant du dossier...je vais vite changer, c'est pas la première fois que je ne suis pas content. j'ai été malussé alors qu'un jeune au téléphone m'a percuté et était responsable à 100 pour cent, ils ont fait 50-50...c juste une pompe à pognon, c lamentable.    </t>
  </si>
  <si>
    <t>20/07/2021</t>
  </si>
  <si>
    <t>patrice-123852</t>
  </si>
  <si>
    <t xml:space="preserve">Tarif très cher pour des prestations équivalentes chez d'autres assureurs ex: MACIF
De plus transférer une assurance d'une voiture sur une autre de prêt n'est pas possible chez eux.
Donc pas satisfait du tout de leur services
</t>
  </si>
  <si>
    <t>smilou-123738</t>
  </si>
  <si>
    <t xml:space="preserve">Suite à un sinistre, j'ai du appeler l'assurance qui m'a envoyé gratuitement un dépanneur et m'a payé le taxi jusqu'a mon domicile en quelques minutes. ma voiture a été pris en charge. Les conseillers sont à l'écoute, je recommande </t>
  </si>
  <si>
    <t>kiki-123721</t>
  </si>
  <si>
    <t>Cette assurance ce permet de prélever des sommes sur votre compte sans aucune autorisation. On appel cela des prélèvements frauduleux. Même si un SEPA est en cours, ça ne leurs donne pas tous les droits.Et le crédit agricole du vieux Massy vous refuse votre demande d'opposition car c'est un prélèvement interne. N hésiter pas à déposer plainte et demander une compensation financière pour ce préjudice.</t>
  </si>
  <si>
    <t>cha-121442</t>
  </si>
  <si>
    <t xml:space="preserve">Cette assurance est une véritable catastrophe. Assurée tous risques depuis des années chez eux. S'il ne vous arrive rien tout va bien, mais le jour ou vous avez besoin d'eux il n'y a plus personne.
J'ai eu un accident non responsable, ma voiture a été remorquée chez le depanneur et depuis 10 jours, rien ne bouge. Ils me confirme des relivraisons de ma voiture alors qu'il n'en est rien, personne ne s'occupe de mon dossier. Il y a maintenant des frais de gardiennage en cours (que j'avancerai certainement pas !). L'expert n'a tjs pas vu ma voiture, mon dossier est géré par des incompétents. Une fois l'affaire réglée je change d'assurance c'est clair. </t>
  </si>
  <si>
    <t>insatisfaitba-121174</t>
  </si>
  <si>
    <t>Éviter surtout cette assurance, en cas de sinistre, non seulement vous allez passer votre temps à essayer de les joindre au telephone  mais en plus de cela, la probabilité qu'on vous raccroche au nez sans raison est très grande. nous avons un  accident depuis 1 mois et toujours rien! 2 appels, 2 personnes différentes et 2 fois raccrocher au nez!</t>
  </si>
  <si>
    <t>gerard-119099</t>
  </si>
  <si>
    <t>B onjour, je suis très satisfait de cette assurance. Très bon accueil au téléphone et facture rapidement remboursée. Jamais eu de problème avec cette dernière. Merci.</t>
  </si>
  <si>
    <t>lelee--117172</t>
  </si>
  <si>
    <t xml:space="preserve">A quoi servent ils ? Même pas capable de répondre au téléphone déjà 3 fois qu’ils me laissent sans réponse vraiment Inadmissible !!!! Demain je résilie sur !!! </t>
  </si>
  <si>
    <t>mat-116902</t>
  </si>
  <si>
    <t>Honnêtement, cette assurance vaut 0 voir en négatif. J'ai contracté une assurance auto tout risque qui me coute plus de 800€ par an. Mon véhicule a été percuté par l'arrière et le conducteur fautif a pris la fuite. J'ai réussi à relevé sa plaque et à recueillir les coordonnées d'un témoin qui a assisté à l'accrochage dont j'ai été victime.
J'ai transmis le dépôt de plainte ainsi que les coordonnés du témoin à Pacifica. A ce jour, il n'ont pas procéder à la remise en état de mon véhicule. Bien que je sois assurer en tout risque et que je ne suis pas responsable. Fuyez cette assurance, injoignable au téléphone, uniquement par courrier pour vous dire d'attendre que la procédure en justice se termine. Bref, être client chez Pacifica, c'est bien si vous laissez votre voiture au garage. Dès que vous souhaitez être indemniser malgré que vous n'êtes pas responsable, vous n'avez rien. 
Un conseille, fuyez tant que vous le pouvez.</t>
  </si>
  <si>
    <t>13/06/2021</t>
  </si>
  <si>
    <t>michele-116377</t>
  </si>
  <si>
    <t>apres un accrochage(parti sans laisser d adresse)pas de soucis pour la réparation
et trés bon accueuil avec toutes les explications necessaire pour le bon déroulement</t>
  </si>
  <si>
    <t>08/06/2021</t>
  </si>
  <si>
    <t>pacha-115325</t>
  </si>
  <si>
    <t>Suite à un bris de glace dans notre veranda ,nous avons contacté Pacifica qui après avoir pris connaissance du sinistre et du montant du devis que nous avons fourni :nous a remboursé rapidement et intégralement avant même que les travaux ne soient réalisés .
Nous sommes très satisfait .</t>
  </si>
  <si>
    <t>30/05/2021</t>
  </si>
  <si>
    <t>thanais5-114918</t>
  </si>
  <si>
    <t>Fuir cette assurance a tout prix. Assureur pas a l écoute et pas de votre côté même assuré tout risque.je me suis fait rentrer dedans par un camion qui était donc totalement en tort et  je n' ai eu que des soucis avec eux . Ils ne valent même pas 1 etoile.</t>
  </si>
  <si>
    <t>vroum7693-114304</t>
  </si>
  <si>
    <t>Attention avec PACIFICA. Aucun sens du service client et traitement obscur des dossiers. lorsque j'ai souscrit à l'assurance j'ai bien spécifié que je souhaitais une assistance optimal, comprenez 0km, mis a dispo taxi en cas de besoin, etc.. l'interlocuteur m'a spécifié que ce serait le cas. Je les sollicite pour un dépannage et la demande d'un taxi, on m'explique que cela n'est pas compris dans mon contrat, je peux en revanche sollicité un taxi une fois le véhicule réparé. le dépanneur rappelle et comme par magie le taxi arrive dans les 5 mins. Je rappelle le lendemain pour leur indiquer que mon véhicule est réparé et que je dois aller chercher la voiture, on me refuse cette possibilité car la réparation a été faite en moins de 48h. Je contacte le service de gestion des contrats qui me renvoie vers l'assistance et qui me fait bien comprendre que contente ou pas, je vais devoir continuer de payer un service qui ne m'est d'aucune utilité car cela ne fait que 2 mois que j'ai souscrit à cette assurance... Déçue déçue je préfère payer des frais de résiliation plutôt que d'avoir à faire à des incompétents antipathiques qui procurent de fausses informations aux clients!</t>
  </si>
  <si>
    <t>claude--114259</t>
  </si>
  <si>
    <t xml:space="preserve">Mon dernier sinistre a été traité rapidement avec une bonne communication alors que je suis mal entendant. Mon assureur a traité le dossier directement avec mon garagiste. </t>
  </si>
  <si>
    <t>samantha--113615</t>
  </si>
  <si>
    <t>Bonjour Monsieur Madame je suis Mme Salaj et je vous remercie pour votre aide merci de nous accompagner dans notre démarche par rapport aux soucis qu'on a eu récemment un grand merci à toute l'équipe de Pacifica</t>
  </si>
  <si>
    <t>13/05/2021</t>
  </si>
  <si>
    <t>onizuka59--111963</t>
  </si>
  <si>
    <t xml:space="preserve">Refuse de m’assurer sur un nouveau véhicule pour un accrochage en stationnement en jeune chauffeur produit il y a 8mois je ne trouve pas sa tout a fait normal. Ceci étant, les prix reste correct et le personne au téléphone reste a l’écoute </t>
  </si>
  <si>
    <t>ferreira--111409</t>
  </si>
  <si>
    <t xml:space="preserve">BONJOUR ! professionnel de l automobile sur condom 32100 depuis 20 ans a la tète de deux garages.
J ai sortie toutes mes assurances de chez Pacifica ( sci , 11 maisons , complémentaire santé, voiture , ect ...)
J ai sortie aussi les assurances de mes parents ( 3 voitures , santé , habitation ect)
Des que l occasion se présente je fais  basculer des clients et collègues sur d autre compagnie d assurance locale sur condom 32100 .
Ferreira laurent
06.64.66.72.00
</t>
  </si>
  <si>
    <t>23/04/2021</t>
  </si>
  <si>
    <t>nini-110738</t>
  </si>
  <si>
    <t xml:space="preserve">Lamentable résiliation pour excès de vitesse déclaré ! Ça ne leur a rien coûté au prix de l assurance lamentable ! La sanction est légale mais on considère son client comme un criminel ! Un honte . </t>
  </si>
  <si>
    <t>17/04/2021</t>
  </si>
  <si>
    <t>jac56-110454</t>
  </si>
  <si>
    <t>Je quitte Pacifica car tous les ans je prends une augmentation , et aujourd'hui a garantie egale j'ai trouve une assurance a moitie prix,bien que je n'ai pas eu de sinistre depuis mon adhesion .</t>
  </si>
  <si>
    <t>sara-110390</t>
  </si>
  <si>
    <t xml:space="preserve">Ignoble, mon contrat a été résilier sans me prévenir. Lorsque j’ai eu le malheur de demander la raison, on m’a dit que c’était parce que j’avais « trop » de sinistre. Entendez par trop, 1 sinistre dans lequel je n’étais pas responsable. </t>
  </si>
  <si>
    <t>lyonnais-110243</t>
  </si>
  <si>
    <t>A éviter !!!!! Contrat tout risque sans soucis de paiement ou autre ... accident finalité prise en charge avec des informations erronées puis propositions par leur expert mandaté de réparation avec des pièces d’occasion avant même d’avoir été consulté en tant que client... estimation ridicule du prix du véhicule et validation par Pacifica qui se cache derrière la procédure... 
Respect de la procédure 10/10 respect du client pigeon 0/10 à éviter absolument !!!!!</t>
  </si>
  <si>
    <t>valbonne-109901</t>
  </si>
  <si>
    <t>Les augmentations de primes sont exagérées.
En fait, que l'on ai des sinistres ou pas, on est bien au dessus de l'inflation déclarée par les autorités et par l'augmentation de nos revenus.
Plus le temps passe plus l'impact de l'assurance s'alourdit et on a toujours de bonne explications à donner.
De ce fait, je suis à la recherche d'autres assureurs partant du principe que l'on privilégie les nouveaux clients par rapport aux anciens.</t>
  </si>
  <si>
    <t>10/04/2021</t>
  </si>
  <si>
    <t>eb-108060</t>
  </si>
  <si>
    <t>Attention avec PACIFICA. Aucun sens du service client et traitement obscur des dossiers. Assurance auto résilié à leur initiative du jour au lendemain, sans discussion possible, parce qu'ils ont découvert dans notre historique un incident de paiement (réparé entre-temps!) 3 ans auparavant dans une autre compagnie. Aucune prise en considération du client !</t>
  </si>
  <si>
    <t>26/03/2021</t>
  </si>
  <si>
    <t>kenshiro-107443</t>
  </si>
  <si>
    <t>Très cher et compte une réparation d'un impact par Carglass comme un accident. De plus j'étais assuré depuis plusieurs années et nouveau contrat a été effectué (pas un avenant) lors de mon changement de véhicule en mai 2020. De plus j'ai subis une hausse très importante lors de mon déménagement de Vouvray à Narbonne.</t>
  </si>
  <si>
    <t>22/03/2021</t>
  </si>
  <si>
    <t>mickflo-106826</t>
  </si>
  <si>
    <t>assurances comme les autres assureurs,lorsque que vous en avez besoin il n'y a plus personnes,pas de suivis sur les sinistres,la conscience professionnelle est trop rare et inadmissible pour ce genre d etravail comme tout autre d'ailleurs...</t>
  </si>
  <si>
    <t>16/03/2021</t>
  </si>
  <si>
    <t>valerie--106313</t>
  </si>
  <si>
    <t xml:space="preserve">J'ai eu un accrochage. Une voiture nous ai rentré dans le coffre. Les réparations ont été faites. J'ai récupéré la voiture avec un souci, le petit signal sonore qu'on entends habituellement ne fonctionnait plus. Je l'ai signalé à Pacifica et dit à leur expert qui n'a jamais daigné me répondre. J'ai insisté plusieurs fois. Pacifica n'arrivait même pas à le joindre. Je devais prouver qu'avant cet accrochage cela fonctionnait donc payé une expertise chez BMW. J'ai trouvé ça assez fort. Je le fait rentrer dedans et c'est à moi de prouver que... Bref je suis partie de Pacifica ils ont pas chercher à me retenir ou à l'indemniser pour le préjudice. </t>
  </si>
  <si>
    <t>mp-105861</t>
  </si>
  <si>
    <t xml:space="preserve">De très mauvaise qualité !!!!!!!! toujours injoignable, aucun information suite à 1 sinistre seul un SMS c'est une BLAGUE cette assurance on vous promet dans votre contrat Taxi, prêt de véhicule j'attends toujours 
Assurance qui vous renvoi vers l'expert et ou votre garage je n'ai jamais vu une telle médiocrité en tant que cabinet d'assurance, assurée depuis 2 mois et VIVEMENT la fin des 1 an que je mette terme dans les plus brefs délais NUL DE CHEZ NUL.... </t>
  </si>
  <si>
    <t>08/03/2021</t>
  </si>
  <si>
    <t>coco--105812</t>
  </si>
  <si>
    <t>Pacifica est mon seul et unique assureur pour tous contrats, tous remboursement est effectué très rapidement sans réticente, la comparaison des prix d' autres agences ne n'incitent pas a en changer.De plus le CA est ma banque pour tous comptes.
J'espère vous avoir été utile ;recevez mes salutations. L.C.</t>
  </si>
  <si>
    <t>dom44-104692</t>
  </si>
  <si>
    <t xml:space="preserve">Assurance  voiture beaucoup trop chère comparéé aux autres  assurrances   Je sius en passe de changer pour l a moitiéé du pix même conditions   pas de taif pour moins de 5 000 km par an  </t>
  </si>
  <si>
    <t>24/02/2021</t>
  </si>
  <si>
    <t>marye-104371</t>
  </si>
  <si>
    <t xml:space="preserve">Je suis de l'avis des autres , au début tout était presque parfait , mais grosse dégradation, on ne peut même plus les joindre , il faut passer par notre conseiller bancaire qui n'y connait rien , mélanger banque et assurance n'est pas très judicieux , je vais me retirer également , de plus il faut attendre la date anniversaire , mais ça c'est pour toutes les assurances pareils , ça ne devrait pas , heureusement pour les mutuelles ont peut maintenant en changer quand on le désire , je ne recommande pas PACIFICA </t>
  </si>
  <si>
    <t>17/02/2021</t>
  </si>
  <si>
    <t>fournel--103958</t>
  </si>
  <si>
    <t>Si vous tombez sur une certaine Virginie ne surtout pas traité avec elle très désagréables voire raccroche au téléphone. N'a pas envie de travailler ni de souscrire des assurances apparemment.</t>
  </si>
  <si>
    <t>10/02/2021</t>
  </si>
  <si>
    <t>paname-103884</t>
  </si>
  <si>
    <t>je suis entierement satisfaite jusqu'a aujourdhui aucun probleme meme tres satisfaite suite a un petit accrochage fait par moi meme  j'ai ete tres bienrecu au telephone et tres satisfaite de la suite je n'ai pas l'intention a ce jour de changer d'assurance       
cordialement</t>
  </si>
  <si>
    <t>09/02/2021</t>
  </si>
  <si>
    <t>marin-14120</t>
  </si>
  <si>
    <t>client pacifia depuis plus de 15 ans j'ai eu 1 bris de glace et un acte de vandalisme sur ma voiture j'ai juste appelé l'assistance qui m'a conseille et tout a été pris en charge en ce qui me concerne je suis très satisfait de mon assureur.
assuré en tout risque</t>
  </si>
  <si>
    <t>kaizer-103428</t>
  </si>
  <si>
    <t>Si c'était possible, je mettrai une note négative ! Résilié par lettre laconique indiquant que vous n'entrez pas dans le critère d'acceptation. Il semblerait que PACIFICA n'accepte pas d'avoir deux véhicules assurés sur un même tête ! Et ils resilient les deux contrats. Complétement loufoque et pas moyen d'obtenir une explication. Ils vous répondent hyper tardivement. Fuyez avant qu'ils vous résilient ... après c'est très difficile de vous réassurer. Merci Pacifica</t>
  </si>
  <si>
    <t>29/01/2021</t>
  </si>
  <si>
    <t>richard-dubsky-103423</t>
  </si>
  <si>
    <t>mauvaise gestion de la partie assurance. En effet ils établissent les contrats d'assurance automobile sans avoir étudier la demande de tarification qui contient toutes les informations. Et vous demandent 1 mois après établissement du contrat d'effectuer une résiliation amiable car vous ne rentrez pas dans les critères d'acceptation. Il indiquent que de faire la demande de résiliation par messagerie sécurisé est suffisant mais il n'y a aucun moyen de les joindre si ce n'est que par l'intermédiaire du gestionnaire bancaire qui ne peut leur retransmettre vos message et leur adresse email externe est une adresse noreply.
Si on les appels on tombe sur des pools téléphoniques qui n'ont pas vision sur vos correspondances et qui ne connaissent même pas les personnes qui gèrent les contrats d'assurance</t>
  </si>
  <si>
    <t>maretvenise-97058</t>
  </si>
  <si>
    <t>Assurance vraiment au top qui apporte les garanties dont j'ai besoin et qui dépanne au moment d'un sinistre. Mon véhicule est tombé en panne vendredi à 16h45, a 17h30 ils m'avaient réservé un véhicule de prêt. Vraiment rien à redire.</t>
  </si>
  <si>
    <t>25/01/2021</t>
  </si>
  <si>
    <t>yann-nihon-94779</t>
  </si>
  <si>
    <t>J'appelle Pacifica pour une déclaration de sinistre auto...Quelle mauvaise réception ! Je ne sais pas si la personne était mal commode mais l'expérience cliente a été lamentable...Ma 1ere expérience "de vive voix" avec cette assurance me laisse un très mauvais présage pour la suite.</t>
  </si>
  <si>
    <t>21/01/2021</t>
  </si>
  <si>
    <t>aline-102995</t>
  </si>
  <si>
    <t>Des prix qui augmentent sans justification alors même que les confinements ont réduit l'utilisation des véhicules... des engagements non tenus... Cela fait plusieurs années que j'étais cliente chez Pacifica mais je suis de plus en plus déçue par certaines pratiques...</t>
  </si>
  <si>
    <t>slym-102434</t>
  </si>
  <si>
    <t>Je deconseille pacifica comme assurance auto pour plusieurs raisons. Vous avez avant tout à faire a une banque, et ça sa ressent dans le lien avec eux, multiples interlocuteurs en cas de sinistre, facturation d'un contrat sans signature, et j'en passe. En deux ans, pacifica m'a facturé au moins 5 fois par erreurs. En cause une mauvaise gestion des employés de l'agence du credit agricole, qui  a se vouloir partout ne sont a vrai dire nulle part. Leurs objectifs sont, au delà de l'aspect banquaire, de vous vendre un maximum de contrats (auto, habitation, protection juridique etc) mais ces contrats sont mal gérés, plein d'erreurs, et la confiance s'etiole. À bon entendeur</t>
  </si>
  <si>
    <t>lam-102037</t>
  </si>
  <si>
    <t>assurance très réactive et performante lors de sinistre mais assez chère, je pense;
autre problème: le contact direct est plus compliqué quand vous n'êtes plus client du crédit agricole .</t>
  </si>
  <si>
    <t>31/12/2020</t>
  </si>
  <si>
    <t>le-chinois-101954</t>
  </si>
  <si>
    <t xml:space="preserve">Je remercie Pacifica pour sa rapidité d'intervention et son efficacité pour le traitement du dossier.
Je remercie en particulier pour l'effort financier octroyé en ma faveur sur ce dernier sinistre.
</t>
  </si>
  <si>
    <t>29/12/2020</t>
  </si>
  <si>
    <t>jeremie--101754</t>
  </si>
  <si>
    <t>Nous avons demandé à Pacifica de faire un geste pour nos 3 voiture du fait que l'on roule pas avec à cause du confinement et la réponse à été très clair pas de réduction. Donc nous allons partir de cet assureur. Je déconseille fortement. Et concernant le dépannage oui ils m'ont laissé sur le côté à attendre plus de une heure pour que la dépanneuse arrive. Très mécontent. Encore des gens qui s'en mettent plein les poches. ??</t>
  </si>
  <si>
    <t>22/12/2020</t>
  </si>
  <si>
    <t>ms-101673</t>
  </si>
  <si>
    <t>Un contrat qui couvre bien mais comme tous les assureurs ils font appels à des experts qui sont la pour réduire au maximum les dédommagements.
On se pose donc la question, pourquoi payer cher une assurance qui n offre pas plus qu une low cost ?</t>
  </si>
  <si>
    <t>19/12/2020</t>
  </si>
  <si>
    <t>juliebee-101640</t>
  </si>
  <si>
    <t>Je suis chez Pacifica depuis environ 2 ans, je n'avais pas encore eu besoin de faire appel à eux. Ca a été le cas aujourd'hui avec ma voiture en panne et qu'il a fallu remorquer jusqu'à un garage (l'assurance inclut le remorquage jusqu'à environ 15/20 km sans frais). Moins d'une heure après, les dépanneurs (très sympa et efficaces) sont arrivés. Donc vraiment je suis satisfaite de leur service, et les personnes de Pacifica que j'ai eues au téléphone à plusieurs jours d'intervalle ont été toutes les deux très accueillantes et efficaces :)</t>
  </si>
  <si>
    <t>18/12/2020</t>
  </si>
  <si>
    <t>jilloute-101418</t>
  </si>
  <si>
    <t>c est une catastrophe ils prélèvent plusieurs fois ils ne prennent pas en compte les résiliations faites en bonne et due forme aucun relationnel client ils se cachent derrière les pauvres conseillers du Crédit Agricole et leur font perdre du temps ça fait six mois que j attends que mes contrats soient mis à jour ! Encore 100 euros de prélever par erreur ce mois ci et à l adhésion ils ont prélevés 2 fois par erreur également.....</t>
  </si>
  <si>
    <t>14/12/2020</t>
  </si>
  <si>
    <t>?-101187</t>
  </si>
  <si>
    <t xml:space="preserve">si je mesure coût bénéfice , la balance est très loin de l'équilibre.
Pour encourager les adhérents à la dépense de santé raisonné , si vous ajustiez la cotisation  en fonction des dépenses , vous feriez preuve de responsabilité.
Au regard de mes remboursements je recherche une autre mutuelle.    </t>
  </si>
  <si>
    <t>09/12/2020</t>
  </si>
  <si>
    <t>pilonduroy-100947</t>
  </si>
  <si>
    <t xml:space="preserve">quand vous n'avez pas besoin d'eux, pas de probleme. mais quand vous essayez de les joindre, malgré 1 appel par jour depuis une semaine, la personne qui s'occupe de mon dossier secheresse ne ma rappelle pas. une honte.  </t>
  </si>
  <si>
    <t>04/12/2020</t>
  </si>
  <si>
    <t>l'ancien-100802</t>
  </si>
  <si>
    <t>obliger de téléphoner pour toutes les démarches,absence de locaux ,manque de présence pour discuter prix plus formalités .Conseillé aimable et professionnel au téléphone.</t>
  </si>
  <si>
    <t>30/11/2020</t>
  </si>
  <si>
    <t>mo-100242</t>
  </si>
  <si>
    <t>A fuir !!!
Accident non responsable et frais à payer le comble !!!
Il faut bien payer les incapables...,..................................................</t>
  </si>
  <si>
    <t>18/11/2020</t>
  </si>
  <si>
    <t>buzzi-99732</t>
  </si>
  <si>
    <t>PAS CONTENT, PAS SATISFAIT!!!
Cela fait un peu plus de 1 an que nous sommes assuré chez PACIFICA et déjà deux grosse bourdes à leur actif nous concernant.
La première, ils ont réussis à nous faire une double assurance pour nos deux véhicules, soit 4 assurances pour 2 voitures.... Nous avons été remboursé et le problème s'est résolu après plusieurs mois de bataille....
La deuxième, nous avons mis notre second véhicule à la casse et nous sommes toujours prélevé pour ce véhicule alors que nous avons mis un terme au contrat d'assurance (appel téléphonique, mail et surtout courrier recommandé) et cela fait 7 mois que notre demande n'a pas été pris en compte.
Service plus qu'incompétent, encore une fois nous sommes dans une bataille pour récupérer nos cotisations.
Un conseil donc, A FUIR</t>
  </si>
  <si>
    <t>06/11/2020</t>
  </si>
  <si>
    <t>goldenghost-99122</t>
  </si>
  <si>
    <t xml:space="preserve">j'ai toujours été remboursé par Pacifica, y compris quand la facture était excessive, car intervention faite en situation d'urgence. Pacifica a tout de même payé. Donc, que des satisfactions. </t>
  </si>
  <si>
    <t>bibiche-99103</t>
  </si>
  <si>
    <t>Pas de problème, mais il ne faut pas retrouver votre véhicule accidenté sans tiers. Car on essaye de vous faire dire soit vous avez pris un trottoir ou vous avez prêtez votre voiture. Et tout ça pour vous diminuer votre bonus.</t>
  </si>
  <si>
    <t>jean-louis-lassept-99096</t>
  </si>
  <si>
    <t xml:space="preserve">j ai u affaire avec mon assureur pour un bris de glace et  impeccable  prise en compte sitot l appel  et remboursement intégral   et tres bon travail  du réparateur 
RAPIDE PARE BRISE a DAX et pas cher  et que je recommande </t>
  </si>
  <si>
    <t>man-99030</t>
  </si>
  <si>
    <t>fidèle ou pas , avoir 1 ou 12 contrats chez eux ,ils en ont rein à foutre , ils cherche tout pour ne pas payer , entourer d- expert incompétent ou former pour nuire à l' assuré   j' ai trois dossier ou on à refuser de voir les preuves , photos à l' appuis, fausse facture  ils s' en foute
 j' ai douze contrats chez eux ,et bien ils vont disparaître un à un , je vais pas donnez du fric pour pas être assurer , on comprend mieux ceux qui roule sans assurance , qui n' assure pas les maisons 
pourtant les banquiers du Credit Agricole en font les meilleurs assurance de france  c'est vrai !!! jusqu'au jour ou vous avez un sinistre  , Ha monsieur la petite ligne ici ICI elle est si grosse ,Ha on est désolé monsieur on peut pas vous dédommager
Pire il mon pas fourni les consignes générale  , document signé en double qu il garde , il ne l' on pas trouvé puisqu'ils ne me l' on pas fournis , Ha ! MR si on trouve pas le document on appliqueras l' assurance comme il se doit ,c'est des conversation enregistre , dont il on rien trouvé il on changer d' interlocuteur  et va te faire voir moi je dit comme ça maintenant
et voici leur belle formule (      La Protection Juridique ne pourra pas poursuivre votre réclamation et mettre en place un nouvel examen en changeant d'expert.
ÉVITER ,BOYCOTTER ,PACIFICA Suivi du dossier AG20211036 -référence sinistre : C5331141908/SJ4/CHF</t>
  </si>
  <si>
    <t>21/10/2020</t>
  </si>
  <si>
    <t>koweit--98842</t>
  </si>
  <si>
    <t xml:space="preserve">non compétent qui pour tenir ses objectifs signe des contrats en toute connaissance puis se rétracte deux mois plus tard en vous disant débrouillez vous alors que j’ai assuré la voiture avant de l’acheter.
Raison ma fille 9 ans de permis sans accidents ni contraventions Au Koweït comme en France attestations de l’assureur Kowetien, de l’assureur France et du ministère de l’intérieur Kowetien est considérée comme novice ... 4007 trop puissant !!
</t>
  </si>
  <si>
    <t>16/10/2020</t>
  </si>
  <si>
    <t>nerevahr-98839</t>
  </si>
  <si>
    <t>Si vous cherchez des "mangeur d'argent" vous êtes au bon endroit ! Mon sinistre à été géré par des incompétents qui n'ont plus rien à prouver (envoi de courrier sans adresse, envoi de courrier avec adresse mais sans contenus, oubli de rappeler les personnes concernées ...). Bref si vous cherchez une assurances automobile ne choisissez surtout pas Pacifica, sauf si vous êtes ABSOLUMENT certains que vous n'aurez jamais de sinistre. Et si vous êtes chez Pacifica, partez vite !!!</t>
  </si>
  <si>
    <t>sam-98506</t>
  </si>
  <si>
    <t>Infirmière de profession et victime d’un accident de la route ( non responsable )... on m’a percuté par derrière, je suis aujourd’hui dans l’incapacité d’aller travailler car je n’ai toujours pas accès à un véhicule de prêt ( pourtant indiqué dans mon contrat auto) on m’ agresse au téléphone... c’est vraiment lamentable ! J’ai eu un première rdv avec le garage puis un second ... on me demande d’attendre ... cela fait mnt deux semaines ! Bravo Pacifica d’aller empêcher une infirmière d’aller travailler... je paye mes cotisation et je suis victime d’un sinistre mais aucun geste de votre part ... deux semaines à attendre un véhicule pour lequel je ne sais pas si cela va être réparable ou pas ! Des conseillers agressifs qui varient leurs versions du contrat ! A fuir ! Un courrier sera envoyé au siège !!!!</t>
  </si>
  <si>
    <t>08/10/2020</t>
  </si>
  <si>
    <t>xx-98469</t>
  </si>
  <si>
    <t>Très beau départ,  aucune prise en compte et modification de contrat sans consultation , assurance à eviter car aucune confiance malgré des années d assurance . Tant qu il n arrive rien tout  va bien,  vous imaginez la suite , et bien c est simple y a pas de suite et changez d assurance</t>
  </si>
  <si>
    <t>07/10/2020</t>
  </si>
  <si>
    <t>mael51-98399</t>
  </si>
  <si>
    <t>Resilie le contrat sans informer le client.
Aucun site internet ni espace client où avoir des informations sur son contrat ou un relevé d'information.
On ne peut les joindre que par téléphone et personne ne répond.
Prix beaucoup trop élevés.</t>
  </si>
  <si>
    <t>06/10/2020</t>
  </si>
  <si>
    <t>feenaranja--98332</t>
  </si>
  <si>
    <t xml:space="preserve">En panne voiture ne démarre plus un mal fou à les avoir au téléphone et pas aimable du tout 
Ça m’a choqué la façon de traiter les clients 
Étant tout risque 
Propose que le minimum au premier appel 
Obligée de rappeler pour réclamer je déconseille fortement PACIFICA 
</t>
  </si>
  <si>
    <t>xtof-97892</t>
  </si>
  <si>
    <t xml:space="preserve">dommage cotisatio assurances trop chere mais reponde directement en cas de soucis tres competent                                                       </t>
  </si>
  <si>
    <t>26/09/2020</t>
  </si>
  <si>
    <t>lili--97639</t>
  </si>
  <si>
    <t xml:space="preserve">Pacifica n'est pas une assurance sérieuse. Mon fils avait assuré le véhicule neuf qu'il m'a offert. Après 7 mois,  ils ont décidé de le résilier car il n'a pas le permis. Cette assurance le savait depuis le début et avait accepté d' assurer le véhicule,  puisque j' en suis la conductrice et que je bénéficie d'un bonus de 50% acquis depuis plus de 12 ans. Il est tout à fait légal d' assurer un véhicule sans avoir le permis,  à condition de désigner un conducteur qui l'a,  et ils connaissaient la situation depuis le début. Aucun sérieux de la part de cette assurance qui,  de plus,  a continué à prélever les mensualités. </t>
  </si>
  <si>
    <t>20/09/2020</t>
  </si>
  <si>
    <t>ouss-97423</t>
  </si>
  <si>
    <t xml:space="preserve">J'appelle depuis jeudi 10 septembre 2020  pour avoir des nouvelles paraport le sinistre que j'ai fait malheureusement aucune réponse personne décroche ??????chui pas du tt satisfait </t>
  </si>
  <si>
    <t>15/09/2020</t>
  </si>
  <si>
    <t>oryan-97080</t>
  </si>
  <si>
    <t xml:space="preserve">A fuire 4 mois que je me suis rendu conte d'un probleme sur mon contra moto il mon mis du malus 1.25 alors que j'ai pas fait d'accident 4mois problème toujour pas règle courier mail appel rdv rien a faire </t>
  </si>
  <si>
    <t>06/09/2020</t>
  </si>
  <si>
    <t>ced33-96752</t>
  </si>
  <si>
    <t>Suite à un accident , une expertise à lieu , sans que l'expert ne se déplace , par photos a distance ...des réparations sont faites , je récupère le véhicule , il tombe en panne quelques heures plus tard le jour même ... Et bim le même expert cette fois se déplace et dit que ça n'est pas dû à l'accident avec le garagiste qui dit qu'il n'avait rien vu ... Donc la 1600 euros de réparation à mes frais ...
De véritables V O L ...... Les experts sont de mèche avec les assurances et les garagistes attitrés de assurances... 
( J'ai écourté pour pas faire trop long ... )</t>
  </si>
  <si>
    <t>bart-96400</t>
  </si>
  <si>
    <t>Gestion chaotique et catastrophique du dossier. Vous n'avez jamais le même interlocuteur au téléphone.
L'assurance fait tout son possible pour ne pas rembourser les dégâts suite à un sinistre.
Il essaye de faire trainer les dossiers en espérant que les personnes abandonnent.
 Il ne faut surtout pas se laisser faire, il est recommandé de consulter un expert indépendant ou un avocat.
Le conseiller financier me faisait remarquer que les tarifs étaient élevés car Pacifica remboursaient très bien...
FUYEZ CETTE ASSURANCE !!!!</t>
  </si>
  <si>
    <t>17/08/2020</t>
  </si>
  <si>
    <t>lili-96177</t>
  </si>
  <si>
    <t xml:space="preserve">L’assurance du Crédit Agricole je ne la recommanderais à personne je suis déçu et très en colère.Quand j’ai appelé pour une demande de résiliation on m’a informé que je pouvais résilier en date du 9 août 2020 ma nouvelle assurance a envoyé un courrier de résiliation pour cette date selon la loi Hamon or on m’informe que la résiliation a été refusé car mon contrat se termine en avril 2021. Je suis très en colère par rapport à ces mauvaises informations et les incompétence du service clientèle et
Et donc c’est pour cela que je ne recommanderais pas cette assurance du Crédit Agricole et je pense fortement que je vais peut-être même changer de banque
</t>
  </si>
  <si>
    <t>11/08/2020</t>
  </si>
  <si>
    <t>jocabourg-96139</t>
  </si>
  <si>
    <t xml:space="preserve">Besoin d'aide un dimanche fin d'après midi pour dépannage problème de batterie voiture récente ne démare pas. Appel assistance, immédiatement prise en compte n° dossier envoyé par sms - info dépanneur arrive dans 9 mn - exact - trouve la panne rapidement sur la batterie - tout a été très bien - très satisfait - </t>
  </si>
  <si>
    <t>10/08/2020</t>
  </si>
  <si>
    <t>robertvin-90319</t>
  </si>
  <si>
    <t xml:space="preserve">Un service client déplorable qui ne donne pas satisfaction. Il faut insister très fortement avant d'avoir quelque de compétent et d'aimable au téléphone... </t>
  </si>
  <si>
    <t>08/06/2020</t>
  </si>
  <si>
    <t>pb-89639</t>
  </si>
  <si>
    <t>Trés bien mais chère</t>
  </si>
  <si>
    <t>14/05/2020</t>
  </si>
  <si>
    <t>chelha9223-88433</t>
  </si>
  <si>
    <t>A fuir, service client qui laisse à désirer de mauvaise fois et très désagréable, refuse de vous rembourser quand il sont en tord, il m'on changer une responsabilité à un sinistre sans prévenir, vraiment si on pouvez metre une note de 0 je l'aurais fait</t>
  </si>
  <si>
    <t>20/03/2020</t>
  </si>
  <si>
    <t>missmoon-88140</t>
  </si>
  <si>
    <t>Pacifica est une assurance non seulement trop chère mais aussi elle est de très mauvaise foi. Il cherchent toujours le moindre détail pour vous refuser le remboursement. Je vous la déconseille fortement!</t>
  </si>
  <si>
    <t>09/03/2020</t>
  </si>
  <si>
    <t>marie-87560</t>
  </si>
  <si>
    <t xml:space="preserve">Satisfait mais prix excessifs par rapport a la concurrence et vu le nombre de contrats chez vous soit 4(3autoset 1 habitation) </t>
  </si>
  <si>
    <t>24/02/2020</t>
  </si>
  <si>
    <t>furax-87068</t>
  </si>
  <si>
    <t xml:space="preserve">Je suis assuré depuis 20 ans pour mes voitures. Je reçois ce mercredi un courrier selon ils résiliaient mon contrat. Motif : la sinistralité constatée pour ce contrat. Je suis à 50% de bonus. J'ai eu 4 sinistres dont 2 bris de glace. Je ne suis responsable d'aucun d'eux.
J'appelle et ils ont le culot de me demander de faire moi-même la demande de résiliation alors que ce sont eux qui m'éjectent! Le motif est que si ce n'est pas moi qui résilie, je ne retrouverai aucun assureur.
Fuyez cette compagnie d'assurance
</t>
  </si>
  <si>
    <t>14/02/2020</t>
  </si>
  <si>
    <t>steph-86462</t>
  </si>
  <si>
    <t xml:space="preserve">Bonjour , j'ai souhaiter résilier mon assurance auto en invoquant la loi hamon , résultat , toujours un truc qui va pas avec pacifica , cela fait 2 mois que je paie 2 assurances différentes du coup , sans parler des tarifs exhorbitant , je suis passer a la concurrence , j'ai diviser le prix par 2 , pacifica a fuir absolument </t>
  </si>
  <si>
    <t>29/01/2020</t>
  </si>
  <si>
    <t>artmanies-81518</t>
  </si>
  <si>
    <t xml:space="preserve">J'ai eu un sinistre très banal je me suis mangé une borne en me garant, rien de grave , j'appelle l'asurance pour lui demander si je déclare à quoi j'ai le droit. Je lui dit d'attendre avant de le faire . Mais elle n'a rien attendue et à déclaré un sinistre responsable sans avoir vu ni la voiture no d'expert....du coup j'ai diminué mon bonus et paye plus chère! </t>
  </si>
  <si>
    <t>micka18-79106</t>
  </si>
  <si>
    <t xml:space="preserve">Une honte service client zéro pointé
Nouveau véhicule acheté le 30 juillet seulement 600km au compteur
Un allemand me rentre dedans portière arrière gauche enfoncée je ne suis pas sur place au moment des faits j'ai un mots sur mon pare brise avec les coordonnés de la personne Pacifica me conseille de contacter la personne par appels téléphoniques et par courrier pas de réponse
Pacifica ne réagit pas c'est a moi de me démerder avec la personne on me dit même par téléphone que il faut que je me rendre sur place c'est a dire en Allemagne pour voir avec la personne directement de trouver des témoins et même de me rendre a la gendarmerie pour porter plainte dans la ville ou le sinistre a eu lieu je suis de Bourges le sinistre a eu lieu a Tours 400 kms aller retour et après on me dit Monsieur pas de constat franchise 330 euros
Courrier avec mot et coordonnées de la personne fautive envoyé au siège de Pacifica justificatif devis des travaux chez le carrossier
toujours pas de réponse a ce jour
8 contrats chez eux actuellement 3 voitures habitation assurance santé assurance vie et j'en passe
Cotisation 2600 euros par an
Je trouverais mieux ailleurs
Fuyez ce groupe au plus vite
</t>
  </si>
  <si>
    <t>11/09/2019</t>
  </si>
  <si>
    <t>valeskita33-78610</t>
  </si>
  <si>
    <t>En panne en Espagne assistance très mauvaise nous sommes à 1184 euros de frais nous aurons 300 euros de rembourse et un plafond de 300 euros pour l assurance ....ce matin á 10h un taxi devait venir nous chercher pour prendre un véhicule de location pour rentrer en france il 15h38 toujours de taxi malgré un grand nombre d appel hors forfait de notre parts.....Nous sommes une famille avec un bébé..
Et nous 'scouatons"  le halde l hotel et nous ne connaissons toujours pas notre sort toujours pas de nulle..  dernier recours l embassade française en Espagne... c est honteux excusez mon écriture mais j ecris depuis mon mobile..éviter Pacifica vraiment . Nous allons nous ruiner et nos enfants sont fatigués de changer d hotel tous les jours... Vacances gâché 
.</t>
  </si>
  <si>
    <t>sf-77706</t>
  </si>
  <si>
    <t xml:space="preserve">Suite à un épisode de grêle, aucune réperation n'est prise en charge par l'assurance tous risques.  En effet, si la valeur des travaux de carrosserie est supérieur à la valeur de la voiture, les repartions sont à votre charge et vous devez payer une expertise pour avoir le droit de rouler avec des tonches de grêle... </t>
  </si>
  <si>
    <t>17/07/2019</t>
  </si>
  <si>
    <t>atx29-75274</t>
  </si>
  <si>
    <t>pacifica est vraiment une banque il sont là pour gagner de l'argent , tant que nous payons çà va, la eu un accident ou le tord est a la partie adverse a 100% et même les expert sont a leur solde et tire les prix vers le bas; il non pas le choix c'est les barème pacifia enfin moi j'ai fait 9 ans chez eux sans soucis , parce que trop bon conducteur je me fait rentrer dedans et la plus personnes devant moi , je les déconseille fortement il n'écoute pas nos revendication, il a que les revendications de leur entreprise qui compte , les autre assurance ne sont guerre mieux je pense mais eux peu etre ecoute leuir sociétaires , j'ai une autre voiture a la Maaf , tres bien même pour ma femme qui a eu un accrochage a ses tord très courtois , ici on ce fait engueulé parce que il doivent sortir de l'argent de leur poche , pour info Madame la conseillères de pacifia c'est un peu le but de pourquoi on s'assure sinon roulons tous en assurances .</t>
  </si>
  <si>
    <t>titeingrid-74734</t>
  </si>
  <si>
    <t xml:space="preserve">bonne assurance, qui prend beaucoup de chose en garantie , service clients au top , mais au bout d'un ans j'ai voulu renégocier le tarif et la banquière ma dit qu'il lui été impossible de négocier l'assurance auto c dommage car du coup je ne pense pas rester par la suite </t>
  </si>
  <si>
    <t>hug-73501</t>
  </si>
  <si>
    <t>A fuir! Il aura fallu plus de deux mois pour obtenir réparation et surtout être reconnu non responsable. Aucun papier, tout ce fait par téléphone!!! (Bonjour pour prouver quoi que ce soit en cas de litige). Et attention à leurs experts 'indépendants' (BCA expertise) qui ne font rien pour vous aider non plus.</t>
  </si>
  <si>
    <t>27/03/2019</t>
  </si>
  <si>
    <t>jim-70937</t>
  </si>
  <si>
    <t>Refus d'un nouveau contrat car retard sur mon autre carte grise donc pour remercier pacifica, à chaque contrat anniversaire je dirais by by</t>
  </si>
  <si>
    <t>04/02/2019</t>
  </si>
  <si>
    <t>edmond59-70180</t>
  </si>
  <si>
    <t>Juste arrivé en fin d'année, et déjà gros regrets de m'être fait enfumer. 
Ils se sont bien gardés de me dire que j'allais être augmenté deux mois après.
Je vous ai déjà fui il y a 37 ans, vous n'avez pas changé, revenu uniquement sur le conseil insistant de mon fils. 
Je n'ai plus aucune confiance, trop de filouterie. 
je cherche un autre assureur. Je serai heureux quand je serai débarrassé de vous.</t>
  </si>
  <si>
    <t>13/01/2019</t>
  </si>
  <si>
    <t>polo-70117</t>
  </si>
  <si>
    <t>Très bonne assurance auto réactivité présente ainsi que remboursement rapide mais en revanche prix un peu élevé</t>
  </si>
  <si>
    <t>barbara-69448</t>
  </si>
  <si>
    <t xml:space="preserve">De gros nuls, incapables de résilier mes assurances alors qu'ils m'ont envoyé un courrier dans ce sens. Melgre mon courrier pour résilier et après avoir reçu une réponse validant la résiliation, ils sont encore capable de me réclamer les mensualités. </t>
  </si>
  <si>
    <t>16/12/2018</t>
  </si>
  <si>
    <t>fifi-68694</t>
  </si>
  <si>
    <t>après échange de mon pare brise sur mon toyota chr et passage devant un expert je me suis vu retirer plus de vingt pour cent de ma facture initial pour soi disant surfacturation du concessionnaire.
qui mieux que Toyota est habilite a changer mon pare brise?.
lamentable</t>
  </si>
  <si>
    <t>17/11/2018</t>
  </si>
  <si>
    <t>lolo114-67857</t>
  </si>
  <si>
    <t>Suite 1 tentatives de vol véhicule ,1 accrochage et un vol du véhicule en 6 mois , Pacifica m'a assuré 2 ans puis m'a viré prétextant trop d'accident . Ils m'ont laisse 1 an pour trouver un autre assureur . L'assurance est obligatoire pour rouler , donc il faut payer mais il ne faut pas avoir de sinistre sinon on vous vire .</t>
  </si>
  <si>
    <t>18/10/2018</t>
  </si>
  <si>
    <t>jb51-67130</t>
  </si>
  <si>
    <t>Client (pro) depuis 20 ans, j'ai eu un sinistre auto pour un montant de 9500 e. Déblocage de la moitié de cette somme après multiples appels (ligne dédiée aux sinistres saturée...). Depuis 2 mois plus rien... Aucune explication, aucune communication malgré ma réclamation client faite en agence... 
Je pense faire état de ma mauvaise expérience lors de la prochaine AG de ma caisse locale...</t>
  </si>
  <si>
    <t>27/09/2018</t>
  </si>
  <si>
    <t>dilou73-66124</t>
  </si>
  <si>
    <t>Je cherche moins cher. Mon conseiller ne me fait jamais de proposition commerciale. J'aimerai faire le point une fois par an. J'ai le sentiment d'être arnaquée quand je vois les autres assurances.</t>
  </si>
  <si>
    <t>10/08/2018</t>
  </si>
  <si>
    <t>liza45-65438</t>
  </si>
  <si>
    <t xml:space="preserve">j'étais ancienne cliente et pendant des années par le biais de crédit agricole sauf quand j'ai eu un litige avec eux. J'ai juste appelé pour un renseignement du a ma franchise et la dégradation de ma voiture .Il mon fait un dossier comme après j'ai pas donné suite . Je n'ai pas vu d 'expert puis mon avantage conducteur a été impacté donc je payais plus chère.   </t>
  </si>
  <si>
    <t>12/07/2018</t>
  </si>
  <si>
    <t>nath26-65040</t>
  </si>
  <si>
    <t>Attention, cette assurance travaille en partenariat avec des banques ( LCL et crédit agricole) qui amènent des clients... Les dossiers mettent 5 à 6 mois pour être étudiés et au bout de 6 mois vous recevez un coup de fil laconique qui vous prévient que l'assurance ne veut plus de vous. Ensuite débrouillez vous. Attention car les conseillers bancaires (formés en quelques heures, sans connaitre les subtilités des assurances) ne vérifient pas les critères de l'assurance mais ils ont remplis leurs objectifs... Et quand l'assurance vous résilie, la banque et l'assurance se renvoient la responsabilité du problème et le client  ne peut rien faire!</t>
  </si>
  <si>
    <t>lili-65033</t>
  </si>
  <si>
    <t>Service client inexistant, voir irrespectueux! Temps de traitement hallucinant (1 mois pour 1 changement d'adresse...)! A fuir!!!!!!! Cette compagnie ne sert qu'à encaisser l'argent! Les conseillers sont tout simplement incompétents et irrespectueux!</t>
  </si>
  <si>
    <t>pedro-64535</t>
  </si>
  <si>
    <t>Assurance auto , nul !! Quand vous avez besoin de quelque chose ils ne sont plus là pour vous aidez !!</t>
  </si>
  <si>
    <t>kiki-64351</t>
  </si>
  <si>
    <t xml:space="preserve">j'ai déménager et fait mon changement d'adresse et assurer l'appartement que j'ai en se moment et aussi pour ma voiture et ils mont résilier mes deux contras et cela je le trouve pas juste  </t>
  </si>
  <si>
    <t>31/05/2018</t>
  </si>
  <si>
    <t>lechat-63556</t>
  </si>
  <si>
    <t>tout par internet et via le crédit patate qui ignore sciemment les mails pour supprimer des garanties optionnelles</t>
  </si>
  <si>
    <t>25/04/2018</t>
  </si>
  <si>
    <t>philippe59148-62591</t>
  </si>
  <si>
    <t xml:space="preserve">On vous fait de belle offre mais 6 mois après résilier pour un motif qui ne tient pas debout puis aussi on envoie plus de trois fois les formulaires et comme second conducteur on ne veut pas vous prendre la belle erreur que j ai fais d allez la a cause eux pendant trois ans je suis dans un fichier vraiment merci le pacifica la pub va être fait </t>
  </si>
  <si>
    <t>22/03/2018</t>
  </si>
  <si>
    <t>titi-62205</t>
  </si>
  <si>
    <t xml:space="preserve">J'ai eu un sinistre auto. Ma voiture a été déclarée épave. Vu le nombre de km au compteur 250000 j ai eu peur de l'indemnisation. Du coup j 'ai été agréablement surprise de voir que j'ai été remboursée valeur d'achat alors qu'elle avait 4 ans plus un chèque pour la protection corporelle du conducteur. Et les 12 jours de prêt de véhicule m'ont bien aidé pour allez travailler. Je recommande cette assurance bonne réactivité expertise et prise en charge. </t>
  </si>
  <si>
    <t>regeois-61567</t>
  </si>
  <si>
    <t>ayant 50% de bonus lors de mon inscription , j'ai eu un petit accrochage de rien du tout , payé une franchise de 350€ et subit un malus de 0.62.ce qui fait 4 ans sans "accident" pour récupérer mon bonus 50 , inadmissible.</t>
  </si>
  <si>
    <t>19/02/2018</t>
  </si>
  <si>
    <t>tremplin59-61357</t>
  </si>
  <si>
    <t>Une assurance qui fais son propre code de la route pour récupéré une partie de franchise !!! des discours différent suivant le collaborateur  qu on a au téléphone !! très déçu je conseil fortement !!!</t>
  </si>
  <si>
    <t>marinelor06-61203</t>
  </si>
  <si>
    <t xml:space="preserve">Suite à une rayure faite sur mon vehicule par un vélo,  j'appelle pacifica pour savoir comment je doit procéder. Il m'indique un garage à 15 minute de chez moi pour faire un devis. 
Ce devis effectué  (très cher) la personne ayant rayé la voiture préfère me dédommager directement (connaissant un carossier). 
Je rapelle pacifica pour leur dire que tout s'était arranger et que la personne ne souhaite pas passer par son assurance. Il me réponde aucun problème on ferme le dossier.
Et la surprise cette année j'ai un sinistre de déclaré et mon avantage bon conducteur qui n'augmente pas.
Je les appelle, une personne me dit qu'elle ne sait pas, me dirige vers une autre personne qui me dit que ce n'est pas normal et enfin une troisième me dit que tout est normal.
Soit disant ils ont ouvert un dossier donc je dois en payer les désavantages ...
Donc un coup de fils pour avoir des renseignements et je me retrouve e sans mon bonus bon conducteur !! 
</t>
  </si>
  <si>
    <t>07/02/2018</t>
  </si>
  <si>
    <t>sofach-60584</t>
  </si>
  <si>
    <t xml:space="preserve">Bonjour à toutes et à tous, 
Je voudrais partager avec vous ma mauvaise expérience avec l'assurance automobile LCL (PACIFICA). 
Le 15/02/2016 je suis allé voir ma conseillère à l'agence LCL de chaumont (52000) pour une assurance habitation. Lors de ce RDV elle a réussi à me convaincre  à changer d'assureur auto et venir chez eux pour ma TWINGO. De ce fait, je lui ai donné tous les documents nécessaires (relevé d'information chez l'ancien assureur, permis carte grise.....). Jusque là tout va bien. 
En octobre 2017, j’achète une nouvelle voiture (une C4) et je l'assure chez CITROËN ASSURANCE. Après quelques jours de ma souscription je reçois une résiliation !!! pour FAUSSE DÉCLARATION  .  
Lorsque je me suis renseigné, je me suis rendu compte que ma conseillère LCL n'avait pas fait de demande de résiliation en 2016, pour la TWINGO, auprès de mon ancien assureur. Ce dernier a du résilier mon assurance pour motif de document non à jour (j'ai pas envoyé mon nouveau titre de séjour car je croyais que la résiliation a été faite par ma banque!). 
Suite à ça, je suis allé voir ma nouvelle conseillère (celle qui m'a pris en charge en 2016 a quitté l'agence) pour l'informer de ma résiliation de chez CITROEN ASSURANCE pour la C4 et voir avec elle ce qu'ils peuvent me proposer comme solution.  Elle reconnait l'erreur de sa collègue. Ainsi, elle m'a proposé, en concertation avec la directrice de l'agence, une nouvelle souscription plus chère avec un remboursement de 200 euros. Lors de ce RDV ma conseillère et moi avons écrit et envoyé (à partir de l'agence) une réclamation à PCIFICA tout en détaillant ce qui s'est passé. 
Quelques jours après, je reçois la réponse de PCIFICA et c'est la grande surprise. Non seulement ils ne reconnaissent pas l'erreur de mon ancienne conseillère (elle n'a pas fait la demande de résiliation auprès de mon ancien assureur) mais aussi ils m'informent qu'ils vont procéder à la résiliation de mon contrat d'assurance pour la C4 pour motif de fausse déclaration lors de la souscription (résiliation CITROËN ASSURANCE PAS DÉCLARÉE) !!!! En fait, ma nouvelle conseillère a fait une boulette. Elle n'a pas déclaré ma résiliation C4 alors que je suis allé les voir à cause de cette résiliation!!! 
Aujourd'hui, ma conseillère ne veut pas assumer et je me retrouve avec une voiture sans assurance et aucune assurance ne veut me prendre, sachant que je travaille à 25 km de mon domicile et j'ai besoin de la voiture pour aller à mon travail.      
Voilà ce que ça vaut </t>
  </si>
  <si>
    <t>lmimi78-59229</t>
  </si>
  <si>
    <t xml:space="preserve">Suite à un accident automobile et au rachat d'un nouveau véhicule en remplacement du précédent , le Crédit Agricole m'a proposé de m'assurer auprès de PACIFICA ASSURANCE. Je n'ai absolument pas menti sur ma situation (sinistre responsable fin octobre,  mais conservation de mon coefficient bonus de 50 %). Après être assuré pendant 3 à 4 semaines environ auprès de PACIFICA, je viens de recevoir une lettre de résiliation de cette compagnie non datée (sans date) selon les termes suivants "avec prise d'effet dans un délai de 10 jours à compter du lendemain 0 heure de la date mentionnée sur le présent courrier" !!! J'avais subit d'autres sinistres totalement non responsable dans les 3 dernières années. Or, ces éléments avaient été indiqués et le conseiller bancaire avait même contacté PACIFICA par téléphone afin de s'assurer de mon éligibilité auprès de cette assurance. Cette assurance est une vraie HONTE.  Bien évidemment, je ne suis pas encore remboursé. </t>
  </si>
  <si>
    <t>29/11/2017</t>
  </si>
  <si>
    <t>milazen-59124</t>
  </si>
  <si>
    <t>A l'occasion d'un sinistre récent, (voiture dans un parking souterrain où d'autres voitures ont été incendiées) j'ai pu mesurer le degré de satisfaction de cette assurance que je recommande vraiment. Ecoute, conseil, prêt d'une voiture le temps nécessaire, pas de franchise car je n'ai jamais eu de sinistre et suis cliente chez eux depuis 10 ans!) Le traitement du sinistre a été parfait et j'ai pu constater les différences avec d'autres sinistrés qui ont dû payer une franchise alors qu'ils étaient clients depuis plus de 30 ans en tous risques et n'avaient jamais eu de sinistre!! Effectivement il y a de tout et certaines assurances en profitent. Je leur ai recommander de changer d'assureur!</t>
  </si>
  <si>
    <t>bobe-59114</t>
  </si>
  <si>
    <t>assurance très bien quand on a pas besoin d' eux mais au moindre incident les garantie sont toutes autres avec un service mal géré car vous leurs envoyé des pièces justificative et hop ils les reçoivent pas ou ils les perdent, bizarre, je nous vous parle pas quand vous voulez résilier une assurance, bon courage.</t>
  </si>
  <si>
    <t>weslica2007-58068</t>
  </si>
  <si>
    <t xml:space="preserve">Assuré en tout risque, on me demande une franchise de près de 400€ pour un sinistre que je n'ai pas commis ! Le véhicule qui m'est rentré dedans à pris la fuite, malgré une plainte déposé et avoir fourni la plaque d'immatriculation du véhicule en tort, vu que celui ci n'était pas assuré ils ont pas voulu se prendre la tête, ils ont classé le sinistre sans suite et me comptais un sinistre si je faisais jouer l'assurance pour les réparations ! Je sais même pas si s'est légal tous ça !!!! </t>
  </si>
  <si>
    <t>14/10/2017</t>
  </si>
  <si>
    <t>chaton5418-55147</t>
  </si>
  <si>
    <t>Prix très élevé pour les jeunes conducteurs qui sont étudiants sans revenus.</t>
  </si>
  <si>
    <t>05/06/2017</t>
  </si>
  <si>
    <t>kf6262-54862</t>
  </si>
  <si>
    <t>Payé 86€/mois au lieu de 67 chez la concurrence, service client agréable comme une porte de prison, lors d'une demande de negociation (je demandé juste 10 €/mois en moins il m'ont clairement dit d'aller me faire voir et d'aller voir ailleurs, ça tombe bien car c'est ce que je vais faire avec le plus grand des plaisirs, et je vais même en profité pour changer de banque (LCL) qui sont clairement complices.
Je précise que j'ai eu aucun sinitre et j'ai toujours payé a l'heure !</t>
  </si>
  <si>
    <t>23/05/2017</t>
  </si>
  <si>
    <t>mimi57-54647</t>
  </si>
  <si>
    <t>Suite à un bris de glace ai appelé l'assurance et j'ai eu une jeune femme très courtoisement et agréable sans accent incompréhensible et non une plateforme. Dans la 1/2h mon dossier était fait le garage m'a appelé et après une visite m'a donné rendez-vous très rapidement.</t>
  </si>
  <si>
    <t>12/05/2017</t>
  </si>
  <si>
    <t>yawovi-54544</t>
  </si>
  <si>
    <t>Je suis pas du tout content du service, car sans aucune lettre de relance mon contrat a été résilié, faute de payement pour le mois de janvier alors que les mois suivants sont réglés</t>
  </si>
  <si>
    <t>09/05/2017</t>
  </si>
  <si>
    <t>robert-coquerel-52278</t>
  </si>
  <si>
    <t>Je pense qu'au niveau du prix de l'assurance auto PACIFICA doit-être dans la moyenne la plus intéressante des polices ; je ne me suis pas particulièrement penché sur le sujet. Mais en ce qui concerne la prise en charge de l'accident et de la réparation du véhicule, c'est le top. Sur 2 ans 1/2 j'ai eu 2 sinistres (non responsable) et avec un véhicule spécialement aménagé, au moment des fêtes de fin d'année, pour moi, c'était la catastrophe. La correspondante a su calmer ma détresse par un accueil téléphonique franchement cordial et non pressé par le temps elle m'a expliqué la démarche qu'elle mettait en place. Par la suite, dépanné par un véhicule de remplacement, elle est intervenu pour que celui soit pris en charge pour le temps de dépassement de durée et de coût, malgré que mon cas ne figure pas dans les normes de garantie... Pour mes 2 sinistres ce fût similaire, certainement avec plus de professionnalisme pour cette dernière intervenante. Vraiment, chapeau !</t>
  </si>
  <si>
    <t>cloe-51667</t>
  </si>
  <si>
    <t>Des que je peux je retire tous mes contrats de chez eux., une vraie catastrophe.
Ils mérite aucune étoile (UN TRIPLE ZERO)
Le service client est nul, les conseillers se contredise entre eux, ne savent pas répondre aux questions (même les plus simple), ils vous donnent de fausse information (j'ai connue un problème pour une modification de date "oui oui la date a été changé madame"...mais bien sûr aucun changement au niveau de la date sur l'attestation d'assurance j'ai été obligé de décaler la date de livraison de mon véhicule neuf à cause d'eux... A FUIR !!</t>
  </si>
  <si>
    <t>kevin85-51331</t>
  </si>
  <si>
    <t>assurance pas mal au demeurant sauf depuis quelques temps ou ça c'est dégrader et en plus gérer par une banque avec des gens pas très compétant  de plus depuis que c'est une plateforme telephonique impossible de les avoirs (10 appels quasiment a chaque fois et ça ne répond
 jamais) et la banque nous dit de passer par eux et quand ont leur demande quelque chose ils disent qu'ils n'ont pas la main pour accéder bref j'en suis déçu je m'en vais donc de cette compagnie</t>
  </si>
  <si>
    <t>pele-14920</t>
  </si>
  <si>
    <t>Ayant toutes nos assurances chez Pacifica nous aimerions bien refaire le point de toutes Santé, voitures , Maisons , avec notre conseiller !!</t>
  </si>
  <si>
    <t>27/12/2016</t>
  </si>
  <si>
    <t>mikaelc-48852</t>
  </si>
  <si>
    <t xml:space="preserve">Un service de qualité, toutes les petites lignes ne laissant aucune mauvaise surprise, franchise faible pour toutes les garanties voire pas de franchise bris de glace. Garantie conducteur plus élevée que dans la plupart des propositions qui m'ont été faites
</t>
  </si>
  <si>
    <t>26/11/2016</t>
  </si>
  <si>
    <t>destryck-49487</t>
  </si>
  <si>
    <t>Le prix est correcte cependant pour les contacter vaux mieux avoir fait un doctorat en assurance, on a 5 personne différentes au téléphone de plus ils ce renvoient tous l'appareil entre les service, grosse incompétence. Et pour finir il m'ont résilier pour un accident minime sur un parking (cabossage) je qualifie cela d'abusif j'aimerais même porté plainte mais je n'est pas envie de me lancé dans la justice</t>
  </si>
  <si>
    <t>23/11/2016</t>
  </si>
  <si>
    <t>edgar-49306</t>
  </si>
  <si>
    <t>Incompétents, ne prennent pas en compte les circonstances de l'accident. Adhérents pas informés du suivi de son dossier.</t>
  </si>
  <si>
    <t>didine-138831</t>
  </si>
  <si>
    <t>17ans que je suis assurée à la Matmut. J'ai commencé par l'assurance auto ensuite au fur et à mesure de ma vie, l'assurance protection individuelle, juridique,scolaire pour mes enfants et suite à ma séparation,assurance habitation...ect... Et là récemment assurance pour le scout de ma Fille. Pour résumer je recommande la Matmut. Leur accueil a toujours été au Top du Top que ça soit en agence ou bien au téléphone ????????Et si j'ai besoin d'un document pour maintes raison le personnel de l'agence réponds toujours présent, disponible avec une amabilité chaleureuse et conviviale. On a jamais l'impression de les déranger et pour nous client ça nous "fait un bien Fou" et surtout nous facilite les choses quand parfois elles nous paraissent compliqué !! Je recommande donc la Matmut sans hésitation et leurs prix/leurs offres sont + que raisonnables et très intéressantes ??????????</t>
  </si>
  <si>
    <t>Matmut</t>
  </si>
  <si>
    <t>03/11/2021</t>
  </si>
  <si>
    <t>val90140-138645</t>
  </si>
  <si>
    <t xml:space="preserve">Des déclarations de sinistre minimes et je reçois ce jour un recommandé qui me résilie mon contrat habitation au 31 décembre. Je vais donc aller voir ailleurs ainsi que assurance voiture et scolaire. Il perde un client pour plusieurs contrats. Alors que j'ai toujours payé mes cotisations. Je suis écoeuré par cette pratique mais visiblement courant vu ce que je viens de lire et encore moi j'ai reçu le recommandé. Je vais me satisfaire de ça </t>
  </si>
  <si>
    <t>30/10/2021</t>
  </si>
  <si>
    <t>remi--128693</t>
  </si>
  <si>
    <t xml:space="preserve">Bonjour surtout allez en agence si vous voulez vous assurer chez la Matmut et surtout prenez le temps de relire .
C est incroyable le manque de professionnalisme de cohérence 
fuyez j ai que des soucis avec  eux y comprennent pas quand vous ete un professionnelle. 
Personne ne s occupe de vous aucun responsable sachez que le conseiller Matmut est très limité alors assuré vous d être au bon service et chaque chose à la fois il ne sont pas à la hauteur une honte .
Y vous font même des contrat sans votre signature électronique sous prétexte qu'il reprennent un contrat mais pour rectifier y a plus personne 
Cdt,
</t>
  </si>
  <si>
    <t>19/08/2021</t>
  </si>
  <si>
    <t>biboy25-124804</t>
  </si>
  <si>
    <t>Gestion des sinistres lamentable ne se donne même pas la peine de répondre à ses clients ! 6 messages envoyés via l'espace client en l'espace d'un mois et demi j'ai 6 contrat chez eux je pense très sérieusement aller voir ailleurs!
On me propose des solutions comme le prêt d'un véhicule, transport  en commun ect à cause de l'immobilisation de mon véhicule et quand vous les appeler on me dit que j'ai droit à rien !
Impossible d'avoir un rdv avec l'agence locale et quand vous essayez de prendre RDV c'est le silence complet !</t>
  </si>
  <si>
    <t>blanche-123080</t>
  </si>
  <si>
    <t>Bon assureur à l'écoute - prix intéressants - règlements rapides - personnel compétent - emplacement centre ville toujours bien placé et pratique - j'émets une réserve sur le choix des experts extérieurs à la compagnie ???</t>
  </si>
  <si>
    <t>dmlpat-122982</t>
  </si>
  <si>
    <t xml:space="preserve">lors d'une panne de véhicule en espagne j'ai pu vérifier la qualité du service. très réactif; interlocuteur local qui gère le dossier et parle Français; remorquage très rapide; réservation de véhicule pour rentrer etc ; rappelé pour indiquer suivi du dossier ; service parfait ; si tout marchait comme celà </t>
  </si>
  <si>
    <t>nathy-122315</t>
  </si>
  <si>
    <t xml:space="preserve">Assuree depuis 1985 pour l'auto et la maison,  avec un bonus maximum depuis plusieurs annees....j'ai eu un accrochage avec ma voiture. C'est l'autre conducteur qui m'a percute a l'arriere et il a reconnu sa responsabilite. Pas de souci. La galere commence pour moi quand on m'annonce que ma voiture va devoir etre immobilisee une huitaine de jours au garage et que je sollicite la Matmut pour une solution de remplacement.Etant handicapee et obligee de conduire une voiture avec un amenagement special je ne peux faire appel a un vehicule de location. Il y a une dizaine d'annees je m'etais retrouvee dans la meme situation et la Matmut avait pris en charge un taxi me permettant de faire les allers-retours entre mon domicile et mon travail. Aujourd'hui, rien si ce n'est 35 € par jour de remboursement possible c'est a dire que je dois avancer l'argent et le taxi me reviendra de toute façon entre 55 et 70€ selon l'estimation que j'ai obtenue. Ajoute a cela un accueil tres administratif que ce soit a l'agence ou au tel et aucune prise en compte de mes besoins specifiques. Rentrez dans les cases ou fuyez....Il n'y a de mutualiste ou de solidaire que dans le nom. Dans la pratique en cas de probleme n'attendez rien d'autre que le minimum et aucune consideration.
</t>
  </si>
  <si>
    <t>r2rkim-116112</t>
  </si>
  <si>
    <t xml:space="preserve">J ai subi un accident l an dernier à aujourd’hui le 06/06/2021 c’est le silence complet aucune information clair quand je leur dit que ces long il me motive à prendre un avocat pour faire arrêter leur dossier je trouve ça vraiment compliqué entre l accident l’opération et la personne qui est toujours en fuite je commence à abandonné ils m ont eu à l usure </t>
  </si>
  <si>
    <t>mg--114981</t>
  </si>
  <si>
    <t xml:space="preserve">Client Matmut depuis plusieurs années bonus 50% plus 15% j ai eu un sinistre responsable et voilà les pb qui commence pourtant assurer  au max mais bon j ai épuise mes 20j de location et me voila piéton 15j que l expert a rendu l évaluation et moi on me répond vous allez être contacté 
Donc piéton plus toujours pas indemnisé et on vous dis patience lol assurance a fuir pourtant j ai quatre contrat mais sa y est trop déçu on change </t>
  </si>
  <si>
    <t>lily-114113</t>
  </si>
  <si>
    <t>Je suis outrée par les conditions générales de la matmut 
dans le cadre de la protection juridique, cet assureur,  joue sur les mots, refuse de donner une réponse à une question juridique sous prétexte qu'il s'agit du domaine immobilier, et que celui-ci est exclue de la protection juridique.
Sachant que beaucoup de domaine sont exclus de cette protection juridique et même celles qui sont prises en charge, la matmut fait tout pour rendre la démarche très difficile et dissuader les assurés de poursuivre leur demande de prise en charge!
Je donne Zéro pointé a cet assureur AFUIR !</t>
  </si>
  <si>
    <t>ajlani-113650</t>
  </si>
  <si>
    <t xml:space="preserve">Assurance MATMUT  ne paye pas mon sinistre malgré que je suis assuré tout risque et client de 43ans  assuré chez eux mon véhicule ce trouve chez un carrossier depuis des mois  soit disant en cours de traitement aujourd'hui le garage me réclame du parkage et MATMUT m'envoi un courrier disant qu'il me résilie pour  3petite griffe  cherche des personnes dans mon  ka pour prendre a plusieurs un avocat  </t>
  </si>
  <si>
    <t>14/05/2021</t>
  </si>
  <si>
    <t>daniel62144-113243</t>
  </si>
  <si>
    <t>Assez déçu de la MATMUT. Rétroviseur cassé dans un lavage auto. Possibilité de prise en charge par la MATMUT mais avec une franchise de presque 300€. Presque plus cher que le rétro. Je recherche donc une nouvelle assurance.</t>
  </si>
  <si>
    <t>am01-111845</t>
  </si>
  <si>
    <t xml:space="preserve">Cela va faire 3 ans que j’ai fais un grave accident de la route, malgrés les avocats qui les harcèlent on a toujours rien d’eux. Des le debut les avocats nous ont dit « la matmut c’est les pire il vous faudra de la patience il sont très radins ». 
Mais je ne lacherai rien quitte à aller plus loin qu’il ne le faut. 
Je ne travaille plus suite à ma blessure je suis en situation difficile mais aucunes nouvelles. 
A fuir cette assurance même si leur prix sont bas. Pourtant nous sommes assurés depuis de longues années chez eux. Mais à la fin de cette affaire je quitterai la matmut. </t>
  </si>
  <si>
    <t>vero-111171</t>
  </si>
  <si>
    <t xml:space="preserve">Agence de Romans très réactive 
L accueil téléphonique est des plus agréable.
L equipe est a l écoute du client.
 Nous avons été cambriolé et avons été indemnisé assez rapidement.  
Je recommande. </t>
  </si>
  <si>
    <t>clem94-109210</t>
  </si>
  <si>
    <t>Assure les jeunes conducteurs à des prix correctes.
Service de qualité assistance au top.
Vraiment bon services. 
De plus ils ne mettent pas de surprime en cas de retrait de permis. Soit ils prennent soit non. 
Je suis vraiment satisfait de leur engagement et content d'être assuré par eux.</t>
  </si>
  <si>
    <t>05/04/2021</t>
  </si>
  <si>
    <t>le-trone-108425</t>
  </si>
  <si>
    <t>ce matin je suis tombée en panne sur la voie rapide, j'appelle l'assistance qui prend tous mes coordonnées, me demande de patienter, me dit en plus que c'est à moi de contacter un dépanneur car je ne suis pas sur une 4 voies puis me raccroche au  nez.
Euh comment je fais moi je vous appelle justement pour avoir une assistance et là vous me répondez pas à ma demande et je me retrouve toute seule pour me débrouiller .</t>
  </si>
  <si>
    <t>29/03/2021</t>
  </si>
  <si>
    <t>irizar31-106400</t>
  </si>
  <si>
    <t xml:space="preserve">Difficile d'établir un contact avec la Matmut.
Leur numéro renvoi systématiquement sur des plates-formes régionales. 
Difficile d'obtenir un document d'attestation de leur part après plus d'un mois.
Et surtout personne ne vous rappelle.... 
Bref. Je déconseille la Matmut et je vais prochainement résilier mon contrat habitation chez eux.
</t>
  </si>
  <si>
    <t>momo-95984</t>
  </si>
  <si>
    <t xml:space="preserve">Honteux,  à fuir. Ma mère handicapée a attendu  des mois pour un sinistre dégât  des eaux pour avoir que des brindilles alors qu'elle était  assuré  depuis 25 ans et qu'elle  n'avait jamais eu de sinistre avant . A fuir </t>
  </si>
  <si>
    <t>09/03/2021</t>
  </si>
  <si>
    <t>elliott99-105617</t>
  </si>
  <si>
    <t>Client assurance habitation (et aussi pour l’auto au tarif 50 jusqu’à mon départ de France en 2002) à la MATMUT depuis 2011 pour ma résidence secondaire alors que j’étais expatrié, à mon retour de l’étranger il y a un an, je me suis naturellement tourné vers mon assureur historique pour mon véhicule, en tous risques sans franchise. J’avais déjà été très choqué que la MATMUT soit incapable de faire un geste commercial à la souscription. J’ai été repris au tarif 100, la MATMUT ignorant une série de 18 années - entre mon départ de France et mon retour - presque sans fautes (seulement deux sinistres uniquement matériels et très modestes en coûts). Ayant enregistré cependant en septembre 2020 un choc sous le véhicule sans raisons connues, j’ai assimilé cela à un bris de glace et l’ai donc déclaré. Quelle ne fut pas ma surprise de découvrir que la MATMUT analysait ce sinistre matériel (au coût total relativement modeste) comme responsable, avec application d’un malus de 25%. J’ai bien évidement exposé mon argumentation mais je n’ai senti aucune empathie commerciale, malgré tous mes antécédents et ma fidélité, fort mal récompensée. J’ai alors effectué une recherche sur internet, et ai trouvé un assureur qui a repris certes mon nouveau malus, mais à un prix total de 50% inférieur à celui de la MATMUT avant application du malus! C’est donc cette compagnie qui à l’avenir bénéficiera du bon client que je suis me semble-t-il si l’on considère mon historique avec seulement trois sinistres matériels et modestes en 48 ans... Je ne suis toujours pas revenu d’un tel aveuglement et d’une telle absence de sens commercial. Cela dit, j’en suis paradoxalement ravi, compte tenu des économies énormes générées par le changement d’assureur, malgré le malus, cette année et les suivantes...</t>
  </si>
  <si>
    <t>05/03/2021</t>
  </si>
  <si>
    <t>lydia-105495</t>
  </si>
  <si>
    <t>Au bout de 10 de fidélité, mon assurance me balance et me résilie pour mes sinistres c'est une honte! Les assurances sont la pour encaisser les mensualités pendant des années sans tenir compte de notre fidélité et de notre age.</t>
  </si>
  <si>
    <t>marin-104690</t>
  </si>
  <si>
    <t xml:space="preserve">  Tout dépends de la demande . Si c'est pour une souscription à un contrat auto ou immobilier il n'y a pas de problème mais en ce qui concerne les remboursements sur des dégats immobiliers c'est '' la Croix et la Bannière '' . 
 Cela demande des mois pour ne pas avoir satisfaction  .. 
  Il ne faut pas être victimes et tout ce passe bien . 
 Payer les cotisations puis ...........................plus rien .  </t>
  </si>
  <si>
    <t>thalie-104184</t>
  </si>
  <si>
    <t>Assureur incompétent. L'assurance n'est pas mise au nom de la bonne personne, ils prennent un supplément pro pour une personne qu'ils ne connaissent pas!!! Pour passer le rib sur ma fille, ils prélèvent le montant sur mon compte et sur le sien !!! En réponse, c'est normal, le conseiller a mis 1 mois et demi à effectuer le changement et ils ne remboursent même pas la moitié de la somme. C'est une assurance qui ne s'occupe pas de ses clients !!! A FUIR ABSOLUMENT</t>
  </si>
  <si>
    <t>kady--104115</t>
  </si>
  <si>
    <t xml:space="preserve">Parfois on prend les clients pour des vaches à lait facturé 3 protection juridique franchement ça ne sert à rien cette protection c est juste un moyen pour empochez de l argent. </t>
  </si>
  <si>
    <t>13/02/2021</t>
  </si>
  <si>
    <t>michel--104108</t>
  </si>
  <si>
    <t>Assurance MATMUT, super assurance automobile,parfait niveau remboursement rapide  , dépannage très bien organisé,  prise en charge taxi aller retour lors d'une panne.
Rien à redire</t>
  </si>
  <si>
    <t>jeanmarc-104068</t>
  </si>
  <si>
    <t xml:space="preserve">En fait je suis insatisfait de la longueur des remboursement concernant des sinistres alors que c'est primordiale pour avoir un fonctionnement de nos appareils hyper important concernant surtout un appareil comme l'onduleur de ma production d'électricité à EDF à laquelle je perd énormément de production et le fait que mon portail reste ouvert à tous les vents alors qu'avec les incivilités qui sont notoires reste sans réponse depuis plusieurs mois alors que quand il s'agit de nos cotisations nous n'avons intérêt à ne pas avoir un retard quelconque, ce qui fait que nous sommes toujours défavorisés.
À bonne entendeur salut. </t>
  </si>
  <si>
    <t>robin--103484</t>
  </si>
  <si>
    <t xml:space="preserve">A la Matmut pas d'augmentation des tarifs jusque fin 2021 ?? Moi j'ai la chance d'avoir ete augmenté  de 20 euros/mois....depuis plus de 1 an, j'ai demandé  une enquête pour un pneu crevé  sur un nid de poule. Toutes les preuves ont ete apportées : photos + 3 attestations de témoins + courrier de la mairie dont depend le nid de poule+ attestation sur l'honneur....apres 1 an, ils se mettent en contact avec la mairie, pour obtenir l'info que je leur ai donné  il y a un an. Afin de diminuer mes cotisations auto et moto, j'ai demandé  à  assurer ma moto 9 mois /12 et pourtant malgré  ça, mes cotisations ont augmenté  de 20 euros/mois....j'ai arrêté  la MATMUT selon la loi Châtel  dans les temps avec accuse de reception. Malgré  ça, je recois des courriers et des mails afin de payer 6 mois de cotisations....bref vous avez compris :vive la Matmut !! </t>
  </si>
  <si>
    <t>patricia-g-103222</t>
  </si>
  <si>
    <t>Jusqu'à ce jour, j'étais satisfaite de la Matmut. En même temps il faut dire qu'ils n'avaient quasiment jamais d'intervention me concernant, donc ils empochaient les cotisations et tout allait bien pour eux. Dernièrement j'ai eu besoin de l'intervention de l'assistance suite à une panne sur mon véhicule (remorquages + réparations pris en charge par la garantie vendeur puisque je venais d'acheter le véhicule donc ils n'ont rien eu à déboursé pour cela), ils me fallait un véhicule de prêt dans l'attente des réparations, sur ce point pas de souci, par contre ils ne mettent à disposition qu'un seul trajet en taxi, soit pour aller récupérer le véhicule, soit pour le retour. Une dame de l'assistance me dit qu'il n'y a pas de souci je peux avoir le taxi également pour le retour avec une autre de mes garanties à mes contrats, je n'ai juste qu'à appeler l'assistance une fois à l'agence de location. C'est ce que j'ai fais mais là, tout était différent c'était négatif, je suis invalide avec différents handicap et aucune solution pour retourner à mon domicile (environ 18 km). pas le choix que de demander un taxi (47€ très cher), le soir même je fais la demande du remboursement pour le taxi (ticket à l'appui), ils n'ont rien voulu savoir. la personne de l'assistante qui m'a rappelé été fort désagréable. J'ai joins la Matmut par téléphone et bien ils font la sourde oreille, disant qu'ils vont voir ce qu'ils peuvent faire et me rappeler mais bien sûr personne ne rappelle. C'est honteux, surtout après près de 14 ans chez eux (zéro accident responsable), sans qu'ils n'aient véritablement de dépenses  envers moi. Je suis écoeurée par leur attitude.</t>
  </si>
  <si>
    <t>26/01/2021</t>
  </si>
  <si>
    <t>patrick-102754</t>
  </si>
  <si>
    <t>A l'agence de MATMUT de Meaux, on m'a bien accueillie, on a résolu mon problème et bien suivi mon dossier concernant.
Ce n'était pas le cas lorsque j'ai téléphoner pour résoudre mon litige avec le siège social, ou j'ai été mal orienté.
Je me suis dirigé en agence ou j'ai eu un accompagnement personnalisé, le personnel est compétent.
Cordialement.</t>
  </si>
  <si>
    <t>17/01/2021</t>
  </si>
  <si>
    <t>no-102752</t>
  </si>
  <si>
    <t>Assuré depuis plus de quarante ans à la Matmut, j'ai toujours été satisfait de sa réactivité et de sa proximité. (Une agence est ouverte à moins de 1km de mon domicile).Avec la MAIf, c'est le meilleur rapport qualité-prix du marché sur l'ensemble des prestations. Un bémol: la Matmut ne propose pas de tarif spécial pour les véhicules de collection.</t>
  </si>
  <si>
    <t>16/01/2021</t>
  </si>
  <si>
    <t>kchetoua-102463</t>
  </si>
  <si>
    <t>Bonjour,
Je confirme ce qui est dit ici sur cette assurance. Il y a effectivement un gros problème du service client. J'ai signalé un problème pour un remboursement et ça fait des semaines que ça dure. Il est devenu impossible d'avoir un RDV en agence alors que les agences sont toujours là (allez comprendre). J'ai eu plusieurs conseillers au téléphone mais personne n'a trouvé de solution à mon problème.
Je connais cette assurance depuis plusieurs années et c'est vraiment dommage de voir une telle degradation.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</si>
</sst>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rgb="FF000000"/>
      <name val="Inconsolata"/>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2" fontId="3"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B2" s="2" t="s">
        <v>11</v>
      </c>
      <c r="C2" s="2" t="s">
        <v>12</v>
      </c>
      <c r="D2" s="2" t="s">
        <v>13</v>
      </c>
      <c r="E2" s="2" t="s">
        <v>14</v>
      </c>
      <c r="F2" s="2" t="s">
        <v>15</v>
      </c>
      <c r="G2" s="2" t="s">
        <v>16</v>
      </c>
      <c r="H2" s="2" t="s">
        <v>17</v>
      </c>
      <c r="I2" s="3" t="str">
        <f>IFERROR(__xludf.DUMMYFUNCTION("GOOGLETRANSLATE(C2,""fr"",""en"")"),"I am satisfied with the price proposals and the speed of the quote, I recommend the passage by Lelynx. I think I subscribe after receiving the quote")</f>
        <v>I am satisfied with the price proposals and the speed of the quote, I recommend the passage by Lelynx. I think I subscribe after receiving the quote</v>
      </c>
    </row>
    <row r="3">
      <c r="B3" s="2" t="s">
        <v>18</v>
      </c>
      <c r="C3" s="2" t="s">
        <v>19</v>
      </c>
      <c r="D3" s="2" t="s">
        <v>13</v>
      </c>
      <c r="E3" s="2" t="s">
        <v>14</v>
      </c>
      <c r="F3" s="2" t="s">
        <v>15</v>
      </c>
      <c r="G3" s="2" t="s">
        <v>16</v>
      </c>
      <c r="H3" s="2" t="s">
        <v>17</v>
      </c>
      <c r="I3" s="3" t="str">
        <f>IFERROR(__xludf.DUMMYFUNCTION("GOOGLETRANSLATE(C3,""fr"",""en"")"),"I am very happy with the Direct Insurance insurer with his connected insurance You Drive. It gives the possibility for any type of driver to benefit from insurance unlike other insurers who are only limited to their classic offer.")</f>
        <v>I am very happy with the Direct Insurance insurer with his connected insurance You Drive. It gives the possibility for any type of driver to benefit from insurance unlike other insurers who are only limited to their classic offer.</v>
      </c>
    </row>
    <row r="4">
      <c r="B4" s="2" t="s">
        <v>20</v>
      </c>
      <c r="C4" s="2" t="s">
        <v>21</v>
      </c>
      <c r="D4" s="2" t="s">
        <v>13</v>
      </c>
      <c r="E4" s="2" t="s">
        <v>14</v>
      </c>
      <c r="F4" s="2" t="s">
        <v>15</v>
      </c>
      <c r="G4" s="2" t="s">
        <v>16</v>
      </c>
      <c r="H4" s="2" t="s">
        <v>17</v>
      </c>
      <c r="I4" s="3" t="str">
        <f>IFERROR(__xludf.DUMMYFUNCTION("GOOGLETRANSLATE(C4,""fr"",""en"")"),"Quick service, attractive prices given the announced protection.
Waiting for follow -up if I join this insurance. I hope to be satisfied with the speed of the processing of files if necessary.")</f>
        <v>Quick service, attractive prices given the announced protection.
Waiting for follow -up if I join this insurance. I hope to be satisfied with the speed of the processing of files if necessary.</v>
      </c>
    </row>
    <row r="5">
      <c r="B5" s="2" t="s">
        <v>22</v>
      </c>
      <c r="C5" s="2" t="s">
        <v>23</v>
      </c>
      <c r="D5" s="2" t="s">
        <v>13</v>
      </c>
      <c r="E5" s="2" t="s">
        <v>14</v>
      </c>
      <c r="F5" s="2" t="s">
        <v>15</v>
      </c>
      <c r="G5" s="2" t="s">
        <v>24</v>
      </c>
      <c r="H5" s="2" t="s">
        <v>17</v>
      </c>
      <c r="I5" s="3" t="str">
        <f>IFERROR(__xludf.DUMMYFUNCTION("GOOGLETRANSLATE(C5,""fr"",""en"")"),"I am satisfied with the prices offered and the responsiveness of the service. I recommend this insurance for the next next people who will subscribe")</f>
        <v>I am satisfied with the prices offered and the responsiveness of the service. I recommend this insurance for the next next people who will subscribe</v>
      </c>
    </row>
    <row r="6">
      <c r="B6" s="2" t="s">
        <v>25</v>
      </c>
      <c r="C6" s="2" t="s">
        <v>26</v>
      </c>
      <c r="D6" s="2" t="s">
        <v>13</v>
      </c>
      <c r="E6" s="2" t="s">
        <v>14</v>
      </c>
      <c r="F6" s="2" t="s">
        <v>15</v>
      </c>
      <c r="G6" s="2" t="s">
        <v>24</v>
      </c>
      <c r="H6" s="2" t="s">
        <v>17</v>
      </c>
      <c r="I6" s="3" t="str">
        <f>IFERROR(__xludf.DUMMYFUNCTION("GOOGLETRANSLATE(C6,""fr"",""en"")"),"This site is very simple quick to use I also recommend prices are very attractive I would recommend it to my loved ones for their future insurance")</f>
        <v>This site is very simple quick to use I also recommend prices are very attractive I would recommend it to my loved ones for their future insurance</v>
      </c>
    </row>
    <row r="7">
      <c r="B7" s="2" t="s">
        <v>27</v>
      </c>
      <c r="C7" s="2" t="s">
        <v>28</v>
      </c>
      <c r="D7" s="2" t="s">
        <v>13</v>
      </c>
      <c r="E7" s="2" t="s">
        <v>14</v>
      </c>
      <c r="F7" s="2" t="s">
        <v>15</v>
      </c>
      <c r="G7" s="2" t="s">
        <v>24</v>
      </c>
      <c r="H7" s="2" t="s">
        <v>17</v>
      </c>
      <c r="I7" s="3" t="str">
        <f>IFERROR(__xludf.DUMMYFUNCTION("GOOGLETRANSLATE(C7,""fr"",""en"")"),"I am satisfied with the speed of the price offered as well as the prices charged by Direct Insurance.
I will study this proposal and compare it to competing proposals")</f>
        <v>I am satisfied with the speed of the price offered as well as the prices charged by Direct Insurance.
I will study this proposal and compare it to competing proposals</v>
      </c>
    </row>
    <row r="8">
      <c r="B8" s="2" t="s">
        <v>29</v>
      </c>
      <c r="C8" s="2" t="s">
        <v>30</v>
      </c>
      <c r="D8" s="2" t="s">
        <v>13</v>
      </c>
      <c r="E8" s="2" t="s">
        <v>14</v>
      </c>
      <c r="F8" s="2" t="s">
        <v>15</v>
      </c>
      <c r="G8" s="2" t="s">
        <v>24</v>
      </c>
      <c r="H8" s="2" t="s">
        <v>17</v>
      </c>
      <c r="I8" s="3" t="str">
        <f>IFERROR(__xludf.DUMMYFUNCTION("GOOGLETRANSLATE(C8,""fr"",""en"")"),"Our family has several contracts at Direct Insurance, I am very disappointed with this pricing because it is much more expensive than some other companies")</f>
        <v>Our family has several contracts at Direct Insurance, I am very disappointed with this pricing because it is much more expensive than some other companies</v>
      </c>
    </row>
    <row r="9">
      <c r="B9" s="2" t="s">
        <v>31</v>
      </c>
      <c r="C9" s="2" t="s">
        <v>32</v>
      </c>
      <c r="D9" s="2" t="s">
        <v>13</v>
      </c>
      <c r="E9" s="2" t="s">
        <v>14</v>
      </c>
      <c r="F9" s="2" t="s">
        <v>15</v>
      </c>
      <c r="G9" s="2" t="s">
        <v>24</v>
      </c>
      <c r="H9" s="2" t="s">
        <v>17</v>
      </c>
      <c r="I9" s="3" t="str">
        <f>IFERROR(__xludf.DUMMYFUNCTION("GOOGLETRANSLATE(C9,""fr"",""en"")"),"Interesting price. Easy and clear internet connection. Simple and precise questionnaire.
The Hamon law is clearly explained, but not usable in my case.
Deadline on 12/31/7")</f>
        <v>Interesting price. Easy and clear internet connection. Simple and precise questionnaire.
The Hamon law is clearly explained, but not usable in my case.
Deadline on 12/31/7</v>
      </c>
    </row>
    <row r="10">
      <c r="B10" s="2" t="s">
        <v>33</v>
      </c>
      <c r="C10" s="2" t="s">
        <v>34</v>
      </c>
      <c r="D10" s="2" t="s">
        <v>13</v>
      </c>
      <c r="E10" s="2" t="s">
        <v>14</v>
      </c>
      <c r="F10" s="2" t="s">
        <v>15</v>
      </c>
      <c r="G10" s="2" t="s">
        <v>35</v>
      </c>
      <c r="H10" s="2" t="s">
        <v>17</v>
      </c>
      <c r="I10" s="3" t="str">
        <f>IFERROR(__xludf.DUMMYFUNCTION("GOOGLETRANSLATE(C10,""fr"",""en"")"),"I am satisfied with prices, ............. of the simplicity of the estimate of quote.
I will recommend my friends for direct insurance ..................")</f>
        <v>I am satisfied with prices, ............. of the simplicity of the estimate of quote.
I will recommend my friends for direct insurance ..................</v>
      </c>
    </row>
    <row r="11">
      <c r="B11" s="2" t="s">
        <v>36</v>
      </c>
      <c r="C11" s="2" t="s">
        <v>37</v>
      </c>
      <c r="D11" s="2" t="s">
        <v>13</v>
      </c>
      <c r="E11" s="2" t="s">
        <v>14</v>
      </c>
      <c r="F11" s="2" t="s">
        <v>15</v>
      </c>
      <c r="G11" s="2" t="s">
        <v>35</v>
      </c>
      <c r="H11" s="2" t="s">
        <v>17</v>
      </c>
      <c r="I11" s="3" t="str">
        <f>IFERROR(__xludf.DUMMYFUNCTION("GOOGLETRANSLATE(C11,""fr"",""en"")"),"I'm waiting to know more but it seems satisfactory to me. I do not understand why I am asked for my opinion when I just saw an online quote.")</f>
        <v>I'm waiting to know more but it seems satisfactory to me. I do not understand why I am asked for my opinion when I just saw an online quote.</v>
      </c>
    </row>
    <row r="12">
      <c r="B12" s="2" t="s">
        <v>38</v>
      </c>
      <c r="C12" s="2" t="s">
        <v>39</v>
      </c>
      <c r="D12" s="2" t="s">
        <v>13</v>
      </c>
      <c r="E12" s="2" t="s">
        <v>14</v>
      </c>
      <c r="F12" s="2" t="s">
        <v>15</v>
      </c>
      <c r="G12" s="2" t="s">
        <v>35</v>
      </c>
      <c r="H12" s="2" t="s">
        <v>17</v>
      </c>
      <c r="I12" s="3" t="str">
        <f>IFERROR(__xludf.DUMMYFUNCTION("GOOGLETRANSLATE(C12,""fr"",""en"")"),"I am waiting to conclude my contract to be able to give an opinion an objective minimum which should be relatively rapid because I have to take out insurance tomorrow is Thursday July 17 which will have to take effect this Friday")</f>
        <v>I am waiting to conclude my contract to be able to give an opinion an objective minimum which should be relatively rapid because I have to take out insurance tomorrow is Thursday July 17 which will have to take effect this Friday</v>
      </c>
    </row>
    <row r="13">
      <c r="B13" s="2" t="s">
        <v>40</v>
      </c>
      <c r="C13" s="2" t="s">
        <v>41</v>
      </c>
      <c r="D13" s="2" t="s">
        <v>13</v>
      </c>
      <c r="E13" s="2" t="s">
        <v>14</v>
      </c>
      <c r="F13" s="2" t="s">
        <v>15</v>
      </c>
      <c r="G13" s="2" t="s">
        <v>35</v>
      </c>
      <c r="H13" s="2" t="s">
        <v>17</v>
      </c>
      <c r="I13" s="3" t="str">
        <f>IFERROR(__xludf.DUMMYFUNCTION("GOOGLETRANSLATE(C13,""fr"",""en"")"),"Flee this insurer !! Significant increase in the subscription (for 2 vehicles) without justification despite a bonus 50% and more and no claim. In addition, they send a maturity notice where the possible termination date is not specified which is an oblig"&amp;"ation. From the Hamon law I will be able to leave this insurance and especially not to say good")</f>
        <v>Flee this insurer !! Significant increase in the subscription (for 2 vehicles) without justification despite a bonus 50% and more and no claim. In addition, they send a maturity notice where the possible termination date is not specified which is an obligation. From the Hamon law I will be able to leave this insurance and especially not to say good</v>
      </c>
    </row>
    <row r="14">
      <c r="B14" s="2" t="s">
        <v>42</v>
      </c>
      <c r="C14" s="2" t="s">
        <v>43</v>
      </c>
      <c r="D14" s="2" t="s">
        <v>13</v>
      </c>
      <c r="E14" s="2" t="s">
        <v>14</v>
      </c>
      <c r="F14" s="2" t="s">
        <v>15</v>
      </c>
      <c r="G14" s="2" t="s">
        <v>35</v>
      </c>
      <c r="H14" s="2" t="s">
        <v>17</v>
      </c>
      <c r="I14" s="3" t="str">
        <f>IFERROR(__xludf.DUMMYFUNCTION("GOOGLETRANSLATE(C14,""fr"",""en"")"),"I am satisfied, I found everything I needed and it barely took me 10 minutes.
I highly recommend your services and it is without hesitation that I will come back to you.")</f>
        <v>I am satisfied, I found everything I needed and it barely took me 10 minutes.
I highly recommend your services and it is without hesitation that I will come back to you.</v>
      </c>
    </row>
    <row r="15">
      <c r="B15" s="2" t="s">
        <v>44</v>
      </c>
      <c r="C15" s="2" t="s">
        <v>45</v>
      </c>
      <c r="D15" s="2" t="s">
        <v>13</v>
      </c>
      <c r="E15" s="2" t="s">
        <v>14</v>
      </c>
      <c r="F15" s="2" t="s">
        <v>15</v>
      </c>
      <c r="G15" s="2" t="s">
        <v>46</v>
      </c>
      <c r="H15" s="2" t="s">
        <v>17</v>
      </c>
      <c r="I15" s="3" t="str">
        <f>IFERROR(__xludf.DUMMYFUNCTION("GOOGLETRANSLATE(C15,""fr"",""en"")"),"Very good price. To see if they are going to be there when you really need them. The site is very quick to find insurance. I just started but is looking for but it's the cheapest.")</f>
        <v>Very good price. To see if they are going to be there when you really need them. The site is very quick to find insurance. I just started but is looking for but it's the cheapest.</v>
      </c>
    </row>
    <row r="16">
      <c r="B16" s="2" t="s">
        <v>47</v>
      </c>
      <c r="C16" s="2" t="s">
        <v>48</v>
      </c>
      <c r="D16" s="2" t="s">
        <v>13</v>
      </c>
      <c r="E16" s="2" t="s">
        <v>14</v>
      </c>
      <c r="F16" s="2" t="s">
        <v>15</v>
      </c>
      <c r="G16" s="2" t="s">
        <v>49</v>
      </c>
      <c r="H16" s="2" t="s">
        <v>17</v>
      </c>
      <c r="I16" s="3" t="str">
        <f>IFERROR(__xludf.DUMMYFUNCTION("GOOGLETRANSLATE(C16,""fr"",""en"")"),"It is suitable and quite satisfactory the site is well done I recommend but I did not understand the canceled function I would like to have it monthly")</f>
        <v>It is suitable and quite satisfactory the site is well done I recommend but I did not understand the canceled function I would like to have it monthly</v>
      </c>
    </row>
    <row r="17">
      <c r="B17" s="2" t="s">
        <v>50</v>
      </c>
      <c r="C17" s="2" t="s">
        <v>51</v>
      </c>
      <c r="D17" s="2" t="s">
        <v>13</v>
      </c>
      <c r="E17" s="2" t="s">
        <v>14</v>
      </c>
      <c r="F17" s="2" t="s">
        <v>15</v>
      </c>
      <c r="G17" s="2" t="s">
        <v>49</v>
      </c>
      <c r="H17" s="2" t="s">
        <v>17</v>
      </c>
      <c r="I17" s="3" t="str">
        <f>IFERROR(__xludf.DUMMYFUNCTION("GOOGLETRANSLATE(C17,""fr"",""en"")"),"Following a problem with my car at the bottom of my house, I call assistance for troubleshooting. No luck, my contract only assists me from 50 km from my home. I am looking to add the Serenite option which includes assistance 0 km. impossible on the site."&amp;" A little pissed off, I see the quotes of other insurers with this option, for the next time, you never know. I find cheaper proposals with equivalent guarantees. As I am a faithful person, I redo a quote on Direct Assurance and there ??? I find my curren"&amp;"t insurance with the Serenite option for around 130 euros less. From 594 euros per year, I go to 462 euros with the option in addition ??? impossible to change my contract on the site, while we offer it.")</f>
        <v>Following a problem with my car at the bottom of my house, I call assistance for troubleshooting. No luck, my contract only assists me from 50 km from my home. I am looking to add the Serenite option which includes assistance 0 km. impossible on the site. A little pissed off, I see the quotes of other insurers with this option, for the next time, you never know. I find cheaper proposals with equivalent guarantees. As I am a faithful person, I redo a quote on Direct Assurance and there ??? I find my current insurance with the Serenite option for around 130 euros less. From 594 euros per year, I go to 462 euros with the option in addition ??? impossible to change my contract on the site, while we offer it.</v>
      </c>
    </row>
    <row r="18">
      <c r="B18" s="2" t="s">
        <v>52</v>
      </c>
      <c r="C18" s="2" t="s">
        <v>53</v>
      </c>
      <c r="D18" s="2" t="s">
        <v>13</v>
      </c>
      <c r="E18" s="2" t="s">
        <v>14</v>
      </c>
      <c r="F18" s="2" t="s">
        <v>15</v>
      </c>
      <c r="G18" s="2" t="s">
        <v>54</v>
      </c>
      <c r="H18" s="2" t="s">
        <v>17</v>
      </c>
      <c r="I18" s="3" t="str">
        <f>IFERROR(__xludf.DUMMYFUNCTION("GOOGLETRANSLATE(C18,""fr"",""en"")"),"I would have thought of being able to benefit from a reduction given that I assure two vehicles at home. In reduction on the same principle as sponsorship.")</f>
        <v>I would have thought of being able to benefit from a reduction given that I assure two vehicles at home. In reduction on the same principle as sponsorship.</v>
      </c>
    </row>
    <row r="19">
      <c r="B19" s="2" t="s">
        <v>55</v>
      </c>
      <c r="C19" s="2" t="s">
        <v>56</v>
      </c>
      <c r="D19" s="2" t="s">
        <v>13</v>
      </c>
      <c r="E19" s="2" t="s">
        <v>14</v>
      </c>
      <c r="F19" s="2" t="s">
        <v>15</v>
      </c>
      <c r="G19" s="2" t="s">
        <v>54</v>
      </c>
      <c r="H19" s="2" t="s">
        <v>17</v>
      </c>
      <c r="I19" s="3" t="str">
        <f>IFERROR(__xludf.DUMMYFUNCTION("GOOGLETRANSLATE(C19,""fr"",""en"")"),"Not the possibility of putting all the options wanted but otherwise facilitates to find a price and have a quick quote. Too bad it is not modular")</f>
        <v>Not the possibility of putting all the options wanted but otherwise facilitates to find a price and have a quick quote. Too bad it is not modular</v>
      </c>
    </row>
    <row r="20">
      <c r="B20" s="2" t="s">
        <v>57</v>
      </c>
      <c r="C20" s="2" t="s">
        <v>58</v>
      </c>
      <c r="D20" s="2" t="s">
        <v>13</v>
      </c>
      <c r="E20" s="2" t="s">
        <v>14</v>
      </c>
      <c r="F20" s="2" t="s">
        <v>15</v>
      </c>
      <c r="G20" s="2" t="s">
        <v>54</v>
      </c>
      <c r="H20" s="2" t="s">
        <v>17</v>
      </c>
      <c r="I20" s="3" t="str">
        <f>IFERROR(__xludf.DUMMYFUNCTION("GOOGLETRANSLATE(C20,""fr"",""en"")"),"Very satisfied ! Correct rate compared to other insurances that are much more expensive! Simple and quick subscription! I recommend this insurance!")</f>
        <v>Very satisfied ! Correct rate compared to other insurances that are much more expensive! Simple and quick subscription! I recommend this insurance!</v>
      </c>
    </row>
    <row r="21" ht="15.75" customHeight="1">
      <c r="B21" s="2" t="s">
        <v>59</v>
      </c>
      <c r="C21" s="2" t="s">
        <v>60</v>
      </c>
      <c r="D21" s="2" t="s">
        <v>13</v>
      </c>
      <c r="E21" s="2" t="s">
        <v>14</v>
      </c>
      <c r="F21" s="2" t="s">
        <v>15</v>
      </c>
      <c r="G21" s="2" t="s">
        <v>61</v>
      </c>
      <c r="H21" s="2" t="s">
        <v>17</v>
      </c>
      <c r="I21" s="3" t="str">
        <f>IFERROR(__xludf.DUMMYFUNCTION("GOOGLETRANSLATE(C21,""fr"",""en"")"),"I am satisfied with the price compared to all that is guaranteed, especially after comparing the competition. I am a student and it is reassuring to be well guaranteed and at a good price.")</f>
        <v>I am satisfied with the price compared to all that is guaranteed, especially after comparing the competition. I am a student and it is reassuring to be well guaranteed and at a good price.</v>
      </c>
    </row>
    <row r="22" ht="15.75" customHeight="1">
      <c r="B22" s="2" t="s">
        <v>62</v>
      </c>
      <c r="C22" s="2" t="s">
        <v>63</v>
      </c>
      <c r="D22" s="2" t="s">
        <v>13</v>
      </c>
      <c r="E22" s="2" t="s">
        <v>14</v>
      </c>
      <c r="F22" s="2" t="s">
        <v>15</v>
      </c>
      <c r="G22" s="2" t="s">
        <v>61</v>
      </c>
      <c r="H22" s="2" t="s">
        <v>17</v>
      </c>
      <c r="I22" s="3" t="str">
        <f>IFERROR(__xludf.DUMMYFUNCTION("GOOGLETRANSLATE(C22,""fr"",""en"")"),"Correct but quite vague price despite everything. A fixed price would be desirable to make a decision. Despite this if you're very clear, it's nice.")</f>
        <v>Correct but quite vague price despite everything. A fixed price would be desirable to make a decision. Despite this if you're very clear, it's nice.</v>
      </c>
    </row>
    <row r="23" ht="15.75" customHeight="1">
      <c r="B23" s="2" t="s">
        <v>64</v>
      </c>
      <c r="C23" s="2" t="s">
        <v>65</v>
      </c>
      <c r="D23" s="2" t="s">
        <v>13</v>
      </c>
      <c r="E23" s="2" t="s">
        <v>14</v>
      </c>
      <c r="F23" s="2" t="s">
        <v>15</v>
      </c>
      <c r="G23" s="2" t="s">
        <v>61</v>
      </c>
      <c r="H23" s="2" t="s">
        <v>17</v>
      </c>
      <c r="I23" s="3" t="str">
        <f>IFERROR(__xludf.DUMMYFUNCTION("GOOGLETRANSLATE(C23,""fr"",""en"")"),"The prices suit me but I want to be contacted by phone before finalizing. European care? Identical coverage of main or secondary driver?")</f>
        <v>The prices suit me but I want to be contacted by phone before finalizing. European care? Identical coverage of main or secondary driver?</v>
      </c>
    </row>
    <row r="24" ht="15.75" customHeight="1">
      <c r="B24" s="2" t="s">
        <v>66</v>
      </c>
      <c r="C24" s="2" t="s">
        <v>67</v>
      </c>
      <c r="D24" s="2" t="s">
        <v>13</v>
      </c>
      <c r="E24" s="2" t="s">
        <v>14</v>
      </c>
      <c r="F24" s="2" t="s">
        <v>15</v>
      </c>
      <c r="G24" s="2" t="s">
        <v>61</v>
      </c>
      <c r="H24" s="2" t="s">
        <v>17</v>
      </c>
      <c r="I24" s="3" t="str">
        <f>IFERROR(__xludf.DUMMYFUNCTION("GOOGLETRANSLATE(C24,""fr"",""en"")"),"So soon is correct it is super I wait to receive the written quote and see the conditions. Franchise !, Vehicle ready !, Nine guarantee for 4 years without penalties!")</f>
        <v>So soon is correct it is super I wait to receive the written quote and see the conditions. Franchise !, Vehicle ready !, Nine guarantee for 4 years without penalties!</v>
      </c>
    </row>
    <row r="25" ht="15.75" customHeight="1">
      <c r="B25" s="2" t="s">
        <v>68</v>
      </c>
      <c r="C25" s="2" t="s">
        <v>69</v>
      </c>
      <c r="D25" s="2" t="s">
        <v>13</v>
      </c>
      <c r="E25" s="2" t="s">
        <v>14</v>
      </c>
      <c r="F25" s="2" t="s">
        <v>15</v>
      </c>
      <c r="G25" s="2" t="s">
        <v>70</v>
      </c>
      <c r="H25" s="2" t="s">
        <v>17</v>
      </c>
      <c r="I25" s="3" t="str">
        <f>IFERROR(__xludf.DUMMYFUNCTION("GOOGLETRANSLATE(C25,""fr"",""en"")"),"I wanted to know if it is possible to monthly car insurance and if I can reach my various insurances as a home and school. I am available in the morning.")</f>
        <v>I wanted to know if it is possible to monthly car insurance and if I can reach my various insurances as a home and school. I am available in the morning.</v>
      </c>
    </row>
    <row r="26" ht="15.75" customHeight="1">
      <c r="B26" s="2" t="s">
        <v>71</v>
      </c>
      <c r="C26" s="2" t="s">
        <v>72</v>
      </c>
      <c r="D26" s="2" t="s">
        <v>13</v>
      </c>
      <c r="E26" s="2" t="s">
        <v>14</v>
      </c>
      <c r="F26" s="2" t="s">
        <v>15</v>
      </c>
      <c r="G26" s="2" t="s">
        <v>70</v>
      </c>
      <c r="H26" s="2" t="s">
        <v>17</v>
      </c>
      <c r="I26" s="3" t="str">
        <f>IFERROR(__xludf.DUMMYFUNCTION("GOOGLETRANSLATE(C26,""fr"",""en"")"),"I am very satisfied level price level at the top price at a top price one of the best auto insurance without any doubts very easy to subscribe to no problem bravo to the team.")</f>
        <v>I am very satisfied level price level at the top price at a top price one of the best auto insurance without any doubts very easy to subscribe to no problem bravo to the team.</v>
      </c>
    </row>
    <row r="27" ht="15.75" customHeight="1">
      <c r="B27" s="2" t="s">
        <v>73</v>
      </c>
      <c r="C27" s="2" t="s">
        <v>74</v>
      </c>
      <c r="D27" s="2" t="s">
        <v>13</v>
      </c>
      <c r="E27" s="2" t="s">
        <v>14</v>
      </c>
      <c r="F27" s="2" t="s">
        <v>15</v>
      </c>
      <c r="G27" s="2" t="s">
        <v>70</v>
      </c>
      <c r="H27" s="2" t="s">
        <v>17</v>
      </c>
      <c r="I27" s="3" t="str">
        <f>IFERROR(__xludf.DUMMYFUNCTION("GOOGLETRANSLATE(C27,""fr"",""en"")"),"I am satisfied, fast and simple. I am waiting for the quote to better know where I am going before subscribing to you. Good price for a novice driver.")</f>
        <v>I am satisfied, fast and simple. I am waiting for the quote to better know where I am going before subscribing to you. Good price for a novice driver.</v>
      </c>
    </row>
    <row r="28" ht="15.75" customHeight="1">
      <c r="B28" s="2" t="s">
        <v>75</v>
      </c>
      <c r="C28" s="2" t="s">
        <v>76</v>
      </c>
      <c r="D28" s="2" t="s">
        <v>13</v>
      </c>
      <c r="E28" s="2" t="s">
        <v>14</v>
      </c>
      <c r="F28" s="2" t="s">
        <v>15</v>
      </c>
      <c r="G28" s="2" t="s">
        <v>70</v>
      </c>
      <c r="H28" s="2" t="s">
        <v>17</v>
      </c>
      <c r="I28" s="3" t="str">
        <f>IFERROR(__xludf.DUMMYFUNCTION("GOOGLETRANSLATE(C28,""fr"",""en"")"),"Attractive price remains to be seen if the services are good! Not yet subscribed so I can't say it for the moment! Simple online and very fast quote.")</f>
        <v>Attractive price remains to be seen if the services are good! Not yet subscribed so I can't say it for the moment! Simple online and very fast quote.</v>
      </c>
    </row>
    <row r="29" ht="15.75" customHeight="1">
      <c r="B29" s="2" t="s">
        <v>77</v>
      </c>
      <c r="C29" s="2" t="s">
        <v>78</v>
      </c>
      <c r="D29" s="2" t="s">
        <v>13</v>
      </c>
      <c r="E29" s="2" t="s">
        <v>14</v>
      </c>
      <c r="F29" s="2" t="s">
        <v>15</v>
      </c>
      <c r="G29" s="2" t="s">
        <v>70</v>
      </c>
      <c r="H29" s="2" t="s">
        <v>17</v>
      </c>
      <c r="I29" s="3" t="str">
        <f>IFERROR(__xludf.DUMMYFUNCTION("GOOGLETRANSLATE(C29,""fr"",""en"")"),"I'm waiting to see the details of the quote but this one seems expensive to me. I am already assured at Direct Insurance and it is not at all the same price while the vehicle is more recent.")</f>
        <v>I'm waiting to see the details of the quote but this one seems expensive to me. I am already assured at Direct Insurance and it is not at all the same price while the vehicle is more recent.</v>
      </c>
    </row>
    <row r="30" ht="15.75" customHeight="1">
      <c r="B30" s="2" t="s">
        <v>79</v>
      </c>
      <c r="C30" s="2" t="s">
        <v>80</v>
      </c>
      <c r="D30" s="2" t="s">
        <v>13</v>
      </c>
      <c r="E30" s="2" t="s">
        <v>14</v>
      </c>
      <c r="F30" s="2" t="s">
        <v>15</v>
      </c>
      <c r="G30" s="2" t="s">
        <v>70</v>
      </c>
      <c r="H30" s="2" t="s">
        <v>17</v>
      </c>
      <c r="I30" s="3" t="str">
        <f>IFERROR(__xludf.DUMMYFUNCTION("GOOGLETRANSLATE(C30,""fr"",""en"")"),"Very satisfactory very good price very simple and very fast to subscribe very good value for money very good recommended for all types of vehicles thank you")</f>
        <v>Very satisfactory very good price very simple and very fast to subscribe very good value for money very good recommended for all types of vehicles thank you</v>
      </c>
    </row>
    <row r="31" ht="15.75" customHeight="1">
      <c r="B31" s="2" t="s">
        <v>81</v>
      </c>
      <c r="C31" s="2" t="s">
        <v>82</v>
      </c>
      <c r="D31" s="2" t="s">
        <v>13</v>
      </c>
      <c r="E31" s="2" t="s">
        <v>14</v>
      </c>
      <c r="F31" s="2" t="s">
        <v>15</v>
      </c>
      <c r="G31" s="2" t="s">
        <v>70</v>
      </c>
      <c r="H31" s="2" t="s">
        <v>17</v>
      </c>
      <c r="I31" s="3" t="str">
        <f>IFERROR(__xludf.DUMMYFUNCTION("GOOGLETRANSLATE(C31,""fr"",""en"")"),"Hello I would like an advisor to call me to have more information to the subjects of my quote established today because things a little vague for me thank you very much for your understanding")</f>
        <v>Hello I would like an advisor to call me to have more information to the subjects of my quote established today because things a little vague for me thank you very much for your understanding</v>
      </c>
    </row>
    <row r="32" ht="15.75" customHeight="1">
      <c r="B32" s="2" t="s">
        <v>83</v>
      </c>
      <c r="C32" s="2" t="s">
        <v>84</v>
      </c>
      <c r="D32" s="2" t="s">
        <v>13</v>
      </c>
      <c r="E32" s="2" t="s">
        <v>14</v>
      </c>
      <c r="F32" s="2" t="s">
        <v>15</v>
      </c>
      <c r="G32" s="2" t="s">
        <v>70</v>
      </c>
      <c r="H32" s="2" t="s">
        <v>17</v>
      </c>
      <c r="I32" s="3" t="str">
        <f>IFERROR(__xludf.DUMMYFUNCTION("GOOGLETRANSLATE(C32,""fr"",""en"")"),"Super great very well nothing to say I think to take my car insurance at home because I am a young driver and your fares are very good!")</f>
        <v>Super great very well nothing to say I think to take my car insurance at home because I am a young driver and your fares are very good!</v>
      </c>
    </row>
    <row r="33" ht="15.75" customHeight="1">
      <c r="B33" s="2" t="s">
        <v>85</v>
      </c>
      <c r="C33" s="2" t="s">
        <v>86</v>
      </c>
      <c r="D33" s="2" t="s">
        <v>13</v>
      </c>
      <c r="E33" s="2" t="s">
        <v>14</v>
      </c>
      <c r="F33" s="2" t="s">
        <v>15</v>
      </c>
      <c r="G33" s="2" t="s">
        <v>70</v>
      </c>
      <c r="H33" s="2" t="s">
        <v>17</v>
      </c>
      <c r="I33" s="3" t="str">
        <f>IFERROR(__xludf.DUMMYFUNCTION("GOOGLETRANSLATE(C33,""fr"",""en"")"),"Good website, the quote was done quickly, it is very effective, I think I take my insurance at home. The website is complete, nothing to say it's great.")</f>
        <v>Good website, the quote was done quickly, it is very effective, I think I take my insurance at home. The website is complete, nothing to say it's great.</v>
      </c>
    </row>
    <row r="34" ht="15.75" customHeight="1">
      <c r="B34" s="2" t="s">
        <v>87</v>
      </c>
      <c r="C34" s="2" t="s">
        <v>88</v>
      </c>
      <c r="D34" s="2" t="s">
        <v>13</v>
      </c>
      <c r="E34" s="2" t="s">
        <v>14</v>
      </c>
      <c r="F34" s="2" t="s">
        <v>15</v>
      </c>
      <c r="G34" s="2" t="s">
        <v>70</v>
      </c>
      <c r="H34" s="2" t="s">
        <v>17</v>
      </c>
      <c r="I34" s="3" t="str">
        <f>IFERROR(__xludf.DUMMYFUNCTION("GOOGLETRANSLATE(C34,""fr"",""en"")"),"I am satisfied with the proposals presented to me. The ease and therefore the speed to inform the form is a plus which makes it possible not to re -enter the information")</f>
        <v>I am satisfied with the proposals presented to me. The ease and therefore the speed to inform the form is a plus which makes it possible not to re -enter the information</v>
      </c>
    </row>
    <row r="35" ht="15.75" customHeight="1">
      <c r="B35" s="2" t="s">
        <v>89</v>
      </c>
      <c r="C35" s="2" t="s">
        <v>90</v>
      </c>
      <c r="D35" s="2" t="s">
        <v>13</v>
      </c>
      <c r="E35" s="2" t="s">
        <v>14</v>
      </c>
      <c r="F35" s="2" t="s">
        <v>15</v>
      </c>
      <c r="G35" s="2" t="s">
        <v>70</v>
      </c>
      <c r="H35" s="2" t="s">
        <v>17</v>
      </c>
      <c r="I35" s="3" t="str">
        <f>IFERROR(__xludf.DUMMYFUNCTION("GOOGLETRANSLATE(C35,""fr"",""en"")"),"I am satisfied with all the information received and the prices seem correct. Please send me the quote. So that I can make a decision")</f>
        <v>I am satisfied with all the information received and the prices seem correct. Please send me the quote. So that I can make a decision</v>
      </c>
    </row>
    <row r="36" ht="15.75" customHeight="1">
      <c r="B36" s="2" t="s">
        <v>91</v>
      </c>
      <c r="C36" s="2" t="s">
        <v>92</v>
      </c>
      <c r="D36" s="2" t="s">
        <v>13</v>
      </c>
      <c r="E36" s="2" t="s">
        <v>14</v>
      </c>
      <c r="F36" s="2" t="s">
        <v>15</v>
      </c>
      <c r="G36" s="2" t="s">
        <v>93</v>
      </c>
      <c r="H36" s="2" t="s">
        <v>17</v>
      </c>
      <c r="I36" s="3" t="str">
        <f>IFERROR(__xludf.DUMMYFUNCTION("GOOGLETRANSLATE(C36,""fr"",""en"")"),"Satisfied with the service even if I find the rates a little high. I had good effective quick telephone contact that explained things to me")</f>
        <v>Satisfied with the service even if I find the rates a little high. I had good effective quick telephone contact that explained things to me</v>
      </c>
    </row>
    <row r="37" ht="15.75" customHeight="1">
      <c r="B37" s="2" t="s">
        <v>94</v>
      </c>
      <c r="C37" s="2" t="s">
        <v>95</v>
      </c>
      <c r="D37" s="2" t="s">
        <v>13</v>
      </c>
      <c r="E37" s="2" t="s">
        <v>14</v>
      </c>
      <c r="F37" s="2" t="s">
        <v>15</v>
      </c>
      <c r="G37" s="2" t="s">
        <v>96</v>
      </c>
      <c r="H37" s="2" t="s">
        <v>17</v>
      </c>
      <c r="I37" s="3" t="str">
        <f>IFERROR(__xludf.DUMMYFUNCTION("GOOGLETRANSLATE(C37,""fr"",""en"")"),"Attractive price, awaiting quote to make my final choice.
Well done and easy -to -access site
A friend is there and she told me to be delighted with the service rendered")</f>
        <v>Attractive price, awaiting quote to make my final choice.
Well done and easy -to -access site
A friend is there and she told me to be delighted with the service rendered</v>
      </c>
    </row>
    <row r="38" ht="15.75" customHeight="1">
      <c r="B38" s="2" t="s">
        <v>97</v>
      </c>
      <c r="C38" s="2" t="s">
        <v>98</v>
      </c>
      <c r="D38" s="2" t="s">
        <v>13</v>
      </c>
      <c r="E38" s="2" t="s">
        <v>14</v>
      </c>
      <c r="F38" s="2" t="s">
        <v>15</v>
      </c>
      <c r="G38" s="2" t="s">
        <v>96</v>
      </c>
      <c r="H38" s="2" t="s">
        <v>17</v>
      </c>
      <c r="I38" s="3" t="str">
        <f>IFERROR(__xludf.DUMMYFUNCTION("GOOGLETRANSLATE(C38,""fr"",""en"")"),"I am satisfied with your service and your quote proposal for my future vehicle purchase. Simple quote explained clearly by being well detailed.")</f>
        <v>I am satisfied with your service and your quote proposal for my future vehicle purchase. Simple quote explained clearly by being well detailed.</v>
      </c>
    </row>
    <row r="39" ht="15.75" customHeight="1">
      <c r="B39" s="2" t="s">
        <v>99</v>
      </c>
      <c r="C39" s="2" t="s">
        <v>100</v>
      </c>
      <c r="D39" s="2" t="s">
        <v>13</v>
      </c>
      <c r="E39" s="2" t="s">
        <v>14</v>
      </c>
      <c r="F39" s="2" t="s">
        <v>15</v>
      </c>
      <c r="G39" s="2" t="s">
        <v>96</v>
      </c>
      <c r="H39" s="2" t="s">
        <v>17</v>
      </c>
      <c r="I39" s="3" t="str">
        <f>IFERROR(__xludf.DUMMYFUNCTION("GOOGLETRANSLATE(C39,""fr"",""en"")"),"Quick online quote, effective for a first quote on the Internet. Very affordable prices, whether for a young driver or an experienced driver")</f>
        <v>Quick online quote, effective for a first quote on the Internet. Very affordable prices, whether for a young driver or an experienced driver</v>
      </c>
    </row>
    <row r="40" ht="15.75" customHeight="1">
      <c r="B40" s="2" t="s">
        <v>101</v>
      </c>
      <c r="C40" s="2" t="s">
        <v>102</v>
      </c>
      <c r="D40" s="2" t="s">
        <v>13</v>
      </c>
      <c r="E40" s="2" t="s">
        <v>14</v>
      </c>
      <c r="F40" s="2" t="s">
        <v>15</v>
      </c>
      <c r="G40" s="2" t="s">
        <v>96</v>
      </c>
      <c r="H40" s="2" t="s">
        <v>17</v>
      </c>
      <c r="I40" s="3" t="str">
        <f>IFERROR(__xludf.DUMMYFUNCTION("GOOGLETRANSLATE(C40,""fr"",""en"")"),"Satisfied with the service, too high price, I am already a customer for 2 vehicles
I could not see the level of franchises which are linked to this proposal")</f>
        <v>Satisfied with the service, too high price, I am already a customer for 2 vehicles
I could not see the level of franchises which are linked to this proposal</v>
      </c>
    </row>
    <row r="41" ht="15.75" customHeight="1">
      <c r="B41" s="2" t="s">
        <v>103</v>
      </c>
      <c r="C41" s="2" t="s">
        <v>104</v>
      </c>
      <c r="D41" s="2" t="s">
        <v>13</v>
      </c>
      <c r="E41" s="2" t="s">
        <v>14</v>
      </c>
      <c r="F41" s="2" t="s">
        <v>15</v>
      </c>
      <c r="G41" s="2" t="s">
        <v>96</v>
      </c>
      <c r="H41" s="2" t="s">
        <v>17</v>
      </c>
      <c r="I41" s="3" t="str">
        <f>IFERROR(__xludf.DUMMYFUNCTION("GOOGLETRANSLATE(C41,""fr"",""en"")"),"Very good telephone. The person gave me all the details I needed and with great kindness! I was not pushed to make a decision immediately what I appreciate!")</f>
        <v>Very good telephone. The person gave me all the details I needed and with great kindness! I was not pushed to make a decision immediately what I appreciate!</v>
      </c>
    </row>
    <row r="42" ht="15.75" customHeight="1">
      <c r="B42" s="2" t="s">
        <v>105</v>
      </c>
      <c r="C42" s="2" t="s">
        <v>106</v>
      </c>
      <c r="D42" s="2" t="s">
        <v>13</v>
      </c>
      <c r="E42" s="2" t="s">
        <v>14</v>
      </c>
      <c r="F42" s="2" t="s">
        <v>15</v>
      </c>
      <c r="G42" s="2" t="s">
        <v>107</v>
      </c>
      <c r="H42" s="2" t="s">
        <v>17</v>
      </c>
      <c r="I42" s="3" t="str">
        <f>IFERROR(__xludf.DUMMYFUNCTION("GOOGLETRANSLATE(C42,""fr"",""en"")"),"Bug when I wanted to do it from my customer area, which is a shame.
I hope this will be better if I add my new contract.
Cordially")</f>
        <v>Bug when I wanted to do it from my customer area, which is a shame.
I hope this will be better if I add my new contract.
Cordially</v>
      </c>
    </row>
    <row r="43" ht="15.75" customHeight="1">
      <c r="B43" s="2" t="s">
        <v>108</v>
      </c>
      <c r="C43" s="2" t="s">
        <v>109</v>
      </c>
      <c r="D43" s="2" t="s">
        <v>13</v>
      </c>
      <c r="E43" s="2" t="s">
        <v>14</v>
      </c>
      <c r="F43" s="2" t="s">
        <v>15</v>
      </c>
      <c r="G43" s="2" t="s">
        <v>107</v>
      </c>
      <c r="H43" s="2" t="s">
        <v>17</v>
      </c>
      <c r="I43" s="3" t="str">
        <f>IFERROR(__xludf.DUMMYFUNCTION("GOOGLETRANSLATE(C43,""fr"",""en"")"),"I am satisfied with your website, I had the expected responses and thank you in advance. I wait for the quote on my email box
Cordially")</f>
        <v>I am satisfied with your website, I had the expected responses and thank you in advance. I wait for the quote on my email box
Cordially</v>
      </c>
    </row>
    <row r="44" ht="15.75" customHeight="1">
      <c r="B44" s="2" t="s">
        <v>110</v>
      </c>
      <c r="C44" s="2" t="s">
        <v>111</v>
      </c>
      <c r="D44" s="2" t="s">
        <v>13</v>
      </c>
      <c r="E44" s="2" t="s">
        <v>14</v>
      </c>
      <c r="F44" s="2" t="s">
        <v>15</v>
      </c>
      <c r="G44" s="2" t="s">
        <v>107</v>
      </c>
      <c r="H44" s="2" t="s">
        <v>17</v>
      </c>
      <c r="I44" s="3" t="str">
        <f>IFERROR(__xludf.DUMMYFUNCTION("GOOGLETRANSLATE(C44,""fr"",""en"")"),"I am very satisfied with the online service I highly recommend I have more than to subscribe while hoping to be satisfied also later ...")</f>
        <v>I am very satisfied with the online service I highly recommend I have more than to subscribe while hoping to be satisfied also later ...</v>
      </c>
    </row>
    <row r="45" ht="15.75" customHeight="1">
      <c r="B45" s="2" t="s">
        <v>112</v>
      </c>
      <c r="C45" s="2" t="s">
        <v>113</v>
      </c>
      <c r="D45" s="2" t="s">
        <v>13</v>
      </c>
      <c r="E45" s="2" t="s">
        <v>14</v>
      </c>
      <c r="F45" s="2" t="s">
        <v>15</v>
      </c>
      <c r="G45" s="2" t="s">
        <v>107</v>
      </c>
      <c r="H45" s="2" t="s">
        <v>17</v>
      </c>
      <c r="I45" s="3" t="str">
        <f>IFERROR(__xludf.DUMMYFUNCTION("GOOGLETRANSLATE(C45,""fr"",""en"")"),"Hello,
Yes I will study this quote no worries, thank you very much. To the pleasures of reading you, Regards Arnaud Millet
Good evening ... Besse ... See you soon")</f>
        <v>Hello,
Yes I will study this quote no worries, thank you very much. To the pleasures of reading you, Regards Arnaud Millet
Good evening ... Besse ... See you soon</v>
      </c>
    </row>
    <row r="46" ht="15.75" customHeight="1">
      <c r="B46" s="2" t="s">
        <v>114</v>
      </c>
      <c r="C46" s="2" t="s">
        <v>115</v>
      </c>
      <c r="D46" s="2" t="s">
        <v>13</v>
      </c>
      <c r="E46" s="2" t="s">
        <v>14</v>
      </c>
      <c r="F46" s="2" t="s">
        <v>15</v>
      </c>
      <c r="G46" s="2" t="s">
        <v>107</v>
      </c>
      <c r="H46" s="2" t="s">
        <v>17</v>
      </c>
      <c r="I46" s="3" t="str">
        <f>IFERROR(__xludf.DUMMYFUNCTION("GOOGLETRANSLATE(C46,""fr"",""en"")"),"I am happy the price suits me a lot very satisfied value for money at the top, offers several formula with different prices at the top thank you")</f>
        <v>I am happy the price suits me a lot very satisfied value for money at the top, offers several formula with different prices at the top thank you</v>
      </c>
    </row>
    <row r="47" ht="15.75" customHeight="1">
      <c r="B47" s="2" t="s">
        <v>116</v>
      </c>
      <c r="C47" s="2" t="s">
        <v>117</v>
      </c>
      <c r="D47" s="2" t="s">
        <v>13</v>
      </c>
      <c r="E47" s="2" t="s">
        <v>14</v>
      </c>
      <c r="F47" s="2" t="s">
        <v>15</v>
      </c>
      <c r="G47" s="2" t="s">
        <v>107</v>
      </c>
      <c r="H47" s="2" t="s">
        <v>17</v>
      </c>
      <c r="I47" s="3" t="str">
        <f>IFERROR(__xludf.DUMMYFUNCTION("GOOGLETRANSLATE(C47,""fr"",""en"")"),"I was already at home and paid € 71/ month for 3 years at third party, following a move I was forced to change insurer. I was satisfied with you even if I found the price a little high after 3 years at the third party but your guarantees seem satisfied if"&amp;" with everything I pay around 68 €/month")</f>
        <v>I was already at home and paid € 71/ month for 3 years at third party, following a move I was forced to change insurer. I was satisfied with you even if I found the price a little high after 3 years at the third party but your guarantees seem satisfied if with everything I pay around 68 €/month</v>
      </c>
    </row>
    <row r="48" ht="15.75" customHeight="1">
      <c r="B48" s="2" t="s">
        <v>118</v>
      </c>
      <c r="C48" s="2" t="s">
        <v>119</v>
      </c>
      <c r="D48" s="2" t="s">
        <v>13</v>
      </c>
      <c r="E48" s="2" t="s">
        <v>14</v>
      </c>
      <c r="F48" s="2" t="s">
        <v>15</v>
      </c>
      <c r="G48" s="2" t="s">
        <v>120</v>
      </c>
      <c r="H48" s="2" t="s">
        <v>17</v>
      </c>
      <c r="I48" s="3" t="str">
        <f>IFERROR(__xludf.DUMMYFUNCTION("GOOGLETRANSLATE(C48,""fr"",""en"")"),"The family will be almost fully assured at home!
No problem, no claim ....
However, why can't we settle by monthly payments?
It is very comfortable and in force with many agents ....
Good reception
Best regards")</f>
        <v>The family will be almost fully assured at home!
No problem, no claim ....
However, why can't we settle by monthly payments?
It is very comfortable and in force with many agents ....
Good reception
Best regards</v>
      </c>
    </row>
    <row r="49" ht="15.75" customHeight="1">
      <c r="B49" s="2" t="s">
        <v>121</v>
      </c>
      <c r="C49" s="2" t="s">
        <v>122</v>
      </c>
      <c r="D49" s="2" t="s">
        <v>13</v>
      </c>
      <c r="E49" s="2" t="s">
        <v>14</v>
      </c>
      <c r="F49" s="2" t="s">
        <v>15</v>
      </c>
      <c r="G49" s="2" t="s">
        <v>123</v>
      </c>
      <c r="H49" s="2" t="s">
        <v>17</v>
      </c>
      <c r="I49" s="3" t="str">
        <f>IFERROR(__xludf.DUMMYFUNCTION("GOOGLETRANSLATE(C49,""fr"",""en"")"),"The prices seem correct as well as the guarantees, I am currently satisfied with the recommended quotes, I will analyze this with my spouse")</f>
        <v>The prices seem correct as well as the guarantees, I am currently satisfied with the recommended quotes, I will analyze this with my spouse</v>
      </c>
    </row>
    <row r="50" ht="15.75" customHeight="1">
      <c r="B50" s="2" t="s">
        <v>124</v>
      </c>
      <c r="C50" s="2" t="s">
        <v>125</v>
      </c>
      <c r="D50" s="2" t="s">
        <v>13</v>
      </c>
      <c r="E50" s="2" t="s">
        <v>14</v>
      </c>
      <c r="F50" s="2" t="s">
        <v>15</v>
      </c>
      <c r="G50" s="2" t="s">
        <v>123</v>
      </c>
      <c r="H50" s="2" t="s">
        <v>17</v>
      </c>
      <c r="I50" s="3" t="str">
        <f>IFERROR(__xludf.DUMMYFUNCTION("GOOGLETRANSLATE(C50,""fr"",""en"")"),"I have no notice yet, I’m waiting to study the estimate sent. For the moment it seems more competitive than my current insurance; I am waiting to be able to compare the services")</f>
        <v>I have no notice yet, I’m waiting to study the estimate sent. For the moment it seems more competitive than my current insurance; I am waiting to be able to compare the services</v>
      </c>
    </row>
    <row r="51" ht="15.75" customHeight="1">
      <c r="B51" s="2" t="s">
        <v>126</v>
      </c>
      <c r="C51" s="2" t="s">
        <v>127</v>
      </c>
      <c r="D51" s="2" t="s">
        <v>13</v>
      </c>
      <c r="E51" s="2" t="s">
        <v>14</v>
      </c>
      <c r="F51" s="2" t="s">
        <v>15</v>
      </c>
      <c r="G51" s="2" t="s">
        <v>123</v>
      </c>
      <c r="H51" s="2" t="s">
        <v>17</v>
      </c>
      <c r="I51" s="3" t="str">
        <f>IFERROR(__xludf.DUMMYFUNCTION("GOOGLETRANSLATE(C51,""fr"",""en"")"),"I am satisfied with prices and different services
I hope I could make my decision very quickly in the next hours.
It remains to be seen whether there will be other support measures to adapt to my need")</f>
        <v>I am satisfied with prices and different services
I hope I could make my decision very quickly in the next hours.
It remains to be seen whether there will be other support measures to adapt to my need</v>
      </c>
    </row>
    <row r="52" ht="15.75" customHeight="1">
      <c r="B52" s="2" t="s">
        <v>128</v>
      </c>
      <c r="C52" s="2" t="s">
        <v>129</v>
      </c>
      <c r="D52" s="2" t="s">
        <v>13</v>
      </c>
      <c r="E52" s="2" t="s">
        <v>14</v>
      </c>
      <c r="F52" s="2" t="s">
        <v>15</v>
      </c>
      <c r="G52" s="2" t="s">
        <v>123</v>
      </c>
      <c r="H52" s="2" t="s">
        <v>17</v>
      </c>
      <c r="I52" s="3" t="str">
        <f>IFERROR(__xludf.DUMMYFUNCTION("GOOGLETRANSLATE(C52,""fr"",""en"")"),"I am satisfied with the quote. It is simple and practical and above all there are very interesting rates and it offers a lot of options for packs.")</f>
        <v>I am satisfied with the quote. It is simple and practical and above all there are very interesting rates and it offers a lot of options for packs.</v>
      </c>
    </row>
    <row r="53" ht="15.75" customHeight="1">
      <c r="B53" s="2" t="s">
        <v>130</v>
      </c>
      <c r="C53" s="2" t="s">
        <v>131</v>
      </c>
      <c r="D53" s="2" t="s">
        <v>13</v>
      </c>
      <c r="E53" s="2" t="s">
        <v>14</v>
      </c>
      <c r="F53" s="2" t="s">
        <v>15</v>
      </c>
      <c r="G53" s="2" t="s">
        <v>123</v>
      </c>
      <c r="H53" s="2" t="s">
        <v>17</v>
      </c>
      <c r="I53" s="3" t="str">
        <f>IFERROR(__xludf.DUMMYFUNCTION("GOOGLETRANSLATE(C53,""fr"",""en"")"),"Correct and fast I think that once my purchase is valid I will subscribe directly online.
The Price Service report seems interesting")</f>
        <v>Correct and fast I think that once my purchase is valid I will subscribe directly online.
The Price Service report seems interesting</v>
      </c>
    </row>
    <row r="54" ht="15.75" customHeight="1">
      <c r="B54" s="2" t="s">
        <v>132</v>
      </c>
      <c r="C54" s="2" t="s">
        <v>133</v>
      </c>
      <c r="D54" s="2" t="s">
        <v>13</v>
      </c>
      <c r="E54" s="2" t="s">
        <v>14</v>
      </c>
      <c r="F54" s="2" t="s">
        <v>15</v>
      </c>
      <c r="G54" s="2" t="s">
        <v>17</v>
      </c>
      <c r="H54" s="2" t="s">
        <v>17</v>
      </c>
      <c r="I54" s="3" t="str">
        <f>IFERROR(__xludf.DUMMYFUNCTION("GOOGLETRANSLATE(C54,""fr"",""en"")"),"The simulation seems correct to me, the site is well done, it's fast but I expect other quotes to be sure, thank you direct insurance!
    J.L.")</f>
        <v>The simulation seems correct to me, the site is well done, it's fast but I expect other quotes to be sure, thank you direct insurance!
    J.L.</v>
      </c>
    </row>
    <row r="55" ht="15.75" customHeight="1">
      <c r="B55" s="2" t="s">
        <v>134</v>
      </c>
      <c r="C55" s="2" t="s">
        <v>135</v>
      </c>
      <c r="D55" s="2" t="s">
        <v>13</v>
      </c>
      <c r="E55" s="2" t="s">
        <v>14</v>
      </c>
      <c r="F55" s="2" t="s">
        <v>15</v>
      </c>
      <c r="G55" s="2" t="s">
        <v>17</v>
      </c>
      <c r="H55" s="2" t="s">
        <v>17</v>
      </c>
      <c r="I55" s="3" t="str">
        <f>IFERROR(__xludf.DUMMYFUNCTION("GOOGLETRANSLATE(C55,""fr"",""en"")"),"I am very satisfied with the service, very fast and efficient.
I am waiting to receive this quote by e-mail to be able to study it and possibly change insurer
")</f>
        <v>I am very satisfied with the service, very fast and efficient.
I am waiting to receive this quote by e-mail to be able to study it and possibly change insurer
</v>
      </c>
    </row>
    <row r="56" ht="15.75" customHeight="1">
      <c r="B56" s="2" t="s">
        <v>42</v>
      </c>
      <c r="C56" s="2" t="s">
        <v>136</v>
      </c>
      <c r="D56" s="2" t="s">
        <v>13</v>
      </c>
      <c r="E56" s="2" t="s">
        <v>14</v>
      </c>
      <c r="F56" s="2" t="s">
        <v>15</v>
      </c>
      <c r="G56" s="2" t="s">
        <v>17</v>
      </c>
      <c r="H56" s="2" t="s">
        <v>17</v>
      </c>
      <c r="I56" s="3" t="str">
        <f>IFERROR(__xludf.DUMMYFUNCTION("GOOGLETRANSLATE(C56,""fr"",""en"")"),"I am satisfied with the service, the prices are suitable and we find what we are looking for fairly quickly.
Very effective and also very accessible.")</f>
        <v>I am satisfied with the service, the prices are suitable and we find what we are looking for fairly quickly.
Very effective and also very accessible.</v>
      </c>
    </row>
    <row r="57" ht="15.75" customHeight="1">
      <c r="B57" s="2" t="s">
        <v>137</v>
      </c>
      <c r="C57" s="2" t="s">
        <v>138</v>
      </c>
      <c r="D57" s="2" t="s">
        <v>13</v>
      </c>
      <c r="E57" s="2" t="s">
        <v>14</v>
      </c>
      <c r="F57" s="2" t="s">
        <v>15</v>
      </c>
      <c r="G57" s="2" t="s">
        <v>139</v>
      </c>
      <c r="H57" s="2" t="s">
        <v>140</v>
      </c>
      <c r="I57" s="3" t="str">
        <f>IFERROR(__xludf.DUMMYFUNCTION("GOOGLETRANSLATE(C57,""fr"",""en"")"),"Too expensive I found for the same characteristics 80 euros cheaper, it is a shame because I am currently insured at home with my old golf course")</f>
        <v>Too expensive I found for the same characteristics 80 euros cheaper, it is a shame because I am currently insured at home with my old golf course</v>
      </c>
    </row>
    <row r="58" ht="15.75" customHeight="1">
      <c r="B58" s="2" t="s">
        <v>141</v>
      </c>
      <c r="C58" s="2" t="s">
        <v>142</v>
      </c>
      <c r="D58" s="2" t="s">
        <v>13</v>
      </c>
      <c r="E58" s="2" t="s">
        <v>14</v>
      </c>
      <c r="F58" s="2" t="s">
        <v>15</v>
      </c>
      <c r="G58" s="2" t="s">
        <v>139</v>
      </c>
      <c r="H58" s="2" t="s">
        <v>140</v>
      </c>
      <c r="I58" s="3" t="str">
        <f>IFERROR(__xludf.DUMMYFUNCTION("GOOGLETRANSLATE(C58,""fr"",""en"")"),"I am waiting for the quote to be able to make an opinion on all of your services, because some amounts are not indicated such as the franchises concerning damage")</f>
        <v>I am waiting for the quote to be able to make an opinion on all of your services, because some amounts are not indicated such as the franchises concerning damage</v>
      </c>
    </row>
    <row r="59" ht="15.75" customHeight="1">
      <c r="B59" s="2" t="s">
        <v>143</v>
      </c>
      <c r="C59" s="2" t="s">
        <v>144</v>
      </c>
      <c r="D59" s="2" t="s">
        <v>13</v>
      </c>
      <c r="E59" s="2" t="s">
        <v>14</v>
      </c>
      <c r="F59" s="2" t="s">
        <v>15</v>
      </c>
      <c r="G59" s="2" t="s">
        <v>139</v>
      </c>
      <c r="H59" s="2" t="s">
        <v>140</v>
      </c>
      <c r="I59" s="3" t="str">
        <f>IFERROR(__xludf.DUMMYFUNCTION("GOOGLETRANSLATE(C59,""fr"",""en"")"),"I have been assured at Direct Insurance since 2017, no claim has taken place during this period and with a 15% bonus I receive the maturity notice for 2020-2021 with a significant increase in my annual subscription. Why ? Or tell you that the cost of repa"&amp;"irs has increased !!! by making a simulation on their website and taking up the same criteria as my current contract with them; Surprise price offered to new customers cheaper of € 160.
Consequence: terminate without contract because there is better if w"&amp;"e look well and we do the right calculation.")</f>
        <v>I have been assured at Direct Insurance since 2017, no claim has taken place during this period and with a 15% bonus I receive the maturity notice for 2020-2021 with a significant increase in my annual subscription. Why ? Or tell you that the cost of repairs has increased !!! by making a simulation on their website and taking up the same criteria as my current contract with them; Surprise price offered to new customers cheaper of € 160.
Consequence: terminate without contract because there is better if we look well and we do the right calculation.</v>
      </c>
    </row>
    <row r="60" ht="15.75" customHeight="1">
      <c r="B60" s="2" t="s">
        <v>145</v>
      </c>
      <c r="C60" s="2" t="s">
        <v>146</v>
      </c>
      <c r="D60" s="2" t="s">
        <v>13</v>
      </c>
      <c r="E60" s="2" t="s">
        <v>14</v>
      </c>
      <c r="F60" s="2" t="s">
        <v>15</v>
      </c>
      <c r="G60" s="2" t="s">
        <v>139</v>
      </c>
      <c r="H60" s="2" t="s">
        <v>140</v>
      </c>
      <c r="I60" s="3" t="str">
        <f>IFERROR(__xludf.DUMMYFUNCTION("GOOGLETRANSLATE(C60,""fr"",""en"")"),"The price plus options are correct compared to my current insurance. I am waiting to see with other competitors before deciding to come and assure me at home!")</f>
        <v>The price plus options are correct compared to my current insurance. I am waiting to see with other competitors before deciding to come and assure me at home!</v>
      </c>
    </row>
    <row r="61" ht="15.75" customHeight="1">
      <c r="B61" s="2" t="s">
        <v>147</v>
      </c>
      <c r="C61" s="2" t="s">
        <v>148</v>
      </c>
      <c r="D61" s="2" t="s">
        <v>13</v>
      </c>
      <c r="E61" s="2" t="s">
        <v>14</v>
      </c>
      <c r="F61" s="2" t="s">
        <v>15</v>
      </c>
      <c r="G61" s="2" t="s">
        <v>139</v>
      </c>
      <c r="H61" s="2" t="s">
        <v>140</v>
      </c>
      <c r="I61" s="3" t="str">
        <f>IFERROR(__xludf.DUMMYFUNCTION("GOOGLETRANSLATE(C61,""fr"",""en"")"),"I am satisfied with the services, the requests are processed quickly, the prices are correct. I cannot testify the responsiveness on the claims because I fortunately did not have to do it
Cordially")</f>
        <v>I am satisfied with the services, the requests are processed quickly, the prices are correct. I cannot testify the responsiveness on the claims because I fortunately did not have to do it
Cordially</v>
      </c>
    </row>
    <row r="62" ht="15.75" customHeight="1">
      <c r="B62" s="2" t="s">
        <v>149</v>
      </c>
      <c r="C62" s="2" t="s">
        <v>150</v>
      </c>
      <c r="D62" s="2" t="s">
        <v>13</v>
      </c>
      <c r="E62" s="2" t="s">
        <v>14</v>
      </c>
      <c r="F62" s="2" t="s">
        <v>15</v>
      </c>
      <c r="G62" s="2" t="s">
        <v>139</v>
      </c>
      <c r="H62" s="2" t="s">
        <v>140</v>
      </c>
      <c r="I62" s="3" t="str">
        <f>IFERROR(__xludf.DUMMYFUNCTION("GOOGLETRANSLATE(C62,""fr"",""en"")"),"Insurance prices are rather affordable, but a pity that one cannot only subscribe to the assistance 0 km without resorting to the serenity pack.")</f>
        <v>Insurance prices are rather affordable, but a pity that one cannot only subscribe to the assistance 0 km without resorting to the serenity pack.</v>
      </c>
    </row>
    <row r="63" ht="15.75" customHeight="1">
      <c r="B63" s="2" t="s">
        <v>151</v>
      </c>
      <c r="C63" s="2" t="s">
        <v>152</v>
      </c>
      <c r="D63" s="2" t="s">
        <v>13</v>
      </c>
      <c r="E63" s="2" t="s">
        <v>14</v>
      </c>
      <c r="F63" s="2" t="s">
        <v>15</v>
      </c>
      <c r="G63" s="2" t="s">
        <v>139</v>
      </c>
      <c r="H63" s="2" t="s">
        <v>140</v>
      </c>
      <c r="I63" s="3" t="str">
        <f>IFERROR(__xludf.DUMMYFUNCTION("GOOGLETRANSLATE(C63,""fr"",""en"")"),"The amount of franchises is not discussed. Aside from that, the prices seem attractive. We should be able to approach the question of trailers in pricing. How can you get a promo code?")</f>
        <v>The amount of franchises is not discussed. Aside from that, the prices seem attractive. We should be able to approach the question of trailers in pricing. How can you get a promo code?</v>
      </c>
    </row>
    <row r="64" ht="15.75" customHeight="1">
      <c r="B64" s="2" t="s">
        <v>153</v>
      </c>
      <c r="C64" s="2" t="s">
        <v>154</v>
      </c>
      <c r="D64" s="2" t="s">
        <v>13</v>
      </c>
      <c r="E64" s="2" t="s">
        <v>14</v>
      </c>
      <c r="F64" s="2" t="s">
        <v>15</v>
      </c>
      <c r="G64" s="2" t="s">
        <v>155</v>
      </c>
      <c r="H64" s="2" t="s">
        <v>140</v>
      </c>
      <c r="I64" s="3" t="str">
        <f>IFERROR(__xludf.DUMMYFUNCTION("GOOGLETRANSLATE(C64,""fr"",""en"")"),"I am satisfied with the quote, I will think about it and why not change
Very fast and easy to use
Now I'm seeing for a second car")</f>
        <v>I am satisfied with the quote, I will think about it and why not change
Very fast and easy to use
Now I'm seeing for a second car</v>
      </c>
    </row>
    <row r="65" ht="15.75" customHeight="1">
      <c r="B65" s="2" t="s">
        <v>156</v>
      </c>
      <c r="C65" s="2" t="s">
        <v>157</v>
      </c>
      <c r="D65" s="2" t="s">
        <v>13</v>
      </c>
      <c r="E65" s="2" t="s">
        <v>14</v>
      </c>
      <c r="F65" s="2" t="s">
        <v>15</v>
      </c>
      <c r="G65" s="2" t="s">
        <v>155</v>
      </c>
      <c r="H65" s="2" t="s">
        <v>140</v>
      </c>
      <c r="I65" s="3" t="str">
        <f>IFERROR(__xludf.DUMMYFUNCTION("GOOGLETRANSLATE(C65,""fr"",""en"")"),"I am satisfied with this insurance.
The price is reasonable and I am well covered.
I took for 5 € more per month, a car loan in the event of a breakdown.
I can't say anything more.")</f>
        <v>I am satisfied with this insurance.
The price is reasonable and I am well covered.
I took for 5 € more per month, a car loan in the event of a breakdown.
I can't say anything more.</v>
      </c>
    </row>
    <row r="66" ht="15.75" customHeight="1">
      <c r="B66" s="2" t="s">
        <v>158</v>
      </c>
      <c r="C66" s="2" t="s">
        <v>159</v>
      </c>
      <c r="D66" s="2" t="s">
        <v>13</v>
      </c>
      <c r="E66" s="2" t="s">
        <v>14</v>
      </c>
      <c r="F66" s="2" t="s">
        <v>15</v>
      </c>
      <c r="G66" s="2" t="s">
        <v>160</v>
      </c>
      <c r="H66" s="2" t="s">
        <v>140</v>
      </c>
      <c r="I66" s="3" t="str">
        <f>IFERROR(__xludf.DUMMYFUNCTION("GOOGLETRANSLATE(C66,""fr"",""en"")"),"I am satisfied with the services offered, prices suit me.
Simple and practical, I was advised by friends very satisfied with the services.")</f>
        <v>I am satisfied with the services offered, prices suit me.
Simple and practical, I was advised by friends very satisfied with the services.</v>
      </c>
    </row>
    <row r="67" ht="15.75" customHeight="1">
      <c r="B67" s="2" t="s">
        <v>161</v>
      </c>
      <c r="C67" s="2" t="s">
        <v>162</v>
      </c>
      <c r="D67" s="2" t="s">
        <v>13</v>
      </c>
      <c r="E67" s="2" t="s">
        <v>14</v>
      </c>
      <c r="F67" s="2" t="s">
        <v>15</v>
      </c>
      <c r="G67" s="2" t="s">
        <v>160</v>
      </c>
      <c r="H67" s="2" t="s">
        <v>140</v>
      </c>
      <c r="I67" s="3" t="str">
        <f>IFERROR(__xludf.DUMMYFUNCTION("GOOGLETRANSLATE(C67,""fr"",""en"")"),"I find that the price is expensive compared to the other quote that I have been able to make with other insurance company I would like to be contacted by an advisor if possible")</f>
        <v>I find that the price is expensive compared to the other quote that I have been able to make with other insurance company I would like to be contacted by an advisor if possible</v>
      </c>
    </row>
    <row r="68" ht="15.75" customHeight="1">
      <c r="B68" s="2" t="s">
        <v>163</v>
      </c>
      <c r="C68" s="2" t="s">
        <v>164</v>
      </c>
      <c r="D68" s="2" t="s">
        <v>13</v>
      </c>
      <c r="E68" s="2" t="s">
        <v>14</v>
      </c>
      <c r="F68" s="2" t="s">
        <v>15</v>
      </c>
      <c r="G68" s="2" t="s">
        <v>160</v>
      </c>
      <c r="H68" s="2" t="s">
        <v>140</v>
      </c>
      <c r="I68" s="3" t="str">
        <f>IFERROR(__xludf.DUMMYFUNCTION("GOOGLETRANSLATE(C68,""fr"",""en"")"),"Satisfactory and practical. The online service is clear. The prices seem interesting while waiting to compare with the competitors. Nothing to add.")</f>
        <v>Satisfactory and practical. The online service is clear. The prices seem interesting while waiting to compare with the competitors. Nothing to add.</v>
      </c>
    </row>
    <row r="69" ht="15.75" customHeight="1">
      <c r="B69" s="2" t="s">
        <v>165</v>
      </c>
      <c r="C69" s="2" t="s">
        <v>166</v>
      </c>
      <c r="D69" s="2" t="s">
        <v>13</v>
      </c>
      <c r="E69" s="2" t="s">
        <v>14</v>
      </c>
      <c r="F69" s="2" t="s">
        <v>15</v>
      </c>
      <c r="G69" s="2" t="s">
        <v>167</v>
      </c>
      <c r="H69" s="2" t="s">
        <v>140</v>
      </c>
      <c r="I69" s="3" t="str">
        <f>IFERROR(__xludf.DUMMYFUNCTION("GOOGLETRANSLATE(C69,""fr"",""en"")"),"I am very happy ?? It was quick and easy very helpful Easy to understand all the questions Filling up Answers not Bad at all I Recommend to Any One ?? Want Good and Cheaper Insurance It’s This is the insurance direct insurance")</f>
        <v>I am very happy ?? It was quick and easy very helpful Easy to understand all the questions Filling up Answers not Bad at all I Recommend to Any One ?? Want Good and Cheaper Insurance It’s This is the insurance direct insurance</v>
      </c>
    </row>
    <row r="70" ht="15.75" customHeight="1">
      <c r="B70" s="2" t="s">
        <v>168</v>
      </c>
      <c r="C70" s="2" t="s">
        <v>169</v>
      </c>
      <c r="D70" s="2" t="s">
        <v>13</v>
      </c>
      <c r="E70" s="2" t="s">
        <v>14</v>
      </c>
      <c r="F70" s="2" t="s">
        <v>15</v>
      </c>
      <c r="G70" s="2" t="s">
        <v>167</v>
      </c>
      <c r="H70" s="2" t="s">
        <v>140</v>
      </c>
      <c r="I70" s="3" t="str">
        <f>IFERROR(__xludf.DUMMYFUNCTION("GOOGLETRANSLATE(C70,""fr"",""en"")"),"The price suits me for the quote that I made with Direct Insurance I hope that the quality is up to you for you for these beautiful reduction")</f>
        <v>The price suits me for the quote that I made with Direct Insurance I hope that the quality is up to you for you for these beautiful reduction</v>
      </c>
    </row>
    <row r="71" ht="15.75" customHeight="1">
      <c r="B71" s="2" t="s">
        <v>170</v>
      </c>
      <c r="C71" s="2" t="s">
        <v>171</v>
      </c>
      <c r="D71" s="2" t="s">
        <v>13</v>
      </c>
      <c r="E71" s="2" t="s">
        <v>14</v>
      </c>
      <c r="F71" s="2" t="s">
        <v>15</v>
      </c>
      <c r="G71" s="2" t="s">
        <v>167</v>
      </c>
      <c r="H71" s="2" t="s">
        <v>140</v>
      </c>
      <c r="I71" s="3" t="str">
        <f>IFERROR(__xludf.DUMMYFUNCTION("GOOGLETRANSLATE(C71,""fr"",""en"")"),"Super quote service, correct price I will take the time to think about the offer made.
In search of reviews on customer quality, and the assumption of insurance")</f>
        <v>Super quote service, correct price I will take the time to think about the offer made.
In search of reviews on customer quality, and the assumption of insurance</v>
      </c>
    </row>
    <row r="72" ht="15.75" customHeight="1">
      <c r="B72" s="2" t="s">
        <v>172</v>
      </c>
      <c r="C72" s="2" t="s">
        <v>173</v>
      </c>
      <c r="D72" s="2" t="s">
        <v>13</v>
      </c>
      <c r="E72" s="2" t="s">
        <v>14</v>
      </c>
      <c r="F72" s="2" t="s">
        <v>15</v>
      </c>
      <c r="G72" s="2" t="s">
        <v>167</v>
      </c>
      <c r="H72" s="2" t="s">
        <v>140</v>
      </c>
      <c r="I72" s="3" t="str">
        <f>IFERROR(__xludf.DUMMYFUNCTION("GOOGLETRANSLATE(C72,""fr"",""en"")"),"Being already a contract, I expected at a better price. And in addition I am forced to write an opinion to continue the request for a quote. My choice will be quickly made!")</f>
        <v>Being already a contract, I expected at a better price. And in addition I am forced to write an opinion to continue the request for a quote. My choice will be quickly made!</v>
      </c>
    </row>
    <row r="73" ht="15.75" customHeight="1">
      <c r="B73" s="2" t="s">
        <v>174</v>
      </c>
      <c r="C73" s="2" t="s">
        <v>175</v>
      </c>
      <c r="D73" s="2" t="s">
        <v>13</v>
      </c>
      <c r="E73" s="2" t="s">
        <v>14</v>
      </c>
      <c r="F73" s="2" t="s">
        <v>15</v>
      </c>
      <c r="G73" s="2" t="s">
        <v>176</v>
      </c>
      <c r="H73" s="2" t="s">
        <v>140</v>
      </c>
      <c r="I73" s="3" t="str">
        <f>IFERROR(__xludf.DUMMYFUNCTION("GOOGLETRANSLATE(C73,""fr"",""en"")"),"The simulator is simple and intuitive and the prices of prices are really interesting towards the competition. I think again but I think I choose a direct insurance solution.")</f>
        <v>The simulator is simple and intuitive and the prices of prices are really interesting towards the competition. I think again but I think I choose a direct insurance solution.</v>
      </c>
    </row>
    <row r="74" ht="15.75" customHeight="1">
      <c r="B74" s="2" t="s">
        <v>177</v>
      </c>
      <c r="C74" s="2" t="s">
        <v>178</v>
      </c>
      <c r="D74" s="2" t="s">
        <v>13</v>
      </c>
      <c r="E74" s="2" t="s">
        <v>14</v>
      </c>
      <c r="F74" s="2" t="s">
        <v>15</v>
      </c>
      <c r="G74" s="2" t="s">
        <v>179</v>
      </c>
      <c r="H74" s="2" t="s">
        <v>140</v>
      </c>
      <c r="I74" s="3" t="str">
        <f>IFERROR(__xludf.DUMMYFUNCTION("GOOGLETRANSLATE(C74,""fr"",""en"")"),"Very interesting
I wait for the quote to study the possibility of subscribing to you
In any case, the platform is very practical for establishing my quote.")</f>
        <v>Very interesting
I wait for the quote to study the possibility of subscribing to you
In any case, the platform is very practical for establishing my quote.</v>
      </c>
    </row>
    <row r="75" ht="15.75" customHeight="1">
      <c r="B75" s="2" t="s">
        <v>180</v>
      </c>
      <c r="C75" s="2" t="s">
        <v>181</v>
      </c>
      <c r="D75" s="2" t="s">
        <v>13</v>
      </c>
      <c r="E75" s="2" t="s">
        <v>14</v>
      </c>
      <c r="F75" s="2" t="s">
        <v>15</v>
      </c>
      <c r="G75" s="2" t="s">
        <v>179</v>
      </c>
      <c r="H75" s="2" t="s">
        <v>140</v>
      </c>
      <c r="I75" s="3" t="str">
        <f>IFERROR(__xludf.DUMMYFUNCTION("GOOGLETRANSLATE(C75,""fr"",""en"")"),"I am satisfied with the service, the price suits me and the conditions are good.
I want to reduce my monthly payments, we have a vehicle insured at home.")</f>
        <v>I am satisfied with the service, the price suits me and the conditions are good.
I want to reduce my monthly payments, we have a vehicle insured at home.</v>
      </c>
    </row>
    <row r="76" ht="15.75" customHeight="1">
      <c r="B76" s="2" t="s">
        <v>182</v>
      </c>
      <c r="C76" s="2" t="s">
        <v>183</v>
      </c>
      <c r="D76" s="2" t="s">
        <v>13</v>
      </c>
      <c r="E76" s="2" t="s">
        <v>14</v>
      </c>
      <c r="F76" s="2" t="s">
        <v>15</v>
      </c>
      <c r="G76" s="2" t="s">
        <v>184</v>
      </c>
      <c r="H76" s="2" t="s">
        <v>140</v>
      </c>
      <c r="I76" s="3" t="str">
        <f>IFERROR(__xludf.DUMMYFUNCTION("GOOGLETRANSLATE(C76,""fr"",""en"")"),"I am satisfied, with the incredible price compared to other insurers.
The quote is clear and very fast to make. In 5 minutes the quote is made.")</f>
        <v>I am satisfied, with the incredible price compared to other insurers.
The quote is clear and very fast to make. In 5 minutes the quote is made.</v>
      </c>
    </row>
    <row r="77" ht="15.75" customHeight="1">
      <c r="B77" s="2" t="s">
        <v>185</v>
      </c>
      <c r="C77" s="2" t="s">
        <v>186</v>
      </c>
      <c r="D77" s="2" t="s">
        <v>13</v>
      </c>
      <c r="E77" s="2" t="s">
        <v>14</v>
      </c>
      <c r="F77" s="2" t="s">
        <v>15</v>
      </c>
      <c r="G77" s="2" t="s">
        <v>184</v>
      </c>
      <c r="H77" s="2" t="s">
        <v>140</v>
      </c>
      <c r="I77" s="3" t="str">
        <f>IFERROR(__xludf.DUMMYFUNCTION("GOOGLETRANSLATE(C77,""fr"",""en"")"),"Your prices vary constantly online, made at the same time on 3 different devices and 3 different IPs, strict-identical data: up to € 50 of a gap !!!
For confidence to reign, start by making prices that do not change every 3 min. I try seriously to make"&amp;" a report at the DGCCRF, but I will start by launching a press survey on these practices ...")</f>
        <v>Your prices vary constantly online, made at the same time on 3 different devices and 3 different IPs, strict-identical data: up to € 50 of a gap !!!
For confidence to reign, start by making prices that do not change every 3 min. I try seriously to make a report at the DGCCRF, but I will start by launching a press survey on these practices ...</v>
      </c>
    </row>
    <row r="78" ht="15.75" customHeight="1">
      <c r="B78" s="2" t="s">
        <v>187</v>
      </c>
      <c r="C78" s="2" t="s">
        <v>188</v>
      </c>
      <c r="D78" s="2" t="s">
        <v>13</v>
      </c>
      <c r="E78" s="2" t="s">
        <v>14</v>
      </c>
      <c r="F78" s="2" t="s">
        <v>15</v>
      </c>
      <c r="G78" s="2" t="s">
        <v>184</v>
      </c>
      <c r="H78" s="2" t="s">
        <v>140</v>
      </c>
      <c r="I78" s="3" t="str">
        <f>IFERROR(__xludf.DUMMYFUNCTION("GOOGLETRANSLATE(C78,""fr"",""en"")"),"I am satisfied with the service, it is very simple to apply for a quote. The prices are very reasonable and attractive according to the desired covers.")</f>
        <v>I am satisfied with the service, it is very simple to apply for a quote. The prices are very reasonable and attractive according to the desired covers.</v>
      </c>
    </row>
    <row r="79" ht="15.75" customHeight="1">
      <c r="B79" s="2" t="s">
        <v>189</v>
      </c>
      <c r="C79" s="2" t="s">
        <v>190</v>
      </c>
      <c r="D79" s="2" t="s">
        <v>13</v>
      </c>
      <c r="E79" s="2" t="s">
        <v>14</v>
      </c>
      <c r="F79" s="2" t="s">
        <v>15</v>
      </c>
      <c r="G79" s="2" t="s">
        <v>191</v>
      </c>
      <c r="H79" s="2" t="s">
        <v>140</v>
      </c>
      <c r="I79" s="3" t="str">
        <f>IFERROR(__xludf.DUMMYFUNCTION("GOOGLETRANSLATE(C79,""fr"",""en"")"),"High price for a second vehicle and old, please give me a more correct proposal than that,
I have more interesting quotes among other insurers.
Too bad")</f>
        <v>High price for a second vehicle and old, please give me a more correct proposal than that,
I have more interesting quotes among other insurers.
Too bad</v>
      </c>
    </row>
    <row r="80" ht="15.75" customHeight="1">
      <c r="B80" s="2" t="s">
        <v>192</v>
      </c>
      <c r="C80" s="2" t="s">
        <v>193</v>
      </c>
      <c r="D80" s="2" t="s">
        <v>13</v>
      </c>
      <c r="E80" s="2" t="s">
        <v>14</v>
      </c>
      <c r="F80" s="2" t="s">
        <v>15</v>
      </c>
      <c r="G80" s="2" t="s">
        <v>191</v>
      </c>
      <c r="H80" s="2" t="s">
        <v>140</v>
      </c>
      <c r="I80" s="3" t="str">
        <f>IFERROR(__xludf.DUMMYFUNCTION("GOOGLETRANSLATE(C80,""fr"",""en"")"),"I am very satisfied service excellent internet platform many people recommended this very correct price site extremely fast")</f>
        <v>I am very satisfied service excellent internet platform many people recommended this very correct price site extremely fast</v>
      </c>
    </row>
    <row r="81" ht="15.75" customHeight="1">
      <c r="B81" s="2" t="s">
        <v>194</v>
      </c>
      <c r="C81" s="2" t="s">
        <v>195</v>
      </c>
      <c r="D81" s="2" t="s">
        <v>13</v>
      </c>
      <c r="E81" s="2" t="s">
        <v>14</v>
      </c>
      <c r="F81" s="2" t="s">
        <v>15</v>
      </c>
      <c r="G81" s="2" t="s">
        <v>191</v>
      </c>
      <c r="H81" s="2" t="s">
        <v>140</v>
      </c>
      <c r="I81" s="3" t="str">
        <f>IFERROR(__xludf.DUMMYFUNCTION("GOOGLETRANSLATE(C81,""fr"",""en"")"),"Satisfied with the service. Quick and simple quote
Reasonable price I recommend this insurance which is already recognized as being the cheapest in France thank you")</f>
        <v>Satisfied with the service. Quick and simple quote
Reasonable price I recommend this insurance which is already recognized as being the cheapest in France thank you</v>
      </c>
    </row>
    <row r="82" ht="15.75" customHeight="1">
      <c r="B82" s="2" t="s">
        <v>196</v>
      </c>
      <c r="C82" s="2" t="s">
        <v>197</v>
      </c>
      <c r="D82" s="2" t="s">
        <v>13</v>
      </c>
      <c r="E82" s="2" t="s">
        <v>14</v>
      </c>
      <c r="F82" s="2" t="s">
        <v>15</v>
      </c>
      <c r="G82" s="2" t="s">
        <v>198</v>
      </c>
      <c r="H82" s="2" t="s">
        <v>140</v>
      </c>
      <c r="I82" s="3" t="str">
        <f>IFERROR(__xludf.DUMMYFUNCTION("GOOGLETRANSLATE(C82,""fr"",""en"")"),"Unbeatable prices and according to my needs. For the moment it’s impeccable for me. The advisers can be reached, listening to my needs and offers me the offer most suited to what I want.")</f>
        <v>Unbeatable prices and according to my needs. For the moment it’s impeccable for me. The advisers can be reached, listening to my needs and offers me the offer most suited to what I want.</v>
      </c>
    </row>
    <row r="83" ht="15.75" customHeight="1">
      <c r="B83" s="2" t="s">
        <v>199</v>
      </c>
      <c r="C83" s="2" t="s">
        <v>200</v>
      </c>
      <c r="D83" s="2" t="s">
        <v>13</v>
      </c>
      <c r="E83" s="2" t="s">
        <v>14</v>
      </c>
      <c r="F83" s="2" t="s">
        <v>15</v>
      </c>
      <c r="G83" s="2" t="s">
        <v>198</v>
      </c>
      <c r="H83" s="2" t="s">
        <v>140</v>
      </c>
      <c r="I83" s="3" t="str">
        <f>IFERROR(__xludf.DUMMYFUNCTION("GOOGLETRANSLATE(C83,""fr"",""en"")"),"I am satisfied with your services. Thank you so much. The prices suits me completely. Following the reception of the quote I will come back to you for a subscription.")</f>
        <v>I am satisfied with your services. Thank you so much. The prices suits me completely. Following the reception of the quote I will come back to you for a subscription.</v>
      </c>
    </row>
    <row r="84" ht="15.75" customHeight="1">
      <c r="B84" s="2" t="s">
        <v>201</v>
      </c>
      <c r="C84" s="2" t="s">
        <v>202</v>
      </c>
      <c r="D84" s="2" t="s">
        <v>13</v>
      </c>
      <c r="E84" s="2" t="s">
        <v>14</v>
      </c>
      <c r="F84" s="2" t="s">
        <v>15</v>
      </c>
      <c r="G84" s="2" t="s">
        <v>198</v>
      </c>
      <c r="H84" s="2" t="s">
        <v>140</v>
      </c>
      <c r="I84" s="3" t="str">
        <f>IFERROR(__xludf.DUMMYFUNCTION("GOOGLETRANSLATE(C84,""fr"",""en"")"),"Simple and practical. The main information can be easily found
The prices are attractive (already customers for principal residence and a vehicle)
")</f>
        <v>Simple and practical. The main information can be easily found
The prices are attractive (already customers for principal residence and a vehicle)
</v>
      </c>
    </row>
    <row r="85" ht="15.75" customHeight="1">
      <c r="B85" s="2" t="s">
        <v>203</v>
      </c>
      <c r="C85" s="2" t="s">
        <v>204</v>
      </c>
      <c r="D85" s="2" t="s">
        <v>13</v>
      </c>
      <c r="E85" s="2" t="s">
        <v>14</v>
      </c>
      <c r="F85" s="2" t="s">
        <v>15</v>
      </c>
      <c r="G85" s="2" t="s">
        <v>198</v>
      </c>
      <c r="H85" s="2" t="s">
        <v>140</v>
      </c>
      <c r="I85" s="3" t="str">
        <f>IFERROR(__xludf.DUMMYFUNCTION("GOOGLETRANSLATE(C85,""fr"",""en"")"),"Prices look interesting, I will try to calculate my quote. I hope to be able to come to your home
The price looks advantageous, fast online quote")</f>
        <v>Prices look interesting, I will try to calculate my quote. I hope to be able to come to your home
The price looks advantageous, fast online quote</v>
      </c>
    </row>
    <row r="86" ht="15.75" customHeight="1">
      <c r="B86" s="2" t="s">
        <v>205</v>
      </c>
      <c r="C86" s="2" t="s">
        <v>206</v>
      </c>
      <c r="D86" s="2" t="s">
        <v>13</v>
      </c>
      <c r="E86" s="2" t="s">
        <v>14</v>
      </c>
      <c r="F86" s="2" t="s">
        <v>15</v>
      </c>
      <c r="G86" s="2" t="s">
        <v>198</v>
      </c>
      <c r="H86" s="2" t="s">
        <v>140</v>
      </c>
      <c r="I86" s="3" t="str">
        <f>IFERROR(__xludf.DUMMYFUNCTION("GOOGLETRANSLATE(C86,""fr"",""en"")"),"No worries with Direct Insurance on the other vehicle, so we come back to you for the new one. Nevertheless to go out for a year of insurance that is expensive, I would like to pay the year at least in 2 times.
Cdlt")</f>
        <v>No worries with Direct Insurance on the other vehicle, so we come back to you for the new one. Nevertheless to go out for a year of insurance that is expensive, I would like to pay the year at least in 2 times.
Cdlt</v>
      </c>
    </row>
    <row r="87" ht="15.75" customHeight="1">
      <c r="B87" s="2" t="s">
        <v>207</v>
      </c>
      <c r="C87" s="2" t="s">
        <v>208</v>
      </c>
      <c r="D87" s="2" t="s">
        <v>13</v>
      </c>
      <c r="E87" s="2" t="s">
        <v>14</v>
      </c>
      <c r="F87" s="2" t="s">
        <v>15</v>
      </c>
      <c r="G87" s="2" t="s">
        <v>209</v>
      </c>
      <c r="H87" s="2" t="s">
        <v>140</v>
      </c>
      <c r="I87" s="3" t="str">
        <f>IFERROR(__xludf.DUMMYFUNCTION("GOOGLETRANSLATE(C87,""fr"",""en"")"),"I am satisfied with this direct insurance offer thank you to Direct Insurance and their ease of access to car insurance and their automatic system")</f>
        <v>I am satisfied with this direct insurance offer thank you to Direct Insurance and their ease of access to car insurance and their automatic system</v>
      </c>
    </row>
    <row r="88" ht="15.75" customHeight="1">
      <c r="B88" s="2" t="s">
        <v>210</v>
      </c>
      <c r="C88" s="2" t="s">
        <v>211</v>
      </c>
      <c r="D88" s="2" t="s">
        <v>13</v>
      </c>
      <c r="E88" s="2" t="s">
        <v>14</v>
      </c>
      <c r="F88" s="2" t="s">
        <v>15</v>
      </c>
      <c r="G88" s="2" t="s">
        <v>209</v>
      </c>
      <c r="H88" s="2" t="s">
        <v>140</v>
      </c>
      <c r="I88" s="3" t="str">
        <f>IFERROR(__xludf.DUMMYFUNCTION("GOOGLETRANSLATE(C88,""fr"",""en"")"),"A quote made in a rather simple way: well done for this aspect of your site.
Too bad on the other hand that being a long -standing customer at home, I was unable to connect to my account and had to pass myself up for a new customer to have this quote ...")</f>
        <v>A quote made in a rather simple way: well done for this aspect of your site.
Too bad on the other hand that being a long -standing customer at home, I was unable to connect to my account and had to pass myself up for a new customer to have this quote ...</v>
      </c>
    </row>
    <row r="89" ht="15.75" customHeight="1">
      <c r="B89" s="2" t="s">
        <v>212</v>
      </c>
      <c r="C89" s="2" t="s">
        <v>213</v>
      </c>
      <c r="D89" s="2" t="s">
        <v>13</v>
      </c>
      <c r="E89" s="2" t="s">
        <v>14</v>
      </c>
      <c r="F89" s="2" t="s">
        <v>15</v>
      </c>
      <c r="G89" s="2" t="s">
        <v>209</v>
      </c>
      <c r="H89" s="2" t="s">
        <v>140</v>
      </c>
      <c r="I89" s="3" t="str">
        <f>IFERROR(__xludf.DUMMYFUNCTION("GOOGLETRANSLATE(C89,""fr"",""en"")"),"Well but and understandable but a little expensive. My car does not drive so it would be good to make insurance for this type of car to make it cheaper.")</f>
        <v>Well but and understandable but a little expensive. My car does not drive so it would be good to make insurance for this type of car to make it cheaper.</v>
      </c>
    </row>
    <row r="90" ht="15.75" customHeight="1">
      <c r="B90" s="2" t="s">
        <v>214</v>
      </c>
      <c r="C90" s="2" t="s">
        <v>215</v>
      </c>
      <c r="D90" s="2" t="s">
        <v>13</v>
      </c>
      <c r="E90" s="2" t="s">
        <v>14</v>
      </c>
      <c r="F90" s="2" t="s">
        <v>15</v>
      </c>
      <c r="G90" s="2" t="s">
        <v>209</v>
      </c>
      <c r="H90" s="2" t="s">
        <v>140</v>
      </c>
      <c r="I90" s="3" t="str">
        <f>IFERROR(__xludf.DUMMYFUNCTION("GOOGLETRANSLATE(C90,""fr"",""en"")"),"I am satisfied with the price, thank you I would like to recall in order to put your insurance in place thank you in advance. It is insurance that is very good")</f>
        <v>I am satisfied with the price, thank you I would like to recall in order to put your insurance in place thank you in advance. It is insurance that is very good</v>
      </c>
    </row>
    <row r="91" ht="15.75" customHeight="1">
      <c r="B91" s="2" t="s">
        <v>216</v>
      </c>
      <c r="C91" s="2" t="s">
        <v>217</v>
      </c>
      <c r="D91" s="2" t="s">
        <v>13</v>
      </c>
      <c r="E91" s="2" t="s">
        <v>14</v>
      </c>
      <c r="F91" s="2" t="s">
        <v>15</v>
      </c>
      <c r="G91" s="2" t="s">
        <v>209</v>
      </c>
      <c r="H91" s="2" t="s">
        <v>140</v>
      </c>
      <c r="I91" s="3" t="str">
        <f>IFERROR(__xludf.DUMMYFUNCTION("GOOGLETRANSLATE(C91,""fr"",""en"")"),"The prices suit me, very attractive
Quick quote
Best offers on the net
Easy subscription
Site clarity, ease of choice of insurance options")</f>
        <v>The prices suit me, very attractive
Quick quote
Best offers on the net
Easy subscription
Site clarity, ease of choice of insurance options</v>
      </c>
    </row>
    <row r="92" ht="15.75" customHeight="1">
      <c r="B92" s="2" t="s">
        <v>218</v>
      </c>
      <c r="C92" s="2" t="s">
        <v>219</v>
      </c>
      <c r="D92" s="2" t="s">
        <v>13</v>
      </c>
      <c r="E92" s="2" t="s">
        <v>14</v>
      </c>
      <c r="F92" s="2" t="s">
        <v>15</v>
      </c>
      <c r="G92" s="2" t="s">
        <v>220</v>
      </c>
      <c r="H92" s="2" t="s">
        <v>140</v>
      </c>
      <c r="I92" s="3" t="str">
        <f>IFERROR(__xludf.DUMMYFUNCTION("GOOGLETRANSLATE(C92,""fr"",""en"")"),"Prices suit me
Easy and playful quote seizure
However, I would like to obtain a promo code because we are already a direct insurance customer for our home")</f>
        <v>Prices suit me
Easy and playful quote seizure
However, I would like to obtain a promo code because we are already a direct insurance customer for our home</v>
      </c>
    </row>
    <row r="93" ht="15.75" customHeight="1">
      <c r="B93" s="2" t="s">
        <v>221</v>
      </c>
      <c r="C93" s="2" t="s">
        <v>222</v>
      </c>
      <c r="D93" s="2" t="s">
        <v>13</v>
      </c>
      <c r="E93" s="2" t="s">
        <v>14</v>
      </c>
      <c r="F93" s="2" t="s">
        <v>15</v>
      </c>
      <c r="G93" s="2" t="s">
        <v>220</v>
      </c>
      <c r="H93" s="2" t="s">
        <v>140</v>
      </c>
      <c r="I93" s="3" t="str">
        <f>IFERROR(__xludf.DUMMYFUNCTION("GOOGLETRANSLATE(C93,""fr"",""en"")"),"If the quote complies with the final pay, it's very interesting! Quick to do and quite complete. I wait to see him again by email to make a real opinion")</f>
        <v>If the quote complies with the final pay, it's very interesting! Quick to do and quite complete. I wait to see him again by email to make a real opinion</v>
      </c>
    </row>
    <row r="94" ht="15.75" customHeight="1">
      <c r="B94" s="2" t="s">
        <v>223</v>
      </c>
      <c r="C94" s="2" t="s">
        <v>224</v>
      </c>
      <c r="D94" s="2" t="s">
        <v>13</v>
      </c>
      <c r="E94" s="2" t="s">
        <v>14</v>
      </c>
      <c r="F94" s="2" t="s">
        <v>15</v>
      </c>
      <c r="G94" s="2" t="s">
        <v>220</v>
      </c>
      <c r="H94" s="2" t="s">
        <v>140</v>
      </c>
      <c r="I94" s="3" t="str">
        <f>IFERROR(__xludf.DUMMYFUNCTION("GOOGLETRANSLATE(C94,""fr"",""en"")"),"I am satisfied I think the price is acceptable in view of my request. I quickly hope to be able to sign this insurance contract.
Hoping not to be harassed on the phone.
Goodbye")</f>
        <v>I am satisfied I think the price is acceptable in view of my request. I quickly hope to be able to sign this insurance contract.
Hoping not to be harassed on the phone.
Goodbye</v>
      </c>
    </row>
    <row r="95" ht="15.75" customHeight="1">
      <c r="B95" s="2" t="s">
        <v>225</v>
      </c>
      <c r="C95" s="2" t="s">
        <v>226</v>
      </c>
      <c r="D95" s="2" t="s">
        <v>13</v>
      </c>
      <c r="E95" s="2" t="s">
        <v>14</v>
      </c>
      <c r="F95" s="2" t="s">
        <v>15</v>
      </c>
      <c r="G95" s="2" t="s">
        <v>220</v>
      </c>
      <c r="H95" s="2" t="s">
        <v>140</v>
      </c>
      <c r="I95" s="3" t="str">
        <f>IFERROR(__xludf.DUMMYFUNCTION("GOOGLETRANSLATE(C95,""fr"",""en"")"),"Satisfied with the speed of response of the website on which I have just made my simulation. To see also later with the motorcycles that I have if it is necessary to modify.")</f>
        <v>Satisfied with the speed of response of the website on which I have just made my simulation. To see also later with the motorcycles that I have if it is necessary to modify.</v>
      </c>
    </row>
    <row r="96" ht="15.75" customHeight="1">
      <c r="B96" s="2" t="s">
        <v>227</v>
      </c>
      <c r="C96" s="2" t="s">
        <v>228</v>
      </c>
      <c r="D96" s="2" t="s">
        <v>13</v>
      </c>
      <c r="E96" s="2" t="s">
        <v>14</v>
      </c>
      <c r="F96" s="2" t="s">
        <v>15</v>
      </c>
      <c r="G96" s="2" t="s">
        <v>229</v>
      </c>
      <c r="H96" s="2" t="s">
        <v>140</v>
      </c>
      <c r="I96" s="3" t="str">
        <f>IFERROR(__xludf.DUMMYFUNCTION("GOOGLETRANSLATE(C96,""fr"",""en"")"),"Hello, I am very satisfied with the information on your site, I find that the prices are very attractive and that it is very fun to use
thank you")</f>
        <v>Hello, I am very satisfied with the information on your site, I find that the prices are very attractive and that it is very fun to use
thank you</v>
      </c>
    </row>
    <row r="97" ht="15.75" customHeight="1">
      <c r="B97" s="2" t="s">
        <v>230</v>
      </c>
      <c r="C97" s="2" t="s">
        <v>231</v>
      </c>
      <c r="D97" s="2" t="s">
        <v>13</v>
      </c>
      <c r="E97" s="2" t="s">
        <v>14</v>
      </c>
      <c r="F97" s="2" t="s">
        <v>15</v>
      </c>
      <c r="G97" s="2" t="s">
        <v>229</v>
      </c>
      <c r="H97" s="2" t="s">
        <v>140</v>
      </c>
      <c r="I97" s="3" t="str">
        <f>IFERROR(__xludf.DUMMYFUNCTION("GOOGLETRANSLATE(C97,""fr"",""en"")"),"I am satisfied with the service, the prices seem correct, several options available, it's fast and efficient, I recommend it, do not hesitate")</f>
        <v>I am satisfied with the service, the prices seem correct, several options available, it's fast and efficient, I recommend it, do not hesitate</v>
      </c>
    </row>
    <row r="98" ht="15.75" customHeight="1">
      <c r="B98" s="2" t="s">
        <v>232</v>
      </c>
      <c r="C98" s="2" t="s">
        <v>233</v>
      </c>
      <c r="D98" s="2" t="s">
        <v>13</v>
      </c>
      <c r="E98" s="2" t="s">
        <v>14</v>
      </c>
      <c r="F98" s="2" t="s">
        <v>15</v>
      </c>
      <c r="G98" s="2" t="s">
        <v>229</v>
      </c>
      <c r="H98" s="2" t="s">
        <v>140</v>
      </c>
      <c r="I98" s="3" t="str">
        <f>IFERROR(__xludf.DUMMYFUNCTION("GOOGLETRANSLATE(C98,""fr"",""en"")"),"Always in the expectation of my windshield reimbursement after 5 months 3 times told me that the money will be on my account before 72 hours and still nothing, insurer to avoid")</f>
        <v>Always in the expectation of my windshield reimbursement after 5 months 3 times told me that the money will be on my account before 72 hours and still nothing, insurer to avoid</v>
      </c>
    </row>
    <row r="99" ht="15.75" customHeight="1">
      <c r="B99" s="2" t="s">
        <v>234</v>
      </c>
      <c r="C99" s="2" t="s">
        <v>235</v>
      </c>
      <c r="D99" s="2" t="s">
        <v>13</v>
      </c>
      <c r="E99" s="2" t="s">
        <v>14</v>
      </c>
      <c r="F99" s="2" t="s">
        <v>15</v>
      </c>
      <c r="G99" s="2" t="s">
        <v>229</v>
      </c>
      <c r="H99" s="2" t="s">
        <v>140</v>
      </c>
      <c r="I99" s="3" t="str">
        <f>IFERROR(__xludf.DUMMYFUNCTION("GOOGLETRANSLATE(C99,""fr"",""en"")"),"I am satisfied service and price
I hope to be satisfied if I take out a contract
It’s my parents who are told about you
I hope to have a bonus bonus in the form of a reduction to me and my parents")</f>
        <v>I am satisfied service and price
I hope to be satisfied if I take out a contract
It’s my parents who are told about you
I hope to have a bonus bonus in the form of a reduction to me and my parents</v>
      </c>
    </row>
    <row r="100" ht="15.75" customHeight="1">
      <c r="B100" s="2" t="s">
        <v>236</v>
      </c>
      <c r="C100" s="2" t="s">
        <v>237</v>
      </c>
      <c r="D100" s="2" t="s">
        <v>13</v>
      </c>
      <c r="E100" s="2" t="s">
        <v>14</v>
      </c>
      <c r="F100" s="2" t="s">
        <v>15</v>
      </c>
      <c r="G100" s="2" t="s">
        <v>229</v>
      </c>
      <c r="H100" s="2" t="s">
        <v>140</v>
      </c>
      <c r="I100" s="3" t="str">
        <f>IFERROR(__xludf.DUMMYFUNCTION("GOOGLETRANSLATE(C100,""fr"",""en"")"),"I am satisfied with the service and the choices offered for the choice of my car insurance, the prices are affordable and in cohesion with the services offered. Thank you")</f>
        <v>I am satisfied with the service and the choices offered for the choice of my car insurance, the prices are affordable and in cohesion with the services offered. Thank you</v>
      </c>
    </row>
    <row r="101" ht="15.75" customHeight="1">
      <c r="B101" s="2" t="s">
        <v>238</v>
      </c>
      <c r="C101" s="2" t="s">
        <v>239</v>
      </c>
      <c r="D101" s="2" t="s">
        <v>13</v>
      </c>
      <c r="E101" s="2" t="s">
        <v>14</v>
      </c>
      <c r="F101" s="2" t="s">
        <v>15</v>
      </c>
      <c r="G101" s="2" t="s">
        <v>229</v>
      </c>
      <c r="H101" s="2" t="s">
        <v>140</v>
      </c>
      <c r="I101" s="3" t="str">
        <f>IFERROR(__xludf.DUMMYFUNCTION("GOOGLETRANSLATE(C101,""fr"",""en"")"),"Auto prices suit me for home insurance is more expensive than my current insurance I hope that the service is really worth it is important
")</f>
        <v>Auto prices suit me for home insurance is more expensive than my current insurance I hope that the service is really worth it is important
</v>
      </c>
    </row>
    <row r="102" ht="15.75" customHeight="1">
      <c r="B102" s="2" t="s">
        <v>240</v>
      </c>
      <c r="C102" s="2" t="s">
        <v>241</v>
      </c>
      <c r="D102" s="2" t="s">
        <v>13</v>
      </c>
      <c r="E102" s="2" t="s">
        <v>14</v>
      </c>
      <c r="F102" s="2" t="s">
        <v>15</v>
      </c>
      <c r="G102" s="2" t="s">
        <v>229</v>
      </c>
      <c r="H102" s="2" t="s">
        <v>140</v>
      </c>
      <c r="I102" s="3" t="str">
        <f>IFERROR(__xludf.DUMMYFUNCTION("GOOGLETRANSLATE(C102,""fr"",""en"")"),"Until then the prices suit me quick response and clear detail of the service if it suits me may I will have a second car inside by following")</f>
        <v>Until then the prices suit me quick response and clear detail of the service if it suits me may I will have a second car inside by following</v>
      </c>
    </row>
    <row r="103" ht="15.75" customHeight="1">
      <c r="B103" s="2" t="s">
        <v>242</v>
      </c>
      <c r="C103" s="2" t="s">
        <v>243</v>
      </c>
      <c r="D103" s="2" t="s">
        <v>13</v>
      </c>
      <c r="E103" s="2" t="s">
        <v>14</v>
      </c>
      <c r="F103" s="2" t="s">
        <v>15</v>
      </c>
      <c r="G103" s="2" t="s">
        <v>244</v>
      </c>
      <c r="H103" s="2" t="s">
        <v>140</v>
      </c>
      <c r="I103" s="3" t="str">
        <f>IFERROR(__xludf.DUMMYFUNCTION("GOOGLETRANSLATE(C103,""fr"",""en"")"),"I am satisfied with the service prices suit me simple and fast good service good price good value for money better than is a competitor thank you")</f>
        <v>I am satisfied with the service prices suit me simple and fast good service good price good value for money better than is a competitor thank you</v>
      </c>
    </row>
    <row r="104" ht="15.75" customHeight="1">
      <c r="B104" s="2" t="s">
        <v>245</v>
      </c>
      <c r="C104" s="2" t="s">
        <v>246</v>
      </c>
      <c r="D104" s="2" t="s">
        <v>13</v>
      </c>
      <c r="E104" s="2" t="s">
        <v>14</v>
      </c>
      <c r="F104" s="2" t="s">
        <v>15</v>
      </c>
      <c r="G104" s="2" t="s">
        <v>247</v>
      </c>
      <c r="H104" s="2" t="s">
        <v>140</v>
      </c>
      <c r="I104" s="3" t="str">
        <f>IFERROR(__xludf.DUMMYFUNCTION("GOOGLETRANSLATE(C104,""fr"",""en"")"),"I am satisfied with Botre site ineternet, it is fast clear and effective.
I only want a quote to decide between two proposals ...")</f>
        <v>I am satisfied with Botre site ineternet, it is fast clear and effective.
I only want a quote to decide between two proposals ...</v>
      </c>
    </row>
    <row r="105" ht="15.75" customHeight="1">
      <c r="B105" s="2" t="s">
        <v>248</v>
      </c>
      <c r="C105" s="2" t="s">
        <v>249</v>
      </c>
      <c r="D105" s="2" t="s">
        <v>13</v>
      </c>
      <c r="E105" s="2" t="s">
        <v>14</v>
      </c>
      <c r="F105" s="2" t="s">
        <v>15</v>
      </c>
      <c r="G105" s="2" t="s">
        <v>247</v>
      </c>
      <c r="H105" s="2" t="s">
        <v>140</v>
      </c>
      <c r="I105" s="3" t="str">
        <f>IFERROR(__xludf.DUMMYFUNCTION("GOOGLETRANSLATE(C105,""fr"",""en"")"),"I am satisfied both prices and guarantees see with my insurance and if it does not align myself I call on direct insurance as soon as possible")</f>
        <v>I am satisfied both prices and guarantees see with my insurance and if it does not align myself I call on direct insurance as soon as possible</v>
      </c>
    </row>
    <row r="106" ht="15.75" customHeight="1">
      <c r="B106" s="2" t="s">
        <v>250</v>
      </c>
      <c r="C106" s="2" t="s">
        <v>251</v>
      </c>
      <c r="D106" s="2" t="s">
        <v>13</v>
      </c>
      <c r="E106" s="2" t="s">
        <v>14</v>
      </c>
      <c r="F106" s="2" t="s">
        <v>15</v>
      </c>
      <c r="G106" s="2" t="s">
        <v>247</v>
      </c>
      <c r="H106" s="2" t="s">
        <v>140</v>
      </c>
      <c r="I106" s="3" t="str">
        <f>IFERROR(__xludf.DUMMYFUNCTION("GOOGLETRANSLATE(C106,""fr"",""en"")"),"Simple and practical I am very satisfied with services as well as suitable prices, that is why I would like to receive a quote by email to be able to study better")</f>
        <v>Simple and practical I am very satisfied with services as well as suitable prices, that is why I would like to receive a quote by email to be able to study better</v>
      </c>
    </row>
    <row r="107" ht="15.75" customHeight="1">
      <c r="B107" s="2" t="s">
        <v>252</v>
      </c>
      <c r="C107" s="2" t="s">
        <v>253</v>
      </c>
      <c r="D107" s="2" t="s">
        <v>13</v>
      </c>
      <c r="E107" s="2" t="s">
        <v>14</v>
      </c>
      <c r="F107" s="2" t="s">
        <v>15</v>
      </c>
      <c r="G107" s="2" t="s">
        <v>247</v>
      </c>
      <c r="H107" s="2" t="s">
        <v>140</v>
      </c>
      <c r="I107" s="3" t="str">
        <f>IFERROR(__xludf.DUMMYFUNCTION("GOOGLETRANSLATE(C107,""fr"",""en"")"),"Very satisfied with attractive prices and good guarantees The offer is better than other competitors I recommend direct insurance to other people")</f>
        <v>Very satisfied with attractive prices and good guarantees The offer is better than other competitors I recommend direct insurance to other people</v>
      </c>
    </row>
    <row r="108" ht="15.75" customHeight="1">
      <c r="B108" s="2" t="s">
        <v>254</v>
      </c>
      <c r="C108" s="2" t="s">
        <v>255</v>
      </c>
      <c r="D108" s="2" t="s">
        <v>13</v>
      </c>
      <c r="E108" s="2" t="s">
        <v>14</v>
      </c>
      <c r="F108" s="2" t="s">
        <v>15</v>
      </c>
      <c r="G108" s="2" t="s">
        <v>247</v>
      </c>
      <c r="H108" s="2" t="s">
        <v>140</v>
      </c>
      <c r="I108" s="3" t="str">
        <f>IFERROR(__xludf.DUMMYFUNCTION("GOOGLETRANSLATE(C108,""fr"",""en"")"),"I am satisfied, it was very fast and practical and fácil to see with precision the quote to know the conditions of reimbursement in the event of a claim.")</f>
        <v>I am satisfied, it was very fast and practical and fácil to see with precision the quote to know the conditions of reimbursement in the event of a claim.</v>
      </c>
    </row>
    <row r="109" ht="15.75" customHeight="1">
      <c r="B109" s="2" t="s">
        <v>256</v>
      </c>
      <c r="C109" s="2" t="s">
        <v>257</v>
      </c>
      <c r="D109" s="2" t="s">
        <v>13</v>
      </c>
      <c r="E109" s="2" t="s">
        <v>14</v>
      </c>
      <c r="F109" s="2" t="s">
        <v>15</v>
      </c>
      <c r="G109" s="2" t="s">
        <v>258</v>
      </c>
      <c r="H109" s="2" t="s">
        <v>140</v>
      </c>
      <c r="I109" s="3" t="str">
        <f>IFERROR(__xludf.DUMMYFUNCTION("GOOGLETRANSLATE(C109,""fr"",""en"")"),"I thought the prices more attractive with better guarantees in the face of competition
To compare see if the quote is really interesting.
Direct Insurance is known to have very advantageous prices I expect a return from them by phone to see if they woul"&amp;"d be able to convince me to choose them.")</f>
        <v>I thought the prices more attractive with better guarantees in the face of competition
To compare see if the quote is really interesting.
Direct Insurance is known to have very advantageous prices I expect a return from them by phone to see if they would be able to convince me to choose them.</v>
      </c>
    </row>
    <row r="110" ht="15.75" customHeight="1">
      <c r="B110" s="2" t="s">
        <v>259</v>
      </c>
      <c r="C110" s="2" t="s">
        <v>260</v>
      </c>
      <c r="D110" s="2" t="s">
        <v>13</v>
      </c>
      <c r="E110" s="2" t="s">
        <v>14</v>
      </c>
      <c r="F110" s="2" t="s">
        <v>15</v>
      </c>
      <c r="G110" s="2" t="s">
        <v>258</v>
      </c>
      <c r="H110" s="2" t="s">
        <v>140</v>
      </c>
      <c r="I110" s="3" t="str">
        <f>IFERROR(__xludf.DUMMYFUNCTION("GOOGLETRANSLATE(C110,""fr"",""en"")"),"
Fast and easy to obtain a quote Price are currently under study A comparison is essential site pleasant and very fast and practical I recommend Drect Insurance
thank you")</f>
        <v>
Fast and easy to obtain a quote Price are currently under study A comparison is essential site pleasant and very fast and practical I recommend Drect Insurance
thank you</v>
      </c>
    </row>
    <row r="111" ht="15.75" customHeight="1">
      <c r="B111" s="2" t="s">
        <v>261</v>
      </c>
      <c r="C111" s="2" t="s">
        <v>262</v>
      </c>
      <c r="D111" s="2" t="s">
        <v>13</v>
      </c>
      <c r="E111" s="2" t="s">
        <v>14</v>
      </c>
      <c r="F111" s="2" t="s">
        <v>15</v>
      </c>
      <c r="G111" s="2" t="s">
        <v>258</v>
      </c>
      <c r="H111" s="2" t="s">
        <v>140</v>
      </c>
      <c r="I111" s="3" t="str">
        <f>IFERROR(__xludf.DUMMYFUNCTION("GOOGLETRANSLATE(C111,""fr"",""en"")"),"I am satisfied, I did not communicate my phone number because we are deaf people, we cannot hear on the phone. Please communicate by email, thank you for your understanding.")</f>
        <v>I am satisfied, I did not communicate my phone number because we are deaf people, we cannot hear on the phone. Please communicate by email, thank you for your understanding.</v>
      </c>
    </row>
    <row r="112" ht="15.75" customHeight="1">
      <c r="B112" s="2" t="s">
        <v>263</v>
      </c>
      <c r="C112" s="2" t="s">
        <v>264</v>
      </c>
      <c r="D112" s="2" t="s">
        <v>13</v>
      </c>
      <c r="E112" s="2" t="s">
        <v>14</v>
      </c>
      <c r="F112" s="2" t="s">
        <v>15</v>
      </c>
      <c r="G112" s="2" t="s">
        <v>265</v>
      </c>
      <c r="H112" s="2" t="s">
        <v>140</v>
      </c>
      <c r="I112" s="3" t="str">
        <f>IFERROR(__xludf.DUMMYFUNCTION("GOOGLETRANSLATE(C112,""fr"",""en"")"),"I find it quite expensive for a car of this model is this year.
All of them have already ensured a vehicle at home before, and that I have allowed it for 6 years.
")</f>
        <v>I find it quite expensive for a car of this model is this year.
All of them have already ensured a vehicle at home before, and that I have allowed it for 6 years.
</v>
      </c>
    </row>
    <row r="113" ht="15.75" customHeight="1">
      <c r="B113" s="2" t="s">
        <v>266</v>
      </c>
      <c r="C113" s="2" t="s">
        <v>267</v>
      </c>
      <c r="D113" s="2" t="s">
        <v>13</v>
      </c>
      <c r="E113" s="2" t="s">
        <v>14</v>
      </c>
      <c r="F113" s="2" t="s">
        <v>15</v>
      </c>
      <c r="G113" s="2" t="s">
        <v>265</v>
      </c>
      <c r="H113" s="2" t="s">
        <v>140</v>
      </c>
      <c r="I113" s="3" t="str">
        <f>IFERROR(__xludf.DUMMYFUNCTION("GOOGLETRANSLATE(C113,""fr"",""en"")"),"Ras, everything is ok, a fairly simple website.
Good customer experience overall.
Good value for money.
Very professional staff.
")</f>
        <v>Ras, everything is ok, a fairly simple website.
Good customer experience overall.
Good value for money.
Very professional staff.
</v>
      </c>
    </row>
    <row r="114" ht="15.75" customHeight="1">
      <c r="B114" s="2" t="s">
        <v>268</v>
      </c>
      <c r="C114" s="2" t="s">
        <v>269</v>
      </c>
      <c r="D114" s="2" t="s">
        <v>13</v>
      </c>
      <c r="E114" s="2" t="s">
        <v>14</v>
      </c>
      <c r="F114" s="2" t="s">
        <v>15</v>
      </c>
      <c r="G114" s="2" t="s">
        <v>265</v>
      </c>
      <c r="H114" s="2" t="s">
        <v>140</v>
      </c>
      <c r="I114" s="3" t="str">
        <f>IFERROR(__xludf.DUMMYFUNCTION("GOOGLETRANSLATE(C114,""fr"",""en"")"),"I am satisfied with the services that are offered by Direct Insurance, I find that the prices are very attractive adaptable to all budgets")</f>
        <v>I am satisfied with the services that are offered by Direct Insurance, I find that the prices are very attractive adaptable to all budgets</v>
      </c>
    </row>
    <row r="115" ht="15.75" customHeight="1">
      <c r="B115" s="2" t="s">
        <v>270</v>
      </c>
      <c r="C115" s="2" t="s">
        <v>271</v>
      </c>
      <c r="D115" s="2" t="s">
        <v>13</v>
      </c>
      <c r="E115" s="2" t="s">
        <v>14</v>
      </c>
      <c r="F115" s="2" t="s">
        <v>15</v>
      </c>
      <c r="G115" s="2" t="s">
        <v>265</v>
      </c>
      <c r="H115" s="2" t="s">
        <v>140</v>
      </c>
      <c r="I115" s="3" t="str">
        <f>IFERROR(__xludf.DUMMYFUNCTION("GOOGLETRANSLATE(C115,""fr"",""en"")"),"Prices suit me compared to competition. The answer is immediate for the prices of quotes. . And navigation facilitates for subscription to
Line")</f>
        <v>Prices suit me compared to competition. The answer is immediate for the prices of quotes. . And navigation facilitates for subscription to
Line</v>
      </c>
    </row>
    <row r="116" ht="15.75" customHeight="1">
      <c r="B116" s="2" t="s">
        <v>272</v>
      </c>
      <c r="C116" s="2" t="s">
        <v>273</v>
      </c>
      <c r="D116" s="2" t="s">
        <v>13</v>
      </c>
      <c r="E116" s="2" t="s">
        <v>14</v>
      </c>
      <c r="F116" s="2" t="s">
        <v>15</v>
      </c>
      <c r="G116" s="2" t="s">
        <v>265</v>
      </c>
      <c r="H116" s="2" t="s">
        <v>140</v>
      </c>
      <c r="I116" s="3" t="str">
        <f>IFERROR(__xludf.DUMMYFUNCTION("GOOGLETRANSLATE(C116,""fr"",""en"")"),"I expected more difference with car insurance due to your advertisements specifying the economy
By cons the simulator is rather well done. However, information is missing as for the guarantee of vehicle reimbursement guarantees for the LOA")</f>
        <v>I expected more difference with car insurance due to your advertisements specifying the economy
By cons the simulator is rather well done. However, information is missing as for the guarantee of vehicle reimbursement guarantees for the LOA</v>
      </c>
    </row>
    <row r="117" ht="15.75" customHeight="1">
      <c r="B117" s="2" t="s">
        <v>274</v>
      </c>
      <c r="C117" s="2" t="s">
        <v>275</v>
      </c>
      <c r="D117" s="2" t="s">
        <v>13</v>
      </c>
      <c r="E117" s="2" t="s">
        <v>14</v>
      </c>
      <c r="F117" s="2" t="s">
        <v>15</v>
      </c>
      <c r="G117" s="2" t="s">
        <v>265</v>
      </c>
      <c r="H117" s="2" t="s">
        <v>140</v>
      </c>
      <c r="I117" s="3" t="str">
        <f>IFERROR(__xludf.DUMMYFUNCTION("GOOGLETRANSLATE(C117,""fr"",""en"")"),"I do not know yet I expect to see the quote in order to see all the modalities
And compare
How much is the brie de ice franchise? As well as theft or degradation of the vehicle")</f>
        <v>I do not know yet I expect to see the quote in order to see all the modalities
And compare
How much is the brie de ice franchise? As well as theft or degradation of the vehicle</v>
      </c>
    </row>
    <row r="118" ht="15.75" customHeight="1">
      <c r="B118" s="2" t="s">
        <v>276</v>
      </c>
      <c r="C118" s="2" t="s">
        <v>277</v>
      </c>
      <c r="D118" s="2" t="s">
        <v>13</v>
      </c>
      <c r="E118" s="2" t="s">
        <v>14</v>
      </c>
      <c r="F118" s="2" t="s">
        <v>15</v>
      </c>
      <c r="G118" s="2" t="s">
        <v>265</v>
      </c>
      <c r="H118" s="2" t="s">
        <v>140</v>
      </c>
      <c r="I118" s="3" t="str">
        <f>IFERROR(__xludf.DUMMYFUNCTION("GOOGLETRANSLATE(C118,""fr"",""en"")"),"The price is correct for full coverage. I have not found cheaper elsewhere at the moment. I think I ensure my next vehicle at home.")</f>
        <v>The price is correct for full coverage. I have not found cheaper elsewhere at the moment. I think I ensure my next vehicle at home.</v>
      </c>
    </row>
    <row r="119" ht="15.75" customHeight="1">
      <c r="B119" s="2" t="s">
        <v>278</v>
      </c>
      <c r="C119" s="2" t="s">
        <v>279</v>
      </c>
      <c r="D119" s="2" t="s">
        <v>13</v>
      </c>
      <c r="E119" s="2" t="s">
        <v>14</v>
      </c>
      <c r="F119" s="2" t="s">
        <v>15</v>
      </c>
      <c r="G119" s="2" t="s">
        <v>280</v>
      </c>
      <c r="H119" s="2" t="s">
        <v>140</v>
      </c>
      <c r="I119" s="3" t="str">
        <f>IFERROR(__xludf.DUMMYFUNCTION("GOOGLETRANSLATE(C119,""fr"",""en"")"),"satisfied with the price hoping not to be disappointed during a pure x problem call
being already a customer at home.
Pending a return from your services
")</f>
        <v>satisfied with the price hoping not to be disappointed during a pure x problem call
being already a customer at home.
Pending a return from your services
</v>
      </c>
    </row>
    <row r="120" ht="15.75" customHeight="1">
      <c r="B120" s="2" t="s">
        <v>281</v>
      </c>
      <c r="C120" s="2" t="s">
        <v>282</v>
      </c>
      <c r="D120" s="2" t="s">
        <v>13</v>
      </c>
      <c r="E120" s="2" t="s">
        <v>14</v>
      </c>
      <c r="F120" s="2" t="s">
        <v>15</v>
      </c>
      <c r="G120" s="2" t="s">
        <v>280</v>
      </c>
      <c r="H120" s="2" t="s">
        <v>140</v>
      </c>
      <c r="I120" s="3" t="str">
        <f>IFERROR(__xludf.DUMMYFUNCTION("GOOGLETRANSLATE(C120,""fr"",""en"")"),"I am satisfied with the price on your Défi All competition establishment nothing to complain about I was simply advised direct insurance on the internet cordially
")</f>
        <v>I am satisfied with the price on your Défi All competition establishment nothing to complain about I was simply advised direct insurance on the internet cordially
</v>
      </c>
    </row>
    <row r="121" ht="15.75" customHeight="1">
      <c r="B121" s="2" t="s">
        <v>283</v>
      </c>
      <c r="C121" s="2" t="s">
        <v>284</v>
      </c>
      <c r="D121" s="2" t="s">
        <v>13</v>
      </c>
      <c r="E121" s="2" t="s">
        <v>14</v>
      </c>
      <c r="F121" s="2" t="s">
        <v>15</v>
      </c>
      <c r="G121" s="2" t="s">
        <v>280</v>
      </c>
      <c r="H121" s="2" t="s">
        <v>140</v>
      </c>
      <c r="I121" s="3" t="str">
        <f>IFERROR(__xludf.DUMMYFUNCTION("GOOGLETRANSLATE(C121,""fr"",""en"")"),"Very quick to have a little price price price and a pity not to have a discount knowing that my husband is already assured at home")</f>
        <v>Very quick to have a little price price price and a pity not to have a discount knowing that my husband is already assured at home</v>
      </c>
    </row>
    <row r="122" ht="15.75" customHeight="1">
      <c r="B122" s="2" t="s">
        <v>285</v>
      </c>
      <c r="C122" s="2" t="s">
        <v>286</v>
      </c>
      <c r="D122" s="2" t="s">
        <v>13</v>
      </c>
      <c r="E122" s="2" t="s">
        <v>14</v>
      </c>
      <c r="F122" s="2" t="s">
        <v>15</v>
      </c>
      <c r="G122" s="2" t="s">
        <v>280</v>
      </c>
      <c r="H122" s="2" t="s">
        <v>140</v>
      </c>
      <c r="I122" s="3" t="str">
        <f>IFERROR(__xludf.DUMMYFUNCTION("GOOGLETRANSLATE(C122,""fr"",""en"")"),"I am very satisfied with the quote. The prices are very attractive. I can get a significant reduction compared to my old insurance contract.")</f>
        <v>I am very satisfied with the quote. The prices are very attractive. I can get a significant reduction compared to my old insurance contract.</v>
      </c>
    </row>
    <row r="123" ht="15.75" customHeight="1">
      <c r="B123" s="2" t="s">
        <v>287</v>
      </c>
      <c r="C123" s="2" t="s">
        <v>288</v>
      </c>
      <c r="D123" s="2" t="s">
        <v>13</v>
      </c>
      <c r="E123" s="2" t="s">
        <v>14</v>
      </c>
      <c r="F123" s="2" t="s">
        <v>15</v>
      </c>
      <c r="G123" s="2" t="s">
        <v>280</v>
      </c>
      <c r="H123" s="2" t="s">
        <v>140</v>
      </c>
      <c r="I123" s="3" t="str">
        <f>IFERROR(__xludf.DUMMYFUNCTION("GOOGLETRANSLATE(C123,""fr"",""en"")"),"Hello Mrs., Mr,
You have not considered that my husband is already a customer at home. So you have not rewarded our loyalty.
Best regards
Mrs Soudani SAHIB")</f>
        <v>Hello Mrs., Mr,
You have not considered that my husband is already a customer at home. So you have not rewarded our loyalty.
Best regards
Mrs Soudani SAHIB</v>
      </c>
    </row>
    <row r="124" ht="15.75" customHeight="1">
      <c r="B124" s="2" t="s">
        <v>289</v>
      </c>
      <c r="C124" s="2" t="s">
        <v>290</v>
      </c>
      <c r="D124" s="2" t="s">
        <v>13</v>
      </c>
      <c r="E124" s="2" t="s">
        <v>14</v>
      </c>
      <c r="F124" s="2" t="s">
        <v>15</v>
      </c>
      <c r="G124" s="2" t="s">
        <v>291</v>
      </c>
      <c r="H124" s="2" t="s">
        <v>140</v>
      </c>
      <c r="I124" s="3" t="str">
        <f>IFERROR(__xludf.DUMMYFUNCTION("GOOGLETRANSLATE(C124,""fr"",""en"")"),"Always satisfied with direct insurance services and quotes.
Customer relations are always there.
Being a loyal customer, I would like to benefit from an additional advantage.")</f>
        <v>Always satisfied with direct insurance services and quotes.
Customer relations are always there.
Being a loyal customer, I would like to benefit from an additional advantage.</v>
      </c>
    </row>
    <row r="125" ht="15.75" customHeight="1">
      <c r="B125" s="2" t="s">
        <v>292</v>
      </c>
      <c r="C125" s="2" t="s">
        <v>293</v>
      </c>
      <c r="D125" s="2" t="s">
        <v>13</v>
      </c>
      <c r="E125" s="2" t="s">
        <v>14</v>
      </c>
      <c r="F125" s="2" t="s">
        <v>15</v>
      </c>
      <c r="G125" s="2" t="s">
        <v>291</v>
      </c>
      <c r="H125" s="2" t="s">
        <v>140</v>
      </c>
      <c r="I125" s="3" t="str">
        <f>IFERROR(__xludf.DUMMYFUNCTION("GOOGLETRANSLATE(C125,""fr"",""en"")"),"I am satisfied and find the correct price nevertheless I will find out in other insurance companies to finalize my file for comparison")</f>
        <v>I am satisfied and find the correct price nevertheless I will find out in other insurance companies to finalize my file for comparison</v>
      </c>
    </row>
    <row r="126" ht="15.75" customHeight="1">
      <c r="B126" s="2" t="s">
        <v>294</v>
      </c>
      <c r="C126" s="2" t="s">
        <v>295</v>
      </c>
      <c r="D126" s="2" t="s">
        <v>13</v>
      </c>
      <c r="E126" s="2" t="s">
        <v>14</v>
      </c>
      <c r="F126" s="2" t="s">
        <v>15</v>
      </c>
      <c r="G126" s="2" t="s">
        <v>291</v>
      </c>
      <c r="H126" s="2" t="s">
        <v>140</v>
      </c>
      <c r="I126" s="3" t="str">
        <f>IFERROR(__xludf.DUMMYFUNCTION("GOOGLETRANSLATE(C126,""fr"",""en"")"),"Since obtaining my license I have always been a customer at Direct Insurance, despite disaster or I was responsible he has always been insured. Prices are much lower than from other ""classic"" companys")</f>
        <v>Since obtaining my license I have always been a customer at Direct Insurance, despite disaster or I was responsible he has always been insured. Prices are much lower than from other "classic" companys</v>
      </c>
    </row>
    <row r="127" ht="15.75" customHeight="1">
      <c r="B127" s="2" t="s">
        <v>296</v>
      </c>
      <c r="C127" s="2" t="s">
        <v>297</v>
      </c>
      <c r="D127" s="2" t="s">
        <v>13</v>
      </c>
      <c r="E127" s="2" t="s">
        <v>14</v>
      </c>
      <c r="F127" s="2" t="s">
        <v>15</v>
      </c>
      <c r="G127" s="2" t="s">
        <v>291</v>
      </c>
      <c r="H127" s="2" t="s">
        <v>140</v>
      </c>
      <c r="I127" s="3" t="str">
        <f>IFERROR(__xludf.DUMMYFUNCTION("GOOGLETRANSLATE(C127,""fr"",""en"")"),"Good, they are listening and receptive, to make the quote is very easy, taking it on his dial for any type of vehicle and even for young drivers is good")</f>
        <v>Good, they are listening and receptive, to make the quote is very easy, taking it on his dial for any type of vehicle and even for young drivers is good</v>
      </c>
    </row>
    <row r="128" ht="15.75" customHeight="1">
      <c r="B128" s="2" t="s">
        <v>298</v>
      </c>
      <c r="C128" s="2" t="s">
        <v>299</v>
      </c>
      <c r="D128" s="2" t="s">
        <v>13</v>
      </c>
      <c r="E128" s="2" t="s">
        <v>14</v>
      </c>
      <c r="F128" s="2" t="s">
        <v>15</v>
      </c>
      <c r="G128" s="2" t="s">
        <v>300</v>
      </c>
      <c r="H128" s="2" t="s">
        <v>140</v>
      </c>
      <c r="I128" s="3" t="str">
        <f>IFERROR(__xludf.DUMMYFUNCTION("GOOGLETRANSLATE(C128,""fr"",""en"")"),"Satisfactory price and good warranty
Too bad the zero kilometer assistance does
Part of a pack
I have neither seen the price of franchises or other contributions")</f>
        <v>Satisfactory price and good warranty
Too bad the zero kilometer assistance does
Part of a pack
I have neither seen the price of franchises or other contributions</v>
      </c>
    </row>
    <row r="129" ht="15.75" customHeight="1">
      <c r="B129" s="2" t="s">
        <v>301</v>
      </c>
      <c r="C129" s="2" t="s">
        <v>302</v>
      </c>
      <c r="D129" s="2" t="s">
        <v>13</v>
      </c>
      <c r="E129" s="2" t="s">
        <v>14</v>
      </c>
      <c r="F129" s="2" t="s">
        <v>15</v>
      </c>
      <c r="G129" s="2" t="s">
        <v>303</v>
      </c>
      <c r="H129" s="2" t="s">
        <v>140</v>
      </c>
      <c r="I129" s="3" t="str">
        <f>IFERROR(__xludf.DUMMYFUNCTION("GOOGLETRANSLATE(C129,""fr"",""en"")"),"I have been client 2 times and 2 times a signed contract and pay for the year. But direct insurance marzsilier my contract twice without asking me zt I nen co naos not reason. In addition I pay a large sum and he.me.remboutt my sister commssio. Which is a"&amp;"bout 100 euros .... already that I can free myself for nothing but in addition I lose my zrgent! 5ttout is fine")</f>
        <v>I have been client 2 times and 2 times a signed contract and pay for the year. But direct insurance marzsilier my contract twice without asking me zt I nen co naos not reason. In addition I pay a large sum and he.me.remboutt my sister commssio. Which is about 100 euros .... already that I can free myself for nothing but in addition I lose my zrgent! 5ttout is fine</v>
      </c>
    </row>
    <row r="130" ht="15.75" customHeight="1">
      <c r="B130" s="2" t="s">
        <v>304</v>
      </c>
      <c r="C130" s="2" t="s">
        <v>305</v>
      </c>
      <c r="D130" s="2" t="s">
        <v>13</v>
      </c>
      <c r="E130" s="2" t="s">
        <v>14</v>
      </c>
      <c r="F130" s="2" t="s">
        <v>15</v>
      </c>
      <c r="G130" s="2" t="s">
        <v>306</v>
      </c>
      <c r="H130" s="2" t="s">
        <v>140</v>
      </c>
      <c r="I130" s="3" t="str">
        <f>IFERROR(__xludf.DUMMYFUNCTION("GOOGLETRANSLATE(C130,""fr"",""en"")"),"It would be better to avoid having a customer service when it is as unmanageable and as unreliable. What is the use of calls to stay so bad over time")</f>
        <v>It would be better to avoid having a customer service when it is as unmanageable and as unreliable. What is the use of calls to stay so bad over time</v>
      </c>
    </row>
    <row r="131" ht="15.75" customHeight="1">
      <c r="B131" s="2" t="s">
        <v>307</v>
      </c>
      <c r="C131" s="2" t="s">
        <v>308</v>
      </c>
      <c r="D131" s="2" t="s">
        <v>13</v>
      </c>
      <c r="E131" s="2" t="s">
        <v>14</v>
      </c>
      <c r="F131" s="2" t="s">
        <v>15</v>
      </c>
      <c r="G131" s="2" t="s">
        <v>309</v>
      </c>
      <c r="H131" s="2" t="s">
        <v>310</v>
      </c>
      <c r="I131" s="3" t="str">
        <f>IFERROR(__xludf.DUMMYFUNCTION("GOOGLETRANSLATE(C131,""fr"",""en"")"),"Direct Insurance made the blackmail by imposing their garage by indicating (by written) that if it is their repairer the expertise period is immediate while if I go through the mechanic of my choice they will ask the expert not to intervene Before 30 30 d"&amp;"ays. Sleeping for merchant to force insured persons to go through their repairer")</f>
        <v>Direct Insurance made the blackmail by imposing their garage by indicating (by written) that if it is their repairer the expertise period is immediate while if I go through the mechanic of my choice they will ask the expert not to intervene Before 30 30 days. Sleeping for merchant to force insured persons to go through their repairer</v>
      </c>
    </row>
    <row r="132" ht="15.75" customHeight="1">
      <c r="B132" s="2" t="s">
        <v>311</v>
      </c>
      <c r="C132" s="2" t="s">
        <v>312</v>
      </c>
      <c r="D132" s="2" t="s">
        <v>13</v>
      </c>
      <c r="E132" s="2" t="s">
        <v>14</v>
      </c>
      <c r="F132" s="2" t="s">
        <v>15</v>
      </c>
      <c r="G132" s="2" t="s">
        <v>313</v>
      </c>
      <c r="H132" s="2" t="s">
        <v>310</v>
      </c>
      <c r="I132" s="3" t="str">
        <f>IFERROR(__xludf.DUMMYFUNCTION("GOOGLETRANSLATE(C132,""fr"",""en"")"),"This insurance is zero. When you take the pack in any risk you have to pay everything. And even if the state obliges insurance has adjusted the cleaning of the car against the corona virus. Direct Insurance does not want to take care of it. If you have to"&amp;" change your windshield in another garage than their own it pass it through an expert. I'm really on it, I'm urgently looking for another insurance.")</f>
        <v>This insurance is zero. When you take the pack in any risk you have to pay everything. And even if the state obliges insurance has adjusted the cleaning of the car against the corona virus. Direct Insurance does not want to take care of it. If you have to change your windshield in another garage than their own it pass it through an expert. I'm really on it, I'm urgently looking for another insurance.</v>
      </c>
    </row>
    <row r="133" ht="15.75" customHeight="1">
      <c r="B133" s="2" t="s">
        <v>314</v>
      </c>
      <c r="C133" s="2" t="s">
        <v>315</v>
      </c>
      <c r="D133" s="2" t="s">
        <v>13</v>
      </c>
      <c r="E133" s="2" t="s">
        <v>14</v>
      </c>
      <c r="F133" s="2" t="s">
        <v>15</v>
      </c>
      <c r="G133" s="2" t="s">
        <v>316</v>
      </c>
      <c r="H133" s="2" t="s">
        <v>310</v>
      </c>
      <c r="I133" s="3" t="str">
        <f>IFERROR(__xludf.DUMMYFUNCTION("GOOGLETRANSLATE(C133,""fr"",""en"")"),"Be careful, if you have an accident with unidentified third party, Direct Insurance will make sure not to pay by claiming that you make a false declaration. Fortunately my lawyer does not hear it that way. Sorry to get there but ... to flee absolutely!")</f>
        <v>Be careful, if you have an accident with unidentified third party, Direct Insurance will make sure not to pay by claiming that you make a false declaration. Fortunately my lawyer does not hear it that way. Sorry to get there but ... to flee absolutely!</v>
      </c>
    </row>
    <row r="134" ht="15.75" customHeight="1">
      <c r="B134" s="2" t="s">
        <v>317</v>
      </c>
      <c r="C134" s="2" t="s">
        <v>318</v>
      </c>
      <c r="D134" s="2" t="s">
        <v>13</v>
      </c>
      <c r="E134" s="2" t="s">
        <v>14</v>
      </c>
      <c r="F134" s="2" t="s">
        <v>15</v>
      </c>
      <c r="G134" s="2" t="s">
        <v>316</v>
      </c>
      <c r="H134" s="2" t="s">
        <v>310</v>
      </c>
      <c r="I134" s="3" t="str">
        <f>IFERROR(__xludf.DUMMYFUNCTION("GOOGLETRANSLATE(C134,""fr"",""en"")"),"The bonuses are useless, the price only increases and the samples are random as well as the sums taken, I strongly advise against this insurance, no seriousness.
I wrote a letter to them to justify the samples and I was recalled by an advisor who tried t"&amp;"o lead me by boat, basically no concrete response, they do what they want ...
")</f>
        <v>The bonuses are useless, the price only increases and the samples are random as well as the sums taken, I strongly advise against this insurance, no seriousness.
I wrote a letter to them to justify the samples and I was recalled by an advisor who tried to lead me by boat, basically no concrete response, they do what they want ...
</v>
      </c>
    </row>
    <row r="135" ht="15.75" customHeight="1">
      <c r="B135" s="2" t="s">
        <v>319</v>
      </c>
      <c r="C135" s="2" t="s">
        <v>320</v>
      </c>
      <c r="D135" s="2" t="s">
        <v>13</v>
      </c>
      <c r="E135" s="2" t="s">
        <v>14</v>
      </c>
      <c r="F135" s="2" t="s">
        <v>15</v>
      </c>
      <c r="G135" s="2" t="s">
        <v>321</v>
      </c>
      <c r="H135" s="2" t="s">
        <v>310</v>
      </c>
      <c r="I135" s="3" t="str">
        <f>IFERROR(__xludf.DUMMYFUNCTION("GOOGLETRANSLATE(C135,""fr"",""en"")"),"After an accident on January 30 my vehicle is still not repaired despite the expert's visit. Last news the company was unaware where my vehicle was in when the convenience store had been sent by it. There is no responsible or compensation contact to answe"&amp;"r your questions. You receive incompehensible emails full of ortographers' faults from advisers who are aware of anything. It's lamentable I ask myself how such a company has the right to exercise. Absolutely avoid")</f>
        <v>After an accident on January 30 my vehicle is still not repaired despite the expert's visit. Last news the company was unaware where my vehicle was in when the convenience store had been sent by it. There is no responsible or compensation contact to answer your questions. You receive incompehensible emails full of ortographers' faults from advisers who are aware of anything. It's lamentable I ask myself how such a company has the right to exercise. Absolutely avoid</v>
      </c>
    </row>
    <row r="136" ht="15.75" customHeight="1">
      <c r="B136" s="2" t="s">
        <v>322</v>
      </c>
      <c r="C136" s="2" t="s">
        <v>323</v>
      </c>
      <c r="D136" s="2" t="s">
        <v>13</v>
      </c>
      <c r="E136" s="2" t="s">
        <v>14</v>
      </c>
      <c r="F136" s="2" t="s">
        <v>15</v>
      </c>
      <c r="G136" s="2" t="s">
        <v>324</v>
      </c>
      <c r="H136" s="2" t="s">
        <v>310</v>
      </c>
      <c r="I136" s="3" t="str">
        <f>IFERROR(__xludf.DUMMYFUNCTION("GOOGLETRANSLATE(C136,""fr"",""en"")"),"The price is not high for car insurance but the guarantees are bad versus Groupama for a similar budget. Explanations on the website are wrong.")</f>
        <v>The price is not high for car insurance but the guarantees are bad versus Groupama for a similar budget. Explanations on the website are wrong.</v>
      </c>
    </row>
    <row r="137" ht="15.75" customHeight="1">
      <c r="B137" s="2" t="s">
        <v>325</v>
      </c>
      <c r="C137" s="2" t="s">
        <v>326</v>
      </c>
      <c r="D137" s="2" t="s">
        <v>13</v>
      </c>
      <c r="E137" s="2" t="s">
        <v>14</v>
      </c>
      <c r="F137" s="2" t="s">
        <v>15</v>
      </c>
      <c r="G137" s="2" t="s">
        <v>327</v>
      </c>
      <c r="H137" s="2" t="s">
        <v>328</v>
      </c>
      <c r="I137" s="3" t="str">
        <f>IFERROR(__xludf.DUMMYFUNCTION("GOOGLETRANSLATE(C137,""fr"",""en"")"),"Flee insurance, they are very nice when signing a contract, then no one. If you don't need to contact anything direct insurance, to flee")</f>
        <v>Flee insurance, they are very nice when signing a contract, then no one. If you don't need to contact anything direct insurance, to flee</v>
      </c>
    </row>
    <row r="138" ht="15.75" customHeight="1">
      <c r="B138" s="2" t="s">
        <v>329</v>
      </c>
      <c r="C138" s="2" t="s">
        <v>330</v>
      </c>
      <c r="D138" s="2" t="s">
        <v>13</v>
      </c>
      <c r="E138" s="2" t="s">
        <v>14</v>
      </c>
      <c r="F138" s="2" t="s">
        <v>15</v>
      </c>
      <c r="G138" s="2" t="s">
        <v>331</v>
      </c>
      <c r="H138" s="2" t="s">
        <v>328</v>
      </c>
      <c r="I138" s="3" t="str">
        <f>IFERROR(__xludf.DUMMYFUNCTION("GOOGLETRANSLATE(C138,""fr"",""en"")"),"I have never had to use my guarantees at the moment so I am obviously satisfied ......... what will be in case of a claim ??????????")</f>
        <v>I have never had to use my guarantees at the moment so I am obviously satisfied ......... what will be in case of a claim ??????????</v>
      </c>
    </row>
    <row r="139" ht="15.75" customHeight="1">
      <c r="B139" s="2" t="s">
        <v>332</v>
      </c>
      <c r="C139" s="2" t="s">
        <v>333</v>
      </c>
      <c r="D139" s="2" t="s">
        <v>13</v>
      </c>
      <c r="E139" s="2" t="s">
        <v>14</v>
      </c>
      <c r="F139" s="2" t="s">
        <v>15</v>
      </c>
      <c r="G139" s="2" t="s">
        <v>334</v>
      </c>
      <c r="H139" s="2" t="s">
        <v>328</v>
      </c>
      <c r="I139" s="3" t="str">
        <f>IFERROR(__xludf.DUMMYFUNCTION("GOOGLETRANSLATE(C139,""fr"",""en"")"),"Flee direct insurance as the plague does not trust at price because hell is pave with good intention.")</f>
        <v>Flee direct insurance as the plague does not trust at price because hell is pave with good intention.</v>
      </c>
    </row>
    <row r="140" ht="15.75" customHeight="1">
      <c r="B140" s="2" t="s">
        <v>335</v>
      </c>
      <c r="C140" s="2" t="s">
        <v>336</v>
      </c>
      <c r="D140" s="2" t="s">
        <v>13</v>
      </c>
      <c r="E140" s="2" t="s">
        <v>14</v>
      </c>
      <c r="F140" s="2" t="s">
        <v>15</v>
      </c>
      <c r="G140" s="2" t="s">
        <v>334</v>
      </c>
      <c r="H140" s="2" t="s">
        <v>328</v>
      </c>
      <c r="I140" s="3" t="str">
        <f>IFERROR(__xludf.DUMMYFUNCTION("GOOGLETRANSLATE(C140,""fr"",""en"")"),"Flee poor crazy, as long as you have no claim all is well, it is the day when it happens that you realize the monumental error that you made by choosing direct limit insurance rolled without insurance come back to the same and maybe Cheaper for almost 1 y"&amp;"ear ago that I am waiting for the final decision of an accident or a biker my shooting at the back of the car and the advisor who takes care of my file has the cheek to ask me if I had Information at CRS -'.
I pay you precisely so that you do this in fac"&amp;"t. I am still waiting to know the decision can be in 2 or 3 years.
So guy to you run away I tell you")</f>
        <v>Flee poor crazy, as long as you have no claim all is well, it is the day when it happens that you realize the monumental error that you made by choosing direct limit insurance rolled without insurance come back to the same and maybe Cheaper for almost 1 year ago that I am waiting for the final decision of an accident or a biker my shooting at the back of the car and the advisor who takes care of my file has the cheek to ask me if I had Information at CRS -'.
I pay you precisely so that you do this in fact. I am still waiting to know the decision can be in 2 or 3 years.
So guy to you run away I tell you</v>
      </c>
    </row>
    <row r="141" ht="15.75" customHeight="1">
      <c r="B141" s="2" t="s">
        <v>337</v>
      </c>
      <c r="C141" s="2" t="s">
        <v>338</v>
      </c>
      <c r="D141" s="2" t="s">
        <v>13</v>
      </c>
      <c r="E141" s="2" t="s">
        <v>14</v>
      </c>
      <c r="F141" s="2" t="s">
        <v>15</v>
      </c>
      <c r="G141" s="2" t="s">
        <v>339</v>
      </c>
      <c r="H141" s="2" t="s">
        <v>340</v>
      </c>
      <c r="I141" s="3" t="str">
        <f>IFERROR(__xludf.DUMMYFUNCTION("GOOGLETRANSLATE(C141,""fr"",""en"")"),"Pardoring doctor in COVID Center this WE, I was burst the tires ... I took the most expensive insurance for my car. Well it's part of the exclusions. No gesture on their part")</f>
        <v>Pardoring doctor in COVID Center this WE, I was burst the tires ... I took the most expensive insurance for my car. Well it's part of the exclusions. No gesture on their part</v>
      </c>
    </row>
    <row r="142" ht="15.75" customHeight="1">
      <c r="B142" s="2" t="s">
        <v>341</v>
      </c>
      <c r="C142" s="2" t="s">
        <v>342</v>
      </c>
      <c r="D142" s="2" t="s">
        <v>13</v>
      </c>
      <c r="E142" s="2" t="s">
        <v>14</v>
      </c>
      <c r="F142" s="2" t="s">
        <v>15</v>
      </c>
      <c r="G142" s="2" t="s">
        <v>343</v>
      </c>
      <c r="H142" s="2" t="s">
        <v>340</v>
      </c>
      <c r="I142" s="3" t="str">
        <f>IFERROR(__xludf.DUMMYFUNCTION("GOOGLETRANSLATE(C142,""fr"",""en"")"),"How to say, I do not recommend at all, very incompetent in sinister management, the basis in insurance, they are good to make you run in a brilliant, victimized since 01/01/20 with a guarantee of all risks, I still haven't received my compensation.")</f>
        <v>How to say, I do not recommend at all, very incompetent in sinister management, the basis in insurance, they are good to make you run in a brilliant, victimized since 01/01/20 with a guarantee of all risks, I still haven't received my compensation.</v>
      </c>
    </row>
    <row r="143" ht="15.75" customHeight="1">
      <c r="B143" s="2" t="s">
        <v>344</v>
      </c>
      <c r="C143" s="2" t="s">
        <v>345</v>
      </c>
      <c r="D143" s="2" t="s">
        <v>13</v>
      </c>
      <c r="E143" s="2" t="s">
        <v>14</v>
      </c>
      <c r="F143" s="2" t="s">
        <v>15</v>
      </c>
      <c r="G143" s="2" t="s">
        <v>346</v>
      </c>
      <c r="H143" s="2" t="s">
        <v>340</v>
      </c>
      <c r="I143" s="3" t="str">
        <f>IFERROR(__xludf.DUMMYFUNCTION("GOOGLETRANSLATE(C143,""fr"",""en"")"),"Read your contract well between the lines !!!
No care because down on national and not on a highway !!!!
Pathetic
Yet assured so -called all risks ...")</f>
        <v>Read your contract well between the lines !!!
No care because down on national and not on a highway !!!!
Pathetic
Yet assured so -called all risks ...</v>
      </c>
    </row>
    <row r="144" ht="15.75" customHeight="1">
      <c r="B144" s="2" t="s">
        <v>347</v>
      </c>
      <c r="C144" s="2" t="s">
        <v>348</v>
      </c>
      <c r="D144" s="2" t="s">
        <v>13</v>
      </c>
      <c r="E144" s="2" t="s">
        <v>14</v>
      </c>
      <c r="F144" s="2" t="s">
        <v>15</v>
      </c>
      <c r="G144" s="2" t="s">
        <v>349</v>
      </c>
      <c r="H144" s="2" t="s">
        <v>340</v>
      </c>
      <c r="I144" s="3" t="str">
        <f>IFERROR(__xludf.DUMMYFUNCTION("GOOGLETRANSLATE(C144,""fr"",""en"")"),"To absolutely avoid this insurer is the worst and far from all.")</f>
        <v>To absolutely avoid this insurer is the worst and far from all.</v>
      </c>
    </row>
    <row r="145" ht="15.75" customHeight="1">
      <c r="B145" s="2" t="s">
        <v>350</v>
      </c>
      <c r="C145" s="2" t="s">
        <v>351</v>
      </c>
      <c r="D145" s="2" t="s">
        <v>13</v>
      </c>
      <c r="E145" s="2" t="s">
        <v>14</v>
      </c>
      <c r="F145" s="2" t="s">
        <v>15</v>
      </c>
      <c r="G145" s="2" t="s">
        <v>349</v>
      </c>
      <c r="H145" s="2" t="s">
        <v>340</v>
      </c>
      <c r="I145" s="3" t="str">
        <f>IFERROR(__xludf.DUMMYFUNCTION("GOOGLETRANSLATE(C145,""fr"",""en"")"),"car park car
Car Coccinel TDI Sport 140 All options 157km on average at least 9,500 euros on the net
Degat chifrre at 6400 and the expert estimates the vehicle at 6700 and under the dismantling and new costs which will be at my expense.
I decide you th"&amp;"is insurance
And the I put my file with a lawyer to tell you ..
I am exhausted")</f>
        <v>car park car
Car Coccinel TDI Sport 140 All options 157km on average at least 9,500 euros on the net
Degat chifrre at 6400 and the expert estimates the vehicle at 6700 and under the dismantling and new costs which will be at my expense.
I decide you this insurance
And the I put my file with a lawyer to tell you ..
I am exhausted</v>
      </c>
    </row>
    <row r="146" ht="15.75" customHeight="1">
      <c r="B146" s="2" t="s">
        <v>352</v>
      </c>
      <c r="C146" s="2" t="s">
        <v>353</v>
      </c>
      <c r="D146" s="2" t="s">
        <v>13</v>
      </c>
      <c r="E146" s="2" t="s">
        <v>14</v>
      </c>
      <c r="F146" s="2" t="s">
        <v>15</v>
      </c>
      <c r="G146" s="2" t="s">
        <v>354</v>
      </c>
      <c r="H146" s="2" t="s">
        <v>340</v>
      </c>
      <c r="I146" s="3" t="str">
        <f>IFERROR(__xludf.DUMMYFUNCTION("GOOGLETRANSLATE(C146,""fr"",""en"")"),"To flee! I took the tranquility pack to be able to benefit from a vehicle loan. Despite everything I did not benefit from this I was forced to rent a vehicle for two months and it is not given.")</f>
        <v>To flee! I took the tranquility pack to be able to benefit from a vehicle loan. Despite everything I did not benefit from this I was forced to rent a vehicle for two months and it is not given.</v>
      </c>
    </row>
    <row r="147" ht="15.75" customHeight="1">
      <c r="B147" s="2" t="s">
        <v>355</v>
      </c>
      <c r="C147" s="2" t="s">
        <v>356</v>
      </c>
      <c r="D147" s="2" t="s">
        <v>13</v>
      </c>
      <c r="E147" s="2" t="s">
        <v>14</v>
      </c>
      <c r="F147" s="2" t="s">
        <v>15</v>
      </c>
      <c r="G147" s="2" t="s">
        <v>340</v>
      </c>
      <c r="H147" s="2" t="s">
        <v>340</v>
      </c>
      <c r="I147" s="3" t="str">
        <f>IFERROR(__xludf.DUMMYFUNCTION("GOOGLETRANSLATE(C147,""fr"",""en"")"),"Former customer I left following the mismanagement of my claim by Direct Insurance. (1 year to be compensated)")</f>
        <v>Former customer I left following the mismanagement of my claim by Direct Insurance. (1 year to be compensated)</v>
      </c>
    </row>
    <row r="148" ht="15.75" customHeight="1">
      <c r="B148" s="2" t="s">
        <v>357</v>
      </c>
      <c r="C148" s="2" t="s">
        <v>358</v>
      </c>
      <c r="D148" s="2" t="s">
        <v>13</v>
      </c>
      <c r="E148" s="2" t="s">
        <v>14</v>
      </c>
      <c r="F148" s="2" t="s">
        <v>15</v>
      </c>
      <c r="G148" s="2" t="s">
        <v>359</v>
      </c>
      <c r="H148" s="2" t="s">
        <v>360</v>
      </c>
      <c r="I148" s="3" t="str">
        <f>IFERROR(__xludf.DUMMYFUNCTION("GOOGLETRANSLATE(C148,""fr"",""en"")"),"Very dissatisfied! They force me to pay a year of insurance with them without ensuring me because I go to another insurer. Impossible to chat with them, they just want money and do not show any help. They even send me letters from a collection company. Sc"&amp;"andalous!")</f>
        <v>Very dissatisfied! They force me to pay a year of insurance with them without ensuring me because I go to another insurer. Impossible to chat with them, they just want money and do not show any help. They even send me letters from a collection company. Scandalous!</v>
      </c>
    </row>
    <row r="149" ht="15.75" customHeight="1">
      <c r="B149" s="2" t="s">
        <v>361</v>
      </c>
      <c r="C149" s="2" t="s">
        <v>362</v>
      </c>
      <c r="D149" s="2" t="s">
        <v>13</v>
      </c>
      <c r="E149" s="2" t="s">
        <v>14</v>
      </c>
      <c r="F149" s="2" t="s">
        <v>15</v>
      </c>
      <c r="G149" s="2" t="s">
        <v>363</v>
      </c>
      <c r="H149" s="2" t="s">
        <v>360</v>
      </c>
      <c r="I149" s="3" t="str">
        <f>IFERROR(__xludf.DUMMYFUNCTION("GOOGLETRANSLATE(C149,""fr"",""en"")"),"After 4 years at Direct Insurance, I am looking to contact them as part of a change of vehicle. The email responses are imprecise, it is impossible for me to contact customer service (3 calls, 15 minutes of waiting each time before a message invited me to"&amp;" recall later !! We really wonder how to be service could be elected customer service of the year 2020 !!!). I asked to be recalled in an email, they answer me that they do not have time ... Goodbye direct assurance!")</f>
        <v>After 4 years at Direct Insurance, I am looking to contact them as part of a change of vehicle. The email responses are imprecise, it is impossible for me to contact customer service (3 calls, 15 minutes of waiting each time before a message invited me to recall later !! We really wonder how to be service could be elected customer service of the year 2020 !!!). I asked to be recalled in an email, they answer me that they do not have time ... Goodbye direct assurance!</v>
      </c>
    </row>
    <row r="150" ht="15.75" customHeight="1">
      <c r="B150" s="2" t="s">
        <v>364</v>
      </c>
      <c r="C150" s="2" t="s">
        <v>365</v>
      </c>
      <c r="D150" s="2" t="s">
        <v>13</v>
      </c>
      <c r="E150" s="2" t="s">
        <v>14</v>
      </c>
      <c r="F150" s="2" t="s">
        <v>15</v>
      </c>
      <c r="G150" s="2" t="s">
        <v>366</v>
      </c>
      <c r="H150" s="2" t="s">
        <v>360</v>
      </c>
      <c r="I150" s="3" t="str">
        <f>IFERROR(__xludf.DUMMYFUNCTION("GOOGLETRANSLATE(C150,""fr"",""en"")"),"Very good green cards seller, bad insurer.
Find every reason not to pay in the event of a claim")</f>
        <v>Very good green cards seller, bad insurer.
Find every reason not to pay in the event of a claim</v>
      </c>
    </row>
    <row r="151" ht="15.75" customHeight="1">
      <c r="B151" s="2" t="s">
        <v>367</v>
      </c>
      <c r="C151" s="2" t="s">
        <v>368</v>
      </c>
      <c r="D151" s="2" t="s">
        <v>13</v>
      </c>
      <c r="E151" s="2" t="s">
        <v>14</v>
      </c>
      <c r="F151" s="2" t="s">
        <v>15</v>
      </c>
      <c r="G151" s="2" t="s">
        <v>369</v>
      </c>
      <c r="H151" s="2" t="s">
        <v>360</v>
      </c>
      <c r="I151" s="3" t="str">
        <f>IFERROR(__xludf.DUMMYFUNCTION("GOOGLETRANSLATE(C151,""fr"",""en"")"),"run away
For a replacement of a windshield at 1200 euros it offers me a refund of 730 euros, a greater difference than my annual bonus while I have been 50 of bonuses for more than 10 years")</f>
        <v>run away
For a replacement of a windshield at 1200 euros it offers me a refund of 730 euros, a greater difference than my annual bonus while I have been 50 of bonuses for more than 10 years</v>
      </c>
    </row>
    <row r="152" ht="15.75" customHeight="1">
      <c r="B152" s="2" t="s">
        <v>370</v>
      </c>
      <c r="C152" s="2" t="s">
        <v>371</v>
      </c>
      <c r="D152" s="2" t="s">
        <v>13</v>
      </c>
      <c r="E152" s="2" t="s">
        <v>14</v>
      </c>
      <c r="F152" s="2" t="s">
        <v>15</v>
      </c>
      <c r="G152" s="2" t="s">
        <v>372</v>
      </c>
      <c r="H152" s="2" t="s">
        <v>360</v>
      </c>
      <c r="I152" s="3" t="str">
        <f>IFERROR(__xludf.DUMMYFUNCTION("GOOGLETRANSLATE(C152,""fr"",""en"")"),"Disabling commercial practices: 20 % increase after the first year!")</f>
        <v>Disabling commercial practices: 20 % increase after the first year!</v>
      </c>
    </row>
    <row r="153" ht="15.75" customHeight="1">
      <c r="B153" s="2" t="s">
        <v>373</v>
      </c>
      <c r="C153" s="2" t="s">
        <v>374</v>
      </c>
      <c r="D153" s="2" t="s">
        <v>13</v>
      </c>
      <c r="E153" s="2" t="s">
        <v>14</v>
      </c>
      <c r="F153" s="2" t="s">
        <v>15</v>
      </c>
      <c r="G153" s="2" t="s">
        <v>372</v>
      </c>
      <c r="H153" s="2" t="s">
        <v>360</v>
      </c>
      <c r="I153" s="3" t="str">
        <f>IFERROR(__xludf.DUMMYFUNCTION("GOOGLETRANSLATE(C153,""fr"",""en"")"),"After 7 years spent at Direct Insurance, I fortunately rarely needed them, and so much the better ...
The exorbitant price increase from the 2nd year is part of the game to attract new customers, but they are among the cheapest. This leads to comic situa"&amp;"tions, if I wanted to reassure my vehicle as a new customer at home, it would cost me 545 euros per year, but I currently pay 1360 euros ... Loyalty is paying ... Insurance.
Having decided to go to another insurer, they are unable to provide me with an"&amp;" up -to -date information statement. In 15 days I called 5 times to correct my information statement (a break of ice rated too much), each time 20 to 30 minutes on the phone, to be said ""not the right service, No, you have to call another number ... ""An"&amp;"d when we finally come across the right service, 3 times I was promised that the modification would be made during the day, and that I will be remembered to confirm that C ' was done. I always wait to be reminded ...
How is it possible to be elected best"&amp;" customer service of the year ...
To flee, I will never be taken again ...")</f>
        <v>After 7 years spent at Direct Insurance, I fortunately rarely needed them, and so much the better ...
The exorbitant price increase from the 2nd year is part of the game to attract new customers, but they are among the cheapest. This leads to comic situations, if I wanted to reassure my vehicle as a new customer at home, it would cost me 545 euros per year, but I currently pay 1360 euros ... Loyalty is paying ... Insurance.
Having decided to go to another insurer, they are unable to provide me with an up -to -date information statement. In 15 days I called 5 times to correct my information statement (a break of ice rated too much), each time 20 to 30 minutes on the phone, to be said "not the right service, No, you have to call another number ... "And when we finally come across the right service, 3 times I was promised that the modification would be made during the day, and that I will be remembered to confirm that C ' was done. I always wait to be reminded ...
How is it possible to be elected best customer service of the year ...
To flee, I will never be taken again ...</v>
      </c>
    </row>
    <row r="154" ht="15.75" customHeight="1">
      <c r="B154" s="2" t="s">
        <v>375</v>
      </c>
      <c r="C154" s="2" t="s">
        <v>376</v>
      </c>
      <c r="D154" s="2" t="s">
        <v>13</v>
      </c>
      <c r="E154" s="2" t="s">
        <v>14</v>
      </c>
      <c r="F154" s="2" t="s">
        <v>15</v>
      </c>
      <c r="G154" s="2" t="s">
        <v>377</v>
      </c>
      <c r="H154" s="2" t="s">
        <v>360</v>
      </c>
      <c r="I154" s="3" t="str">
        <f>IFERROR(__xludf.DUMMYFUNCTION("GOOGLETRANSLATE(C154,""fr"",""en"")"),"I have been assured at home for several years but I only dealt with them for a break of ice with a crazy franchise 110 euros for a window at 130 euros what joke. In addition, I was forced to go to Carglass thing that I hated I went freely to competition, "&amp;"they do not have the right to impose you whatever society. Your premium from year to year will not drop despite your price increase (you will be told that vehicle repairs are the most expensive). In front of this blabla that I am laid on the phone I verba"&amp;"lly ask to receive my information to change insurer, in a snap of the finger my annual bonus dropped by 90 euros but only valid for the year after they are not Not crazy! I still decided to change insurer, I pay a little more but I have careful to have gu"&amp;"arantees that meet my needs (troubleshooting in the event of a road and accident failure).")</f>
        <v>I have been assured at home for several years but I only dealt with them for a break of ice with a crazy franchise 110 euros for a window at 130 euros what joke. In addition, I was forced to go to Carglass thing that I hated I went freely to competition, they do not have the right to impose you whatever society. Your premium from year to year will not drop despite your price increase (you will be told that vehicle repairs are the most expensive). In front of this blabla that I am laid on the phone I verbally ask to receive my information to change insurer, in a snap of the finger my annual bonus dropped by 90 euros but only valid for the year after they are not Not crazy! I still decided to change insurer, I pay a little more but I have careful to have guarantees that meet my needs (troubleshooting in the event of a road and accident failure).</v>
      </c>
    </row>
    <row r="155" ht="15.75" customHeight="1">
      <c r="B155" s="2" t="s">
        <v>378</v>
      </c>
      <c r="C155" s="2" t="s">
        <v>379</v>
      </c>
      <c r="D155" s="2" t="s">
        <v>13</v>
      </c>
      <c r="E155" s="2" t="s">
        <v>14</v>
      </c>
      <c r="F155" s="2" t="s">
        <v>15</v>
      </c>
      <c r="G155" s="2" t="s">
        <v>377</v>
      </c>
      <c r="H155" s="2" t="s">
        <v>360</v>
      </c>
      <c r="I155" s="3" t="str">
        <f>IFERROR(__xludf.DUMMYFUNCTION("GOOGLETRANSLATE(C155,""fr"",""en"")"),"More than 23% increase in my car contract (without accident.) The first year!")</f>
        <v>More than 23% increase in my car contract (without accident.) The first year!</v>
      </c>
    </row>
    <row r="156" ht="15.75" customHeight="1">
      <c r="B156" s="2" t="s">
        <v>380</v>
      </c>
      <c r="C156" s="2" t="s">
        <v>381</v>
      </c>
      <c r="D156" s="2" t="s">
        <v>13</v>
      </c>
      <c r="E156" s="2" t="s">
        <v>14</v>
      </c>
      <c r="F156" s="2" t="s">
        <v>15</v>
      </c>
      <c r="G156" s="2" t="s">
        <v>360</v>
      </c>
      <c r="H156" s="2" t="s">
        <v>360</v>
      </c>
      <c r="I156" s="3" t="str">
        <f>IFERROR(__xludf.DUMMYFUNCTION("GOOGLETRANSLATE(C156,""fr"",""en"")"),"I wanted to change my contract which was all risk in third parties ..... I was made a more expensive proposal than at MMA for the same quaranties ... Not a commercial gesture when I have been direct insurance since 2005")</f>
        <v>I wanted to change my contract which was all risk in third parties ..... I was made a more expensive proposal than at MMA for the same quaranties ... Not a commercial gesture when I have been direct insurance since 2005</v>
      </c>
    </row>
    <row r="157" ht="15.75" customHeight="1">
      <c r="B157" s="2" t="s">
        <v>382</v>
      </c>
      <c r="C157" s="2" t="s">
        <v>383</v>
      </c>
      <c r="D157" s="2" t="s">
        <v>13</v>
      </c>
      <c r="E157" s="2" t="s">
        <v>14</v>
      </c>
      <c r="F157" s="2" t="s">
        <v>15</v>
      </c>
      <c r="G157" s="2" t="s">
        <v>384</v>
      </c>
      <c r="H157" s="2" t="s">
        <v>385</v>
      </c>
      <c r="I157" s="3" t="str">
        <f>IFERROR(__xludf.DUMMYFUNCTION("GOOGLETRANSLATE(C157,""fr"",""en"")"),"Shameful the price was modified after the contract and I have no way to challenge it.")</f>
        <v>Shameful the price was modified after the contract and I have no way to challenge it.</v>
      </c>
    </row>
    <row r="158" ht="15.75" customHeight="1">
      <c r="B158" s="2" t="s">
        <v>386</v>
      </c>
      <c r="C158" s="2" t="s">
        <v>387</v>
      </c>
      <c r="D158" s="2" t="s">
        <v>13</v>
      </c>
      <c r="E158" s="2" t="s">
        <v>14</v>
      </c>
      <c r="F158" s="2" t="s">
        <v>15</v>
      </c>
      <c r="G158" s="2" t="s">
        <v>388</v>
      </c>
      <c r="H158" s="2" t="s">
        <v>385</v>
      </c>
      <c r="I158" s="3" t="str">
        <f>IFERROR(__xludf.DUMMYFUNCTION("GOOGLETRANSLATE(C158,""fr"",""en"")"),"Direct Insurance is not responsible insurance, she collects premiums and does not pay afterwards. Victim of an insured in 2018 still no compensation and advances ... time is money")</f>
        <v>Direct Insurance is not responsible insurance, she collects premiums and does not pay afterwards. Victim of an insured in 2018 still no compensation and advances ... time is money</v>
      </c>
    </row>
    <row r="159" ht="15.75" customHeight="1">
      <c r="B159" s="2" t="s">
        <v>389</v>
      </c>
      <c r="C159" s="2" t="s">
        <v>390</v>
      </c>
      <c r="D159" s="2" t="s">
        <v>13</v>
      </c>
      <c r="E159" s="2" t="s">
        <v>14</v>
      </c>
      <c r="F159" s="2" t="s">
        <v>15</v>
      </c>
      <c r="G159" s="2" t="s">
        <v>391</v>
      </c>
      <c r="H159" s="2" t="s">
        <v>385</v>
      </c>
      <c r="I159" s="3" t="str">
        <f>IFERROR(__xludf.DUMMYFUNCTION("GOOGLETRANSLATE(C159,""fr"",""en"")"),"Salespeople for the claims are lamentable")</f>
        <v>Salespeople for the claims are lamentable</v>
      </c>
    </row>
    <row r="160" ht="15.75" customHeight="1">
      <c r="B160" s="2" t="s">
        <v>392</v>
      </c>
      <c r="C160" s="2" t="s">
        <v>393</v>
      </c>
      <c r="D160" s="2" t="s">
        <v>13</v>
      </c>
      <c r="E160" s="2" t="s">
        <v>14</v>
      </c>
      <c r="F160" s="2" t="s">
        <v>15</v>
      </c>
      <c r="G160" s="2" t="s">
        <v>394</v>
      </c>
      <c r="H160" s="2" t="s">
        <v>385</v>
      </c>
      <c r="I160" s="3" t="str">
        <f>IFERROR(__xludf.DUMMYFUNCTION("GOOGLETRANSLATE(C160,""fr"",""en"")"),"Following an incident that occurred on March 20, 2019 by a cyclist who borrowed a Zebra voice who struck me by the right, I am not contacting me no email or postal mail I receive a schedule stipulating that I am 12 % of penalties and in addition to that w"&amp;"hen I contact customer service he puts a lead to answer me and when I manage to have the person who has processed my file! She says yes but it is not mentioned on the police observation that the person imprints a voice Zebra I reread my observation and po"&amp;"lice and I prove to them that it is well mentioned that the person borrows a zebra voice as mentioned in The police report and there I am pretended something else I am told yes but the accident is not going on the zebra way in short I strongly advise to a"&amp;"void this insurance these are limlots limit they do not work we arise questions what It serves to pay more insurance than the others if it has not asserted our rights
I'm telling you about the puppet app where it is still mentioned in progress this almos"&amp;"t a year mdrrr")</f>
        <v>Following an incident that occurred on March 20, 2019 by a cyclist who borrowed a Zebra voice who struck me by the right, I am not contacting me no email or postal mail I receive a schedule stipulating that I am 12 % of penalties and in addition to that when I contact customer service he puts a lead to answer me and when I manage to have the person who has processed my file! She says yes but it is not mentioned on the police observation that the person imprints a voice Zebra I reread my observation and police and I prove to them that it is well mentioned that the person borrows a zebra voice as mentioned in The police report and there I am pretended something else I am told yes but the accident is not going on the zebra way in short I strongly advise to avoid this insurance these are limlots limit they do not work we arise questions what It serves to pay more insurance than the others if it has not asserted our rights
I'm telling you about the puppet app where it is still mentioned in progress this almost a year mdrrr</v>
      </c>
    </row>
    <row r="161" ht="15.75" customHeight="1">
      <c r="B161" s="2" t="s">
        <v>395</v>
      </c>
      <c r="C161" s="2" t="s">
        <v>396</v>
      </c>
      <c r="D161" s="2" t="s">
        <v>13</v>
      </c>
      <c r="E161" s="2" t="s">
        <v>14</v>
      </c>
      <c r="F161" s="2" t="s">
        <v>15</v>
      </c>
      <c r="G161" s="2" t="s">
        <v>397</v>
      </c>
      <c r="H161" s="2" t="s">
        <v>385</v>
      </c>
      <c r="I161" s="3" t="str">
        <f>IFERROR(__xludf.DUMMYFUNCTION("GOOGLETRANSLATE(C161,""fr"",""en"")"),"Following a disaster ... very long long management and the sensible person take care of my unreachable file and when it is supposed to contact you and well it is not done and his colleagues that you have online make you believe that 'An appointment has be"&amp;"en placed so that she reminds you ... We laugh at the customer ... There are very few customers.
Fed up with direct insurance management")</f>
        <v>Following a disaster ... very long long management and the sensible person take care of my unreachable file and when it is supposed to contact you and well it is not done and his colleagues that you have online make you believe that 'An appointment has been placed so that she reminds you ... We laugh at the customer ... There are very few customers.
Fed up with direct insurance management</v>
      </c>
    </row>
    <row r="162" ht="15.75" customHeight="1">
      <c r="B162" s="2" t="s">
        <v>398</v>
      </c>
      <c r="C162" s="2" t="s">
        <v>399</v>
      </c>
      <c r="D162" s="2" t="s">
        <v>13</v>
      </c>
      <c r="E162" s="2" t="s">
        <v>14</v>
      </c>
      <c r="F162" s="2" t="s">
        <v>15</v>
      </c>
      <c r="G162" s="2" t="s">
        <v>400</v>
      </c>
      <c r="H162" s="2" t="s">
        <v>401</v>
      </c>
      <c r="I162" s="3" t="str">
        <f>IFERROR(__xludf.DUMMYFUNCTION("GOOGLETRANSLATE(C162,""fr"",""en"")"),"Quite satisfied on the whole, disappointed that a solution is not found to make my new vehicle because too powerful")</f>
        <v>Quite satisfied on the whole, disappointed that a solution is not found to make my new vehicle because too powerful</v>
      </c>
    </row>
    <row r="163" ht="15.75" customHeight="1">
      <c r="B163" s="2" t="s">
        <v>402</v>
      </c>
      <c r="C163" s="2" t="s">
        <v>403</v>
      </c>
      <c r="D163" s="2" t="s">
        <v>13</v>
      </c>
      <c r="E163" s="2" t="s">
        <v>14</v>
      </c>
      <c r="F163" s="2" t="s">
        <v>15</v>
      </c>
      <c r="G163" s="2" t="s">
        <v>404</v>
      </c>
      <c r="H163" s="2" t="s">
        <v>401</v>
      </c>
      <c r="I163" s="3" t="str">
        <f>IFERROR(__xludf.DUMMYFUNCTION("GOOGLETRANSLATE(C163,""fr"",""en"")"),"Indeed better price but afterwards once the insurance is taken ... the quote rises despite a bonus of 50%...
When we have customer service it tells us that this enters the criteria.
In addition if you have no smartphone or tablet to ensure the photos ar"&amp;"e not accepted to have the insurance any risk because you must go through their application ...
In short all this is not said when when you make a quote on the phone")</f>
        <v>Indeed better price but afterwards once the insurance is taken ... the quote rises despite a bonus of 50%...
When we have customer service it tells us that this enters the criteria.
In addition if you have no smartphone or tablet to ensure the photos are not accepted to have the insurance any risk because you must go through their application ...
In short all this is not said when when you make a quote on the phone</v>
      </c>
    </row>
    <row r="164" ht="15.75" customHeight="1">
      <c r="B164" s="2" t="s">
        <v>405</v>
      </c>
      <c r="C164" s="2" t="s">
        <v>406</v>
      </c>
      <c r="D164" s="2" t="s">
        <v>13</v>
      </c>
      <c r="E164" s="2" t="s">
        <v>14</v>
      </c>
      <c r="F164" s="2" t="s">
        <v>15</v>
      </c>
      <c r="G164" s="2" t="s">
        <v>407</v>
      </c>
      <c r="H164" s="2" t="s">
        <v>401</v>
      </c>
      <c r="I164" s="3" t="str">
        <f>IFERROR(__xludf.DUMMYFUNCTION("GOOGLETRANSLATE(C164,""fr"",""en"")"),"Copy send to the Direct Insurance complaint service on 12/12./2019
Hello following a claim of 09 .11.2019 I have big problems to have my car repaired this day I was contacting by someone from your service to settle this case she just told me that she cou"&amp;"ld do nothing And hang up on the nose. Noting the lack of respect in my person I allow myself to contact you. I have made at least twenty calls without anything sticking. I want to tell you that I am up to date with my subscription. I reassure you once my"&amp;" car repaired the next deadline being in April 2020 you will no longer hear from me. Confidence and like a stamp it only sticks once thank you for not ignoring my request")</f>
        <v>Copy send to the Direct Insurance complaint service on 12/12./2019
Hello following a claim of 09 .11.2019 I have big problems to have my car repaired this day I was contacting by someone from your service to settle this case she just told me that she could do nothing And hang up on the nose. Noting the lack of respect in my person I allow myself to contact you. I have made at least twenty calls without anything sticking. I want to tell you that I am up to date with my subscription. I reassure you once my car repaired the next deadline being in April 2020 you will no longer hear from me. Confidence and like a stamp it only sticks once thank you for not ignoring my request</v>
      </c>
    </row>
    <row r="165" ht="15.75" customHeight="1">
      <c r="B165" s="2" t="s">
        <v>408</v>
      </c>
      <c r="C165" s="2" t="s">
        <v>409</v>
      </c>
      <c r="D165" s="2" t="s">
        <v>13</v>
      </c>
      <c r="E165" s="2" t="s">
        <v>14</v>
      </c>
      <c r="F165" s="2" t="s">
        <v>15</v>
      </c>
      <c r="G165" s="2" t="s">
        <v>410</v>
      </c>
      <c r="H165" s="2" t="s">
        <v>411</v>
      </c>
      <c r="I165" s="3" t="str">
        <f>IFERROR(__xludf.DUMMYFUNCTION("GOOGLETRANSLATE(C165,""fr"",""en"")"),"Insurer below everything.
I had an accident on 10/10/2019 I am assured of any risk I took a post
I dropped off my car to the mechanic near my home the same day because car march straight
I paid the mechanic entirely, who was kind enough to wait 1 mon"&amp;"th before collecting the check, direct insurance listed always the same excuse we did not receive the report of report
""""
Hello Antoine Bruno
I totally agree with you, but I want to inform you that as long as the final report is not yet submitted, "&amp;"we can in no way reimburse it is information that you have already communicated to you at the time of the declaration.
Yours
Karima
Your personal advisor
We are 29/11/2019 still no refund
Direct Auto Insurance Insurance which is there when y"&amp;"ou need nothing
Karima is my advisor who is personally responsible for taking me for a big stupid
Cordially
")</f>
        <v>Insurer below everything.
I had an accident on 10/10/2019 I am assured of any risk I took a post
I dropped off my car to the mechanic near my home the same day because car march straight
I paid the mechanic entirely, who was kind enough to wait 1 month before collecting the check, direct insurance listed always the same excuse we did not receive the report of report
""
Hello Antoine Bruno
I totally agree with you, but I want to inform you that as long as the final report is not yet submitted, we can in no way reimburse it is information that you have already communicated to you at the time of the declaration.
Yours
Karima
Your personal advisor
We are 29/11/2019 still no refund
Direct Auto Insurance Insurance which is there when you need nothing
Karima is my advisor who is personally responsible for taking me for a big stupid
Cordially
</v>
      </c>
    </row>
    <row r="166" ht="15.75" customHeight="1">
      <c r="B166" s="2" t="s">
        <v>412</v>
      </c>
      <c r="C166" s="2" t="s">
        <v>413</v>
      </c>
      <c r="D166" s="2" t="s">
        <v>13</v>
      </c>
      <c r="E166" s="2" t="s">
        <v>14</v>
      </c>
      <c r="F166" s="2" t="s">
        <v>15</v>
      </c>
      <c r="G166" s="2" t="s">
        <v>414</v>
      </c>
      <c r="H166" s="2" t="s">
        <v>411</v>
      </c>
      <c r="I166" s="3" t="str">
        <f>IFERROR(__xludf.DUMMYFUNCTION("GOOGLETRANSLATE(C166,""fr"",""en"")"),"3 years at Direct Insurance before Furais")</f>
        <v>3 years at Direct Insurance before Furais</v>
      </c>
    </row>
    <row r="167" ht="15.75" customHeight="1">
      <c r="B167" s="2" t="s">
        <v>415</v>
      </c>
      <c r="C167" s="2" t="s">
        <v>416</v>
      </c>
      <c r="D167" s="2" t="s">
        <v>13</v>
      </c>
      <c r="E167" s="2" t="s">
        <v>14</v>
      </c>
      <c r="F167" s="2" t="s">
        <v>15</v>
      </c>
      <c r="G167" s="2" t="s">
        <v>417</v>
      </c>
      <c r="H167" s="2" t="s">
        <v>411</v>
      </c>
      <c r="I167" s="3" t="str">
        <f>IFERROR(__xludf.DUMMYFUNCTION("GOOGLETRANSLATE(C167,""fr"",""en"")"),"Unable to find my vehicle (entirely original!) In their grid.
So have terminated my contract without trying to understand &amp; without explanation.
Invoicing me the case costs.")</f>
        <v>Unable to find my vehicle (entirely original!) In their grid.
So have terminated my contract without trying to understand &amp; without explanation.
Invoicing me the case costs.</v>
      </c>
    </row>
    <row r="168" ht="15.75" customHeight="1">
      <c r="B168" s="2" t="s">
        <v>418</v>
      </c>
      <c r="C168" s="2" t="s">
        <v>419</v>
      </c>
      <c r="D168" s="2" t="s">
        <v>13</v>
      </c>
      <c r="E168" s="2" t="s">
        <v>14</v>
      </c>
      <c r="F168" s="2" t="s">
        <v>15</v>
      </c>
      <c r="G168" s="2" t="s">
        <v>420</v>
      </c>
      <c r="H168" s="2" t="s">
        <v>411</v>
      </c>
      <c r="I168" s="3" t="str">
        <f>IFERROR(__xludf.DUMMYFUNCTION("GOOGLETRANSLATE(C168,""fr"",""en"")"),"Not serious, does not follow the files.")</f>
        <v>Not serious, does not follow the files.</v>
      </c>
    </row>
    <row r="169" ht="15.75" customHeight="1">
      <c r="B169" s="2" t="s">
        <v>421</v>
      </c>
      <c r="C169" s="2" t="s">
        <v>422</v>
      </c>
      <c r="D169" s="2" t="s">
        <v>13</v>
      </c>
      <c r="E169" s="2" t="s">
        <v>14</v>
      </c>
      <c r="F169" s="2" t="s">
        <v>15</v>
      </c>
      <c r="G169" s="2" t="s">
        <v>423</v>
      </c>
      <c r="H169" s="2" t="s">
        <v>424</v>
      </c>
      <c r="I169" s="3" t="str">
        <f>IFERROR(__xludf.DUMMYFUNCTION("GOOGLETRANSLATE(C169,""fr"",""en"")"),"Good price for new customers but to flee from the second year !!")</f>
        <v>Good price for new customers but to flee from the second year !!</v>
      </c>
    </row>
    <row r="170" ht="15.75" customHeight="1">
      <c r="B170" s="2" t="s">
        <v>425</v>
      </c>
      <c r="C170" s="2" t="s">
        <v>426</v>
      </c>
      <c r="D170" s="2" t="s">
        <v>13</v>
      </c>
      <c r="E170" s="2" t="s">
        <v>14</v>
      </c>
      <c r="F170" s="2" t="s">
        <v>15</v>
      </c>
      <c r="G170" s="2" t="s">
        <v>427</v>
      </c>
      <c r="H170" s="2" t="s">
        <v>424</v>
      </c>
      <c r="I170" s="3" t="str">
        <f>IFERROR(__xludf.DUMMYFUNCTION("GOOGLETRANSLATE(C170,""fr"",""en"")"),"Hello I have been insured at Direct Insurance for 3 years with 0 disaster.
I made an accident lately, the day of buying my vehicle. During this accident I had 0% liability validated by the expert with an amicable observation. So I waited two weeks for Di"&amp;"rect Insurance to assess my car. So I called the sinister service every day to have the reasons for delay. Their response is that the Special Service (FBI) awaits the return of the other insurer (2 weeks of waiting). In reality this delay is due to their "&amp;"private investigator to investigate my home (because the accident arrived not far from my home). Meanwhile my car is always blocked in the garage. I let you imagine the damage to my image among my neighbors ...
The most amazing is that the investigator h"&amp;"as disclosed personal information (my license, address ...). To conclude this insurance is done just to have a green card but in the event of a problem you will have no support, even when you are not responsible for the accident, they are just looking for"&amp;" excuses to delay or even avoid any refund .
")</f>
        <v>Hello I have been insured at Direct Insurance for 3 years with 0 disaster.
I made an accident lately, the day of buying my vehicle. During this accident I had 0% liability validated by the expert with an amicable observation. So I waited two weeks for Direct Insurance to assess my car. So I called the sinister service every day to have the reasons for delay. Their response is that the Special Service (FBI) awaits the return of the other insurer (2 weeks of waiting). In reality this delay is due to their private investigator to investigate my home (because the accident arrived not far from my home). Meanwhile my car is always blocked in the garage. I let you imagine the damage to my image among my neighbors ...
The most amazing is that the investigator has disclosed personal information (my license, address ...). To conclude this insurance is done just to have a green card but in the event of a problem you will have no support, even when you are not responsible for the accident, they are just looking for excuses to delay or even avoid any refund .
</v>
      </c>
    </row>
    <row r="171" ht="15.75" customHeight="1">
      <c r="B171" s="2" t="s">
        <v>428</v>
      </c>
      <c r="C171" s="2" t="s">
        <v>429</v>
      </c>
      <c r="D171" s="2" t="s">
        <v>13</v>
      </c>
      <c r="E171" s="2" t="s">
        <v>14</v>
      </c>
      <c r="F171" s="2" t="s">
        <v>15</v>
      </c>
      <c r="G171" s="2" t="s">
        <v>430</v>
      </c>
      <c r="H171" s="2" t="s">
        <v>424</v>
      </c>
      <c r="I171" s="3" t="str">
        <f>IFERROR(__xludf.DUMMYFUNCTION("GOOGLETRANSLATE(C171,""fr"",""en"")"),"In the event of claims, the guarantees are not always guaranteed and the chances are slim for stalling your rights to reimbursement at DA because you have to show white legs more than most of its competitors. I had a disastrous experience with them. Not o"&amp;"nly was I not reimbursed but above all fired from their home. Do you know sloggans of savings you would do on the bonus. Flee better and go that matter where")</f>
        <v>In the event of claims, the guarantees are not always guaranteed and the chances are slim for stalling your rights to reimbursement at DA because you have to show white legs more than most of its competitors. I had a disastrous experience with them. Not only was I not reimbursed but above all fired from their home. Do you know sloggans of savings you would do on the bonus. Flee better and go that matter where</v>
      </c>
    </row>
    <row r="172" ht="15.75" customHeight="1">
      <c r="B172" s="2" t="s">
        <v>431</v>
      </c>
      <c r="C172" s="2" t="s">
        <v>432</v>
      </c>
      <c r="D172" s="2" t="s">
        <v>13</v>
      </c>
      <c r="E172" s="2" t="s">
        <v>14</v>
      </c>
      <c r="F172" s="2" t="s">
        <v>15</v>
      </c>
      <c r="G172" s="2" t="s">
        <v>433</v>
      </c>
      <c r="H172" s="2" t="s">
        <v>424</v>
      </c>
      <c r="I172" s="3" t="str">
        <f>IFERROR(__xludf.DUMMYFUNCTION("GOOGLETRANSLATE(C172,""fr"",""en"")"),"Refusal to take care of a broken ice treated by a non -partner garage.
If repair in a non -partner garage of a windshield they do not support the peripheral joint because ""it only pays the window"".
In a clearly not responsible disaster with witness an"&amp;"d police they pass an expert and delays the repair.
In short, it took everything without talking about the call price which only increases despite a bonus that increases.
After several years they are more expensive than competition with a disastrous ser"&amp;"vice.")</f>
        <v>Refusal to take care of a broken ice treated by a non -partner garage.
If repair in a non -partner garage of a windshield they do not support the peripheral joint because "it only pays the window".
In a clearly not responsible disaster with witness and police they pass an expert and delays the repair.
In short, it took everything without talking about the call price which only increases despite a bonus that increases.
After several years they are more expensive than competition with a disastrous service.</v>
      </c>
    </row>
    <row r="173" ht="15.75" customHeight="1">
      <c r="B173" s="2" t="s">
        <v>434</v>
      </c>
      <c r="C173" s="2" t="s">
        <v>435</v>
      </c>
      <c r="D173" s="2" t="s">
        <v>13</v>
      </c>
      <c r="E173" s="2" t="s">
        <v>14</v>
      </c>
      <c r="F173" s="2" t="s">
        <v>15</v>
      </c>
      <c r="G173" s="2" t="s">
        <v>436</v>
      </c>
      <c r="H173" s="2" t="s">
        <v>424</v>
      </c>
      <c r="I173" s="3" t="str">
        <f>IFERROR(__xludf.DUMMYFUNCTION("GOOGLETRANSLATE(C173,""fr"",""en"")"),"Direct Assurance absolutely does not defend his insured! And despite emails from me asking them to defend from the start. To do quickly, my spouse had a shock accident in the back on a 2x2 lanes with Cranian trauma, 1 week of hospital and 3 months of ITT."&amp;" The driver who struck him was alcoholic and held as a speech that my spouse was deported to the left (gold the shock is full ball on the back), a witness and the brake traces confirm that the shock is on the right . Gendarment that is not pronounced and "&amp;"a prosecutor who classifies the file in ""insurancelessness"". And direct insurance puts us 100% liability and when I ask for explanations, I am answered ""well yes but your spouse does not address anything so how do you want us to defend it !!! and after"&amp;" 2 months, the mail of Our lawyer is always unanswered. So yes they have attractive offers but not only at the slightest accident the contribution increases in incredible depths but in addition they manage to put responsibility at 100%! Why repay a deduct"&amp;"ible and corporal damage when We can do without.")</f>
        <v>Direct Assurance absolutely does not defend his insured! And despite emails from me asking them to defend from the start. To do quickly, my spouse had a shock accident in the back on a 2x2 lanes with Cranian trauma, 1 week of hospital and 3 months of ITT. The driver who struck him was alcoholic and held as a speech that my spouse was deported to the left (gold the shock is full ball on the back), a witness and the brake traces confirm that the shock is on the right . Gendarment that is not pronounced and a prosecutor who classifies the file in "insurancelessness". And direct insurance puts us 100% liability and when I ask for explanations, I am answered "well yes but your spouse does not address anything so how do you want us to defend it !!! and after 2 months, the mail of Our lawyer is always unanswered. So yes they have attractive offers but not only at the slightest accident the contribution increases in incredible depths but in addition they manage to put responsibility at 100%! Why repay a deductible and corporal damage when We can do without.</v>
      </c>
    </row>
    <row r="174" ht="15.75" customHeight="1">
      <c r="B174" s="2" t="s">
        <v>437</v>
      </c>
      <c r="C174" s="2" t="s">
        <v>438</v>
      </c>
      <c r="D174" s="2" t="s">
        <v>13</v>
      </c>
      <c r="E174" s="2" t="s">
        <v>14</v>
      </c>
      <c r="F174" s="2" t="s">
        <v>15</v>
      </c>
      <c r="G174" s="2" t="s">
        <v>436</v>
      </c>
      <c r="H174" s="2" t="s">
        <v>424</v>
      </c>
      <c r="I174" s="3" t="str">
        <f>IFERROR(__xludf.DUMMYFUNCTION("GOOGLETRANSLATE(C174,""fr"",""en"")"),"Today I try in vain to obtain a quote for new auto insurance, by tel. 4 calls; 3 errors of entry of address Mel.; erroneous postal address; Impatient interlocutor when I share with him multiple errors that are linked! Result I will stay with my old insure"&amp;"r!")</f>
        <v>Today I try in vain to obtain a quote for new auto insurance, by tel. 4 calls; 3 errors of entry of address Mel.; erroneous postal address; Impatient interlocutor when I share with him multiple errors that are linked! Result I will stay with my old insurer!</v>
      </c>
    </row>
    <row r="175" ht="15.75" customHeight="1">
      <c r="B175" s="2" t="s">
        <v>439</v>
      </c>
      <c r="C175" s="2" t="s">
        <v>440</v>
      </c>
      <c r="D175" s="2" t="s">
        <v>13</v>
      </c>
      <c r="E175" s="2" t="s">
        <v>14</v>
      </c>
      <c r="F175" s="2" t="s">
        <v>15</v>
      </c>
      <c r="G175" s="2" t="s">
        <v>441</v>
      </c>
      <c r="H175" s="2" t="s">
        <v>424</v>
      </c>
      <c r="I175" s="3" t="str">
        <f>IFERROR(__xludf.DUMMYFUNCTION("GOOGLETRANSLATE(C175,""fr"",""en"")"),"Hello,
For two years insured at Direct Insurance, following an attractive offer for any new contract, I am now faced with disproportionate increases, in fact for two without any claim I see my subscription increase by 29%")</f>
        <v>Hello,
For two years insured at Direct Insurance, following an attractive offer for any new contract, I am now faced with disproportionate increases, in fact for two without any claim I see my subscription increase by 29%</v>
      </c>
    </row>
    <row r="176" ht="15.75" customHeight="1">
      <c r="B176" s="2" t="s">
        <v>442</v>
      </c>
      <c r="C176" s="2" t="s">
        <v>443</v>
      </c>
      <c r="D176" s="2" t="s">
        <v>13</v>
      </c>
      <c r="E176" s="2" t="s">
        <v>14</v>
      </c>
      <c r="F176" s="2" t="s">
        <v>15</v>
      </c>
      <c r="G176" s="2" t="s">
        <v>424</v>
      </c>
      <c r="H176" s="2" t="s">
        <v>424</v>
      </c>
      <c r="I176" s="3" t="str">
        <f>IFERROR(__xludf.DUMMYFUNCTION("GOOGLETRANSLATE(C176,""fr"",""en"")"),"You want a discount price ... well you have it and not only .... Hello ... is there a driver on the plane? ... a simple showcase and nothing derrier ... Pay your subscription and don't come and complain")</f>
        <v>You want a discount price ... well you have it and not only .... Hello ... is there a driver on the plane? ... a simple showcase and nothing derrier ... Pay your subscription and don't come and complain</v>
      </c>
    </row>
    <row r="177" ht="15.75" customHeight="1">
      <c r="B177" s="2" t="s">
        <v>444</v>
      </c>
      <c r="C177" s="2" t="s">
        <v>445</v>
      </c>
      <c r="D177" s="2" t="s">
        <v>13</v>
      </c>
      <c r="E177" s="2" t="s">
        <v>14</v>
      </c>
      <c r="F177" s="2" t="s">
        <v>15</v>
      </c>
      <c r="G177" s="2" t="s">
        <v>446</v>
      </c>
      <c r="H177" s="2" t="s">
        <v>447</v>
      </c>
      <c r="I177" s="3" t="str">
        <f>IFERROR(__xludf.DUMMYFUNCTION("GOOGLETRANSLATE(C177,""fr"",""en"")"),"Direct Assurance Groupe AXA has the same Politiq5de Prize as AXA France. Attractive the first year of subscription and 2 nd year increase in price DET + 8 to 13% without any accident. And 50 % bonus. !! ns are in an inflation of 1.7 and wages do not incre"&amp;"ase by 13 % per year")</f>
        <v>Direct Assurance Groupe AXA has the same Politiq5de Prize as AXA France. Attractive the first year of subscription and 2 nd year increase in price DET + 8 to 13% without any accident. And 50 % bonus. !! ns are in an inflation of 1.7 and wages do not increase by 13 % per year</v>
      </c>
    </row>
    <row r="178" ht="15.75" customHeight="1">
      <c r="B178" s="2" t="s">
        <v>448</v>
      </c>
      <c r="C178" s="2" t="s">
        <v>449</v>
      </c>
      <c r="D178" s="2" t="s">
        <v>13</v>
      </c>
      <c r="E178" s="2" t="s">
        <v>14</v>
      </c>
      <c r="F178" s="2" t="s">
        <v>15</v>
      </c>
      <c r="G178" s="2" t="s">
        <v>450</v>
      </c>
      <c r="H178" s="2" t="s">
        <v>447</v>
      </c>
      <c r="I178" s="3" t="str">
        <f>IFERROR(__xludf.DUMMYFUNCTION("GOOGLETRANSLATE(C178,""fr"",""en"")"),"Hello, after having subscribed to a VP offer but validate by phone (VP not validated), promise by phone from the sending of 100 euro when subscribing to a 2nd vehicle but never received and after complaint becomes very unpleasant by phone so realization f"&amp;"uture.")</f>
        <v>Hello, after having subscribed to a VP offer but validate by phone (VP not validated), promise by phone from the sending of 100 euro when subscribing to a 2nd vehicle but never received and after complaint becomes very unpleasant by phone so realization future.</v>
      </c>
    </row>
    <row r="179" ht="15.75" customHeight="1">
      <c r="B179" s="2" t="s">
        <v>451</v>
      </c>
      <c r="C179" s="2" t="s">
        <v>452</v>
      </c>
      <c r="D179" s="2" t="s">
        <v>13</v>
      </c>
      <c r="E179" s="2" t="s">
        <v>14</v>
      </c>
      <c r="F179" s="2" t="s">
        <v>15</v>
      </c>
      <c r="G179" s="2" t="s">
        <v>453</v>
      </c>
      <c r="H179" s="2" t="s">
        <v>447</v>
      </c>
      <c r="I179" s="3" t="str">
        <f>IFERROR(__xludf.DUMMYFUNCTION("GOOGLETRANSLATE(C179,""fr"",""en"")"),"Hello here is my story on July 10, 2018 after a long period very painful for me mentally and physically I started to see the end of the tunel and these that a semi trailer hits me from the back and I am stopped and very Physically fragile the return to he"&amp;"ll reprogrammed with all in all, its these does them and with it and with the with the disaster expertise October 2018 with a doctor who is the jai stimperession of being judged and we are in September 2019 still not received dexpertise report and nobody "&amp;"receives it neither the assurance nor my lawyer and the secretary of Lexpert says that there is nothing brief I am waiting for the second invitation because he does not consolidate me in short at this speed in 2022 its will be settled this story which me "&amp;"Rodes in addition to the professional and medical consequences these one more symptoms not having consideration is unbearable I urgently that I am disabled and therefore not very nice to behave in this way this s inhuman detere accompanied in this way to "&amp;"oblige to move them to say ha yes these normal steps")</f>
        <v>Hello here is my story on July 10, 2018 after a long period very painful for me mentally and physically I started to see the end of the tunel and these that a semi trailer hits me from the back and I am stopped and very Physically fragile the return to hell reprogrammed with all in all, its these does them and with it and with the with the disaster expertise October 2018 with a doctor who is the jai stimperession of being judged and we are in September 2019 still not received dexpertise report and nobody receives it neither the assurance nor my lawyer and the secretary of Lexpert says that there is nothing brief I am waiting for the second invitation because he does not consolidate me in short at this speed in 2022 its will be settled this story which me Rodes in addition to the professional and medical consequences these one more symptoms not having consideration is unbearable I urgently that I am disabled and therefore not very nice to behave in this way this s inhuman detere accompanied in this way to oblige to move them to say ha yes these normal steps</v>
      </c>
    </row>
    <row r="180" ht="15.75" customHeight="1">
      <c r="B180" s="2" t="s">
        <v>454</v>
      </c>
      <c r="C180" s="2" t="s">
        <v>455</v>
      </c>
      <c r="D180" s="2" t="s">
        <v>13</v>
      </c>
      <c r="E180" s="2" t="s">
        <v>14</v>
      </c>
      <c r="F180" s="2" t="s">
        <v>15</v>
      </c>
      <c r="G180" s="2" t="s">
        <v>456</v>
      </c>
      <c r="H180" s="2" t="s">
        <v>457</v>
      </c>
      <c r="I180" s="3" t="str">
        <f>IFERROR(__xludf.DUMMYFUNCTION("GOOGLETRANSLATE(C180,""fr"",""en"")"),"Just the impression of throwing money out the windows.
No need to try to call, the people who respond are foreign and have no control of your contract.
I have never seen insurance like this despite my 10 years of insured.")</f>
        <v>Just the impression of throwing money out the windows.
No need to try to call, the people who respond are foreign and have no control of your contract.
I have never seen insurance like this despite my 10 years of insured.</v>
      </c>
    </row>
    <row r="181" ht="15.75" customHeight="1">
      <c r="B181" s="2" t="s">
        <v>458</v>
      </c>
      <c r="C181" s="2" t="s">
        <v>459</v>
      </c>
      <c r="D181" s="2" t="s">
        <v>13</v>
      </c>
      <c r="E181" s="2" t="s">
        <v>14</v>
      </c>
      <c r="F181" s="2" t="s">
        <v>15</v>
      </c>
      <c r="G181" s="2" t="s">
        <v>460</v>
      </c>
      <c r="H181" s="2" t="s">
        <v>457</v>
      </c>
      <c r="I181" s="3" t="str">
        <f>IFERROR(__xludf.DUMMYFUNCTION("GOOGLETRANSLATE(C181,""fr"",""en"")"),"Incompetent advisers")</f>
        <v>Incompetent advisers</v>
      </c>
    </row>
    <row r="182" ht="15.75" customHeight="1">
      <c r="B182" s="2" t="s">
        <v>461</v>
      </c>
      <c r="C182" s="2" t="s">
        <v>462</v>
      </c>
      <c r="D182" s="2" t="s">
        <v>13</v>
      </c>
      <c r="E182" s="2" t="s">
        <v>14</v>
      </c>
      <c r="F182" s="2" t="s">
        <v>15</v>
      </c>
      <c r="G182" s="2" t="s">
        <v>460</v>
      </c>
      <c r="H182" s="2" t="s">
        <v>457</v>
      </c>
      <c r="I182" s="3" t="str">
        <f>IFERROR(__xludf.DUMMYFUNCTION("GOOGLETRANSLATE(C182,""fr"",""en"")"),"Former insured, I wanted to make a quote to ensure a new vehicle.
I was asked for a profession (is this legal?), I answer personal assistant and driver.
I was answered, because of this profession without explanation we do not assure you, outside I alrea"&amp;"dy did this profession on my old contract (zero sinister bonus at 0.50)
I said that I assured myself in a private journey less than 7000km/year! Nothing to do with my profession ...
Discriminatory?! In everything this is my feeling!")</f>
        <v>Former insured, I wanted to make a quote to ensure a new vehicle.
I was asked for a profession (is this legal?), I answer personal assistant and driver.
I was answered, because of this profession without explanation we do not assure you, outside I already did this profession on my old contract (zero sinister bonus at 0.50)
I said that I assured myself in a private journey less than 7000km/year! Nothing to do with my profession ...
Discriminatory?! In everything this is my feeling!</v>
      </c>
    </row>
    <row r="183" ht="15.75" customHeight="1">
      <c r="B183" s="2" t="s">
        <v>463</v>
      </c>
      <c r="C183" s="2" t="s">
        <v>464</v>
      </c>
      <c r="D183" s="2" t="s">
        <v>13</v>
      </c>
      <c r="E183" s="2" t="s">
        <v>14</v>
      </c>
      <c r="F183" s="2" t="s">
        <v>15</v>
      </c>
      <c r="G183" s="2" t="s">
        <v>465</v>
      </c>
      <c r="H183" s="2" t="s">
        <v>457</v>
      </c>
      <c r="I183" s="3" t="str">
        <f>IFERROR(__xludf.DUMMYFUNCTION("GOOGLETRANSLATE(C183,""fr"",""en"")"),"If you are looking for an insurer worthy of this title, continue your search without wasting your time interested in them. After more than 10 years of membership, I have just seen that this ""insurer"" is very gifted and competent for the levy and collect"&amp;"ion of deadlines but to provide a minimum service in return (especially in the event of a claim) not hope. A claim declared for almost 2 years, no info on the status of the file, no return of the SAV manager, the so-called mediator and even the customer r"&amp;"elations manager, the innumerable LRAR remained unanswered. Customer satisfaction which is at the heart of the strategy of most companies concerned with providing quality service to their customer, I think it is not yet integrated into their strategy. Did"&amp;" they not yet understand that the customer's voice and customer satisfaction are wages of sustainability for a company?")</f>
        <v>If you are looking for an insurer worthy of this title, continue your search without wasting your time interested in them. After more than 10 years of membership, I have just seen that this "insurer" is very gifted and competent for the levy and collection of deadlines but to provide a minimum service in return (especially in the event of a claim) not hope. A claim declared for almost 2 years, no info on the status of the file, no return of the SAV manager, the so-called mediator and even the customer relations manager, the innumerable LRAR remained unanswered. Customer satisfaction which is at the heart of the strategy of most companies concerned with providing quality service to their customer, I think it is not yet integrated into their strategy. Did they not yet understand that the customer's voice and customer satisfaction are wages of sustainability for a company?</v>
      </c>
    </row>
    <row r="184" ht="15.75" customHeight="1">
      <c r="B184" s="2" t="s">
        <v>466</v>
      </c>
      <c r="C184" s="2" t="s">
        <v>467</v>
      </c>
      <c r="D184" s="2" t="s">
        <v>13</v>
      </c>
      <c r="E184" s="2" t="s">
        <v>14</v>
      </c>
      <c r="F184" s="2" t="s">
        <v>15</v>
      </c>
      <c r="G184" s="2" t="s">
        <v>468</v>
      </c>
      <c r="H184" s="2" t="s">
        <v>457</v>
      </c>
      <c r="I184" s="3" t="str">
        <f>IFERROR(__xludf.DUMMYFUNCTION("GOOGLETRANSLATE(C184,""fr"",""en"")"),"Run away !!!! Direct Insurance is a danger to consumers they do not respect their commitments or customers. Ghostly sinister services impossible to have a competent person on the phone and even with many insistence person will remind you !! If I hadn't ex"&amp;"perienced it I would not have believed it such a cheek and such a lack of seriousness. Their goals will be simple to do everything and seek by all means of a reimbursed step and even if they do not find it so they make the dead ... does not answer the ema"&amp;"ils do not meet you .. c the first time that I post an opinion but if its can avoid spoiling the life of a person I do not even know how to exist in any case in any case ny go not a horrible experience in case of concern")</f>
        <v>Run away !!!! Direct Insurance is a danger to consumers they do not respect their commitments or customers. Ghostly sinister services impossible to have a competent person on the phone and even with many insistence person will remind you !! If I hadn't experienced it I would not have believed it such a cheek and such a lack of seriousness. Their goals will be simple to do everything and seek by all means of a reimbursed step and even if they do not find it so they make the dead ... does not answer the emails do not meet you .. c the first time that I post an opinion but if its can avoid spoiling the life of a person I do not even know how to exist in any case in any case ny go not a horrible experience in case of concern</v>
      </c>
    </row>
    <row r="185" ht="15.75" customHeight="1">
      <c r="B185" s="2" t="s">
        <v>469</v>
      </c>
      <c r="C185" s="2" t="s">
        <v>470</v>
      </c>
      <c r="D185" s="2" t="s">
        <v>13</v>
      </c>
      <c r="E185" s="2" t="s">
        <v>14</v>
      </c>
      <c r="F185" s="2" t="s">
        <v>15</v>
      </c>
      <c r="G185" s="2" t="s">
        <v>471</v>
      </c>
      <c r="H185" s="2" t="s">
        <v>457</v>
      </c>
      <c r="I185" s="3" t="str">
        <f>IFERROR(__xludf.DUMMYFUNCTION("GOOGLETRANSLATE(C185,""fr"",""en"")"),"Damn, no better than others, lies on savings to attract customers. The margin must be excellent as there are no agencies. I would never go to them")</f>
        <v>Damn, no better than others, lies on savings to attract customers. The margin must be excellent as there are no agencies. I would never go to them</v>
      </c>
    </row>
    <row r="186" ht="15.75" customHeight="1">
      <c r="B186" s="2" t="s">
        <v>472</v>
      </c>
      <c r="C186" s="2" t="s">
        <v>473</v>
      </c>
      <c r="D186" s="2" t="s">
        <v>13</v>
      </c>
      <c r="E186" s="2" t="s">
        <v>14</v>
      </c>
      <c r="F186" s="2" t="s">
        <v>15</v>
      </c>
      <c r="G186" s="2" t="s">
        <v>474</v>
      </c>
      <c r="H186" s="2" t="s">
        <v>475</v>
      </c>
      <c r="I186" s="3" t="str">
        <f>IFERROR(__xludf.DUMMYFUNCTION("GOOGLETRANSLATE(C186,""fr"",""en"")"),"Incredibly low -end, I am struck by a lady my wrongs are 0% and I am not entitled to a vehicle loan and I have to advance the costs of the repairs !!
First time I see that, what is insurance for then ???
Honely it is better to pay a little more expensiv"&amp;"e and go to a serious agency.")</f>
        <v>Incredibly low -end, I am struck by a lady my wrongs are 0% and I am not entitled to a vehicle loan and I have to advance the costs of the repairs !!
First time I see that, what is insurance for then ???
Honely it is better to pay a little more expensive and go to a serious agency.</v>
      </c>
    </row>
    <row r="187" ht="15.75" customHeight="1">
      <c r="B187" s="2" t="s">
        <v>476</v>
      </c>
      <c r="C187" s="2" t="s">
        <v>477</v>
      </c>
      <c r="D187" s="2" t="s">
        <v>13</v>
      </c>
      <c r="E187" s="2" t="s">
        <v>14</v>
      </c>
      <c r="F187" s="2" t="s">
        <v>15</v>
      </c>
      <c r="G187" s="2" t="s">
        <v>478</v>
      </c>
      <c r="H187" s="2" t="s">
        <v>475</v>
      </c>
      <c r="I187" s="3" t="str">
        <f>IFERROR(__xludf.DUMMYFUNCTION("GOOGLETRANSLATE(C187,""fr"",""en"")"),"Hello ,
I asked an advisor to regularize the Crit'Air of my car which was 2 confirmed by the prefecture and the advisor dared to delete my contract by unfolished. The call made on July 26, 2019 at 11:02 a.m. and then a 2nd call at 11:08 a.m. and I came a"&amp;"cross the same advisor on 0970820072")</f>
        <v>Hello ,
I asked an advisor to regularize the Crit'Air of my car which was 2 confirmed by the prefecture and the advisor dared to delete my contract by unfolished. The call made on July 26, 2019 at 11:02 a.m. and then a 2nd call at 11:08 a.m. and I came across the same advisor on 0970820072</v>
      </c>
    </row>
    <row r="188" ht="15.75" customHeight="1">
      <c r="B188" s="2" t="s">
        <v>479</v>
      </c>
      <c r="C188" s="2" t="s">
        <v>480</v>
      </c>
      <c r="D188" s="2" t="s">
        <v>13</v>
      </c>
      <c r="E188" s="2" t="s">
        <v>14</v>
      </c>
      <c r="F188" s="2" t="s">
        <v>15</v>
      </c>
      <c r="G188" s="2" t="s">
        <v>481</v>
      </c>
      <c r="H188" s="2" t="s">
        <v>475</v>
      </c>
      <c r="I188" s="3" t="str">
        <f>IFERROR(__xludf.DUMMYFUNCTION("GOOGLETRANSLATE(C188,""fr"",""en"")"),"Vehicle insured for 1 year
A sinister or I am responsible and a loss 0 responsible, a destroyed vehicle and I am injured in the cervical
Management of the sinister nightmarish, I have to restart them constantly so that it advances and in the end I lose "&amp;"1500 euros after the reimbursement
Let's not talk about the treatment of the bodily accident that has been dragging for 5 months and Malrée 6 reminders, no news from the advisor, they have nothing to do at all !!!")</f>
        <v>Vehicle insured for 1 year
A sinister or I am responsible and a loss 0 responsible, a destroyed vehicle and I am injured in the cervical
Management of the sinister nightmarish, I have to restart them constantly so that it advances and in the end I lose 1500 euros after the reimbursement
Let's not talk about the treatment of the bodily accident that has been dragging for 5 months and Malrée 6 reminders, no news from the advisor, they have nothing to do at all !!!</v>
      </c>
    </row>
    <row r="189" ht="15.75" customHeight="1">
      <c r="B189" s="2" t="s">
        <v>482</v>
      </c>
      <c r="C189" s="2" t="s">
        <v>483</v>
      </c>
      <c r="D189" s="2" t="s">
        <v>13</v>
      </c>
      <c r="E189" s="2" t="s">
        <v>14</v>
      </c>
      <c r="F189" s="2" t="s">
        <v>15</v>
      </c>
      <c r="G189" s="2" t="s">
        <v>484</v>
      </c>
      <c r="H189" s="2" t="s">
        <v>475</v>
      </c>
      <c r="I189" s="3" t="str">
        <f>IFERROR(__xludf.DUMMYFUNCTION("GOOGLETRANSLATE(C189,""fr"",""en"")"),"No need to make the 'discount' the subscription, if all the pretexts are good not to reimburse the insured")</f>
        <v>No need to make the 'discount' the subscription, if all the pretexts are good not to reimburse the insured</v>
      </c>
    </row>
    <row r="190" ht="15.75" customHeight="1">
      <c r="B190" s="2" t="s">
        <v>485</v>
      </c>
      <c r="C190" s="2" t="s">
        <v>486</v>
      </c>
      <c r="D190" s="2" t="s">
        <v>13</v>
      </c>
      <c r="E190" s="2" t="s">
        <v>14</v>
      </c>
      <c r="F190" s="2" t="s">
        <v>15</v>
      </c>
      <c r="G190" s="2" t="s">
        <v>484</v>
      </c>
      <c r="H190" s="2" t="s">
        <v>475</v>
      </c>
      <c r="I190" s="3" t="str">
        <f>IFERROR(__xludf.DUMMYFUNCTION("GOOGLETRANSLATE(C190,""fr"",""en"")"),"Hi there ,
Before committing to Direct Insurance Read your contract well and especially before Signeret if you have a sinister with a break of ice made an observation with the pebbles which you finally break it best is not to secure by internet and to ha"&amp;"ve direct contact with the insurer")</f>
        <v>Hi there ,
Before committing to Direct Insurance Read your contract well and especially before Signeret if you have a sinister with a break of ice made an observation with the pebbles which you finally break it best is not to secure by internet and to have direct contact with the insurer</v>
      </c>
    </row>
    <row r="191" ht="15.75" customHeight="1">
      <c r="B191" s="2" t="s">
        <v>487</v>
      </c>
      <c r="C191" s="2" t="s">
        <v>488</v>
      </c>
      <c r="D191" s="2" t="s">
        <v>13</v>
      </c>
      <c r="E191" s="2" t="s">
        <v>14</v>
      </c>
      <c r="F191" s="2" t="s">
        <v>15</v>
      </c>
      <c r="G191" s="2" t="s">
        <v>489</v>
      </c>
      <c r="H191" s="2" t="s">
        <v>475</v>
      </c>
      <c r="I191" s="3" t="str">
        <f>IFERROR(__xludf.DUMMYFUNCTION("GOOGLETRANSLATE(C191,""fr"",""en"")"),"I'm so disappointed. I have been in any risk for my car, bonus at 1.5 for 3 years. I made a POC on my right rear door a year ago, and declared it in May, as responsible accident, in order to have financial assistance from insurance for care From this POC,"&amp;" whose repair costs 1,200 euros among bodybuilders. The expert comes, notes that the POC is older than May, I call insurance specifying that in fact I opened the disaster in May because I made the decision to have this POC repaired ( And can currently be "&amp;"financially, especially). Inflexible response of the insurance: not only will I be unknown, but in addition they do not want to hear about care because the POC has more than a year. In this case this does not change anything for them, it is a poc are I am"&amp;" responsible, and he has not moved since. For lack of information (I learned that it was absolutely necessary to declare the POC within 5 days, even if we are responsible, and that we were not obliged to repair immediately, and too much franchise, so I fi"&amp;"nds me to lose on the whole line. It is to wonder what is the right risk. It is harmful, they have no room for maneuver for a loyal, Bonnussé, and honest client. I no longer imagine Ensure my residences for a second.")</f>
        <v>I'm so disappointed. I have been in any risk for my car, bonus at 1.5 for 3 years. I made a POC on my right rear door a year ago, and declared it in May, as responsible accident, in order to have financial assistance from insurance for care From this POC, whose repair costs 1,200 euros among bodybuilders. The expert comes, notes that the POC is older than May, I call insurance specifying that in fact I opened the disaster in May because I made the decision to have this POC repaired ( And can currently be financially, especially). Inflexible response of the insurance: not only will I be unknown, but in addition they do not want to hear about care because the POC has more than a year. In this case this does not change anything for them, it is a poc are I am responsible, and he has not moved since. For lack of information (I learned that it was absolutely necessary to declare the POC within 5 days, even if we are responsible, and that we were not obliged to repair immediately, and too much franchise, so I finds me to lose on the whole line. It is to wonder what is the right risk. It is harmful, they have no room for maneuver for a loyal, Bonnussé, and honest client. I no longer imagine Ensure my residences for a second.</v>
      </c>
    </row>
    <row r="192" ht="15.75" customHeight="1">
      <c r="B192" s="2" t="s">
        <v>490</v>
      </c>
      <c r="C192" s="2" t="s">
        <v>491</v>
      </c>
      <c r="D192" s="2" t="s">
        <v>13</v>
      </c>
      <c r="E192" s="2" t="s">
        <v>14</v>
      </c>
      <c r="F192" s="2" t="s">
        <v>15</v>
      </c>
      <c r="G192" s="2" t="s">
        <v>492</v>
      </c>
      <c r="H192" s="2" t="s">
        <v>475</v>
      </c>
      <c r="I192" s="3" t="str">
        <f>IFERROR(__xludf.DUMMYFUNCTION("GOOGLETRANSLATE(C192,""fr"",""en"")"),"Run away ! I was robbed my car insured all risks tranquility pack on December 3, 2018 and to date, on July 5, 2019, I am still awaiting my compensation ...")</f>
        <v>Run away ! I was robbed my car insured all risks tranquility pack on December 3, 2018 and to date, on July 5, 2019, I am still awaiting my compensation ...</v>
      </c>
    </row>
    <row r="193" ht="15.75" customHeight="1">
      <c r="B193" s="2" t="s">
        <v>493</v>
      </c>
      <c r="C193" s="2" t="s">
        <v>494</v>
      </c>
      <c r="D193" s="2" t="s">
        <v>13</v>
      </c>
      <c r="E193" s="2" t="s">
        <v>14</v>
      </c>
      <c r="F193" s="2" t="s">
        <v>15</v>
      </c>
      <c r="G193" s="2" t="s">
        <v>495</v>
      </c>
      <c r="H193" s="2" t="s">
        <v>496</v>
      </c>
      <c r="I193" s="3" t="str">
        <f>IFERROR(__xludf.DUMMYFUNCTION("GOOGLETRANSLATE(C193,""fr"",""en"")"),"Unlike many opinions, I for my part had a good experience with Direct Insurance (Auto).
My car insured all risks was stolen, the care was clear and fast, and in less than two weeks everything has been settled.
Obviously your file must be complete if"&amp;" you want things to go quickly. Indeed, many documents are requested, but do not discourage yourself :)")</f>
        <v>Unlike many opinions, I for my part had a good experience with Direct Insurance (Auto).
My car insured all risks was stolen, the care was clear and fast, and in less than two weeks everything has been settled.
Obviously your file must be complete if you want things to go quickly. Indeed, many documents are requested, but do not discourage yourself :)</v>
      </c>
    </row>
    <row r="194" ht="15.75" customHeight="1">
      <c r="B194" s="2" t="s">
        <v>497</v>
      </c>
      <c r="C194" s="2" t="s">
        <v>498</v>
      </c>
      <c r="D194" s="2" t="s">
        <v>13</v>
      </c>
      <c r="E194" s="2" t="s">
        <v>14</v>
      </c>
      <c r="F194" s="2" t="s">
        <v>15</v>
      </c>
      <c r="G194" s="2" t="s">
        <v>499</v>
      </c>
      <c r="H194" s="2" t="s">
        <v>496</v>
      </c>
      <c r="I194" s="3" t="str">
        <f>IFERROR(__xludf.DUMMYFUNCTION("GOOGLETRANSLATE(C194,""fr"",""en"")"),"I was stolen the keys to my vehicle as well as my vehicle which was finally found by the police.
The keys being in the mailbox of my building (the building being only accessible by badge and the mailbox closed on the spot) they refuse to unandemnate me"&amp;" !!! They start from the principle that nothing was forced to enter the building and that if a delivery man the contents of the mailbox is my fault ...
I even asked to simply reimburse myself for the towing and guarding costs of the pound but they did "&amp;"not want to hear anything.
It is clear that I will terminate if no gestures are made.
")</f>
        <v>I was stolen the keys to my vehicle as well as my vehicle which was finally found by the police.
The keys being in the mailbox of my building (the building being only accessible by badge and the mailbox closed on the spot) they refuse to unandemnate me !!! They start from the principle that nothing was forced to enter the building and that if a delivery man the contents of the mailbox is my fault ...
I even asked to simply reimburse myself for the towing and guarding costs of the pound but they did not want to hear anything.
It is clear that I will terminate if no gestures are made.
</v>
      </c>
    </row>
    <row r="195" ht="15.75" customHeight="1">
      <c r="B195" s="2" t="s">
        <v>500</v>
      </c>
      <c r="C195" s="2" t="s">
        <v>501</v>
      </c>
      <c r="D195" s="2" t="s">
        <v>13</v>
      </c>
      <c r="E195" s="2" t="s">
        <v>14</v>
      </c>
      <c r="F195" s="2" t="s">
        <v>15</v>
      </c>
      <c r="G195" s="2" t="s">
        <v>502</v>
      </c>
      <c r="H195" s="2" t="s">
        <v>496</v>
      </c>
      <c r="I195" s="3" t="str">
        <f>IFERROR(__xludf.DUMMYFUNCTION("GOOGLETRANSLATE(C195,""fr"",""en"")"),"Obviously, this insurance seems inexpensive at the start. But rest assured the prices only increase. The more seniority we have, the more we pay dear it is enough to make a simulation to see that the new customer price and less than as a former subscriber"&amp;". A lamentable claims management. The insurance company and the expert launching the fault continuously, without you knowing who lies. Meanwhile time passes and your file does not advance. And when you succeed in having a manager who undertakes to remind "&amp;"you the next day ... Like what respect for the word given is not a policy of this company. (and all this for a disaster with 0 to responsibility). It's been two months since it lasts. To flee.")</f>
        <v>Obviously, this insurance seems inexpensive at the start. But rest assured the prices only increase. The more seniority we have, the more we pay dear it is enough to make a simulation to see that the new customer price and less than as a former subscriber. A lamentable claims management. The insurance company and the expert launching the fault continuously, without you knowing who lies. Meanwhile time passes and your file does not advance. And when you succeed in having a manager who undertakes to remind you the next day ... Like what respect for the word given is not a policy of this company. (and all this for a disaster with 0 to responsibility). It's been two months since it lasts. To flee.</v>
      </c>
    </row>
    <row r="196" ht="15.75" customHeight="1">
      <c r="B196" s="2" t="s">
        <v>503</v>
      </c>
      <c r="C196" s="2" t="s">
        <v>504</v>
      </c>
      <c r="D196" s="2" t="s">
        <v>13</v>
      </c>
      <c r="E196" s="2" t="s">
        <v>14</v>
      </c>
      <c r="F196" s="2" t="s">
        <v>15</v>
      </c>
      <c r="G196" s="2" t="s">
        <v>505</v>
      </c>
      <c r="H196" s="2" t="s">
        <v>496</v>
      </c>
      <c r="I196" s="3" t="str">
        <f>IFERROR(__xludf.DUMMYFUNCTION("GOOGLETRANSLATE(C196,""fr"",""en"")"),"Deplorable management, excessive reactivity in short, rotten customer service .... deductibles everywhere .. a more than attractive price for membership but hello annual increases !!!! In short, to flee once the bonus 50 acquired !!!!!! Ideal young permit"&amp;" for 3 years in name that's all, and again !!!!!")</f>
        <v>Deplorable management, excessive reactivity in short, rotten customer service .... deductibles everywhere .. a more than attractive price for membership but hello annual increases !!!! In short, to flee once the bonus 50 acquired !!!!!! Ideal young permit for 3 years in name that's all, and again !!!!!</v>
      </c>
    </row>
    <row r="197" ht="15.75" customHeight="1">
      <c r="B197" s="2" t="s">
        <v>506</v>
      </c>
      <c r="C197" s="2" t="s">
        <v>507</v>
      </c>
      <c r="D197" s="2" t="s">
        <v>13</v>
      </c>
      <c r="E197" s="2" t="s">
        <v>14</v>
      </c>
      <c r="F197" s="2" t="s">
        <v>15</v>
      </c>
      <c r="G197" s="2" t="s">
        <v>508</v>
      </c>
      <c r="H197" s="2" t="s">
        <v>496</v>
      </c>
      <c r="I197" s="3" t="str">
        <f>IFERROR(__xludf.DUMMYFUNCTION("GOOGLETRANSLATE(C197,""fr"",""en"")"),"Hello,
I suffered a claim with my vehicle on April 7, 2019.
My vehicle was towed in the garage on April 8, 2019
Renault Conflans Alliance
ESDB
18 bd Salvador Allende
78700 Conflans Ste Honorine
FRANCE
It's been almost 2 months that I am with"&amp;"out vehicle.
I share my extreme dissatisfaction with you concerning the management of my file.
I had to make many calls for the garage to make their work.
It took several weeks to send the photos of my vehicle.
They then forgot to report the clutch "&amp;"problem to the expert.
It was finally necessary that I myself organize the passage of the expert in the garage so that he makes his report.
I just spent almost 2 months without a car while I have the tranquility option
In your contract, you indicate:"&amp;"
  41.2. Home loan vehicle services:
 We guarantee...
The provision with a rental contract of a category A replacement vehicle, provided by our service provider, for the duration of repairs when the insured vehicle is economically and technically rep"&amp;"airable;
  In the event of failure of the service provider or impossibility for it to carry out the equivalent service or failing that, will undertake to compensate the insured ...
Soon 2 months without a vehicle and it is still not repaired.
I expect "&amp;"direct insurance to take care of my rental fees during this period.
")</f>
        <v>Hello,
I suffered a claim with my vehicle on April 7, 2019.
My vehicle was towed in the garage on April 8, 2019
Renault Conflans Alliance
ESDB
18 bd Salvador Allende
78700 Conflans Ste Honorine
FRANCE
It's been almost 2 months that I am without vehicle.
I share my extreme dissatisfaction with you concerning the management of my file.
I had to make many calls for the garage to make their work.
It took several weeks to send the photos of my vehicle.
They then forgot to report the clutch problem to the expert.
It was finally necessary that I myself organize the passage of the expert in the garage so that he makes his report.
I just spent almost 2 months without a car while I have the tranquility option
In your contract, you indicate:
  41.2. Home loan vehicle services:
 We guarantee...
The provision with a rental contract of a category A replacement vehicle, provided by our service provider, for the duration of repairs when the insured vehicle is economically and technically repairable;
  In the event of failure of the service provider or impossibility for it to carry out the equivalent service or failing that, will undertake to compensate the insured ...
Soon 2 months without a vehicle and it is still not repaired.
I expect direct insurance to take care of my rental fees during this period.
</v>
      </c>
    </row>
    <row r="198" ht="15.75" customHeight="1">
      <c r="B198" s="2" t="s">
        <v>509</v>
      </c>
      <c r="C198" s="2" t="s">
        <v>510</v>
      </c>
      <c r="D198" s="2" t="s">
        <v>13</v>
      </c>
      <c r="E198" s="2" t="s">
        <v>14</v>
      </c>
      <c r="F198" s="2" t="s">
        <v>15</v>
      </c>
      <c r="G198" s="2" t="s">
        <v>511</v>
      </c>
      <c r="H198" s="2" t="s">
        <v>512</v>
      </c>
      <c r="I198" s="3" t="str">
        <f>IFERROR(__xludf.DUMMYFUNCTION("GOOGLETRANSLATE(C198,""fr"",""en"")"),"Completely unnecessary insurance and above all not respecting the legislation but as Axa is behind a big lawyer. The appeals drag and impossible to be compensated ... I was customers at home for 4 years in any risk with options to the maximum (0km breakdo"&amp;"wn, increased value, in short all that is possible) when my engine caught fire A waterproofing defect and a breakdown on the turbo circuit occurring on the highway, my disaster was simply not treated. I was kept my vehicle more than 250km from my house wi"&amp;"thout my being able to do anything I was told that there was no fire (while 4 witnesses affirms the opposite, including a car which followed us and called the police to quickly send motorway agents)
As I myself put out the fire (greatly helped by the sto"&amp;"rm), they took advantage of the fact that I am at a distance to make up the flame damage and damaged my frontal bumper intact when towing by the company Highway (which I have to pay myself ...) Mal-Grès proving photos that before, during and after having "&amp;"the car in the garage the bumper was intact, they changed the disaster for which I called them (Fire departure of engine fire) in frontal shock of a fixed object (130 km on the highway with no damage excluding those of the flames between the top of the po"&amp;"t and the hood).
Result of the race more than 1,500 euro of repair of my pocket (just for the damage they caused to my vehicle) 800euro for the damage of the initial fire, 600euro of towing costs, several 100th of an hour lost with them On the phone and "&amp;"by mail, 6 months of immobilization of my vehicle by insurance during which I always paid my contribution all useless options, 25 % penalty when nothing has been taken care of and an upcoming lawsuit will end Surely in 10 years because Axa sprinkles the c"&amp;"ourts at hundreds of thousands of euros with their lawyers.")</f>
        <v>Completely unnecessary insurance and above all not respecting the legislation but as Axa is behind a big lawyer. The appeals drag and impossible to be compensated ... I was customers at home for 4 years in any risk with options to the maximum (0km breakdown, increased value, in short all that is possible) when my engine caught fire A waterproofing defect and a breakdown on the turbo circuit occurring on the highway, my disaster was simply not treated. I was kept my vehicle more than 250km from my house without my being able to do anything I was told that there was no fire (while 4 witnesses affirms the opposite, including a car which followed us and called the police to quickly send motorway agents)
As I myself put out the fire (greatly helped by the storm), they took advantage of the fact that I am at a distance to make up the flame damage and damaged my frontal bumper intact when towing by the company Highway (which I have to pay myself ...) Mal-Grès proving photos that before, during and after having the car in the garage the bumper was intact, they changed the disaster for which I called them (Fire departure of engine fire) in frontal shock of a fixed object (130 km on the highway with no damage excluding those of the flames between the top of the pot and the hood).
Result of the race more than 1,500 euro of repair of my pocket (just for the damage they caused to my vehicle) 800euro for the damage of the initial fire, 600euro of towing costs, several 100th of an hour lost with them On the phone and by mail, 6 months of immobilization of my vehicle by insurance during which I always paid my contribution all useless options, 25 % penalty when nothing has been taken care of and an upcoming lawsuit will end Surely in 10 years because Axa sprinkles the courts at hundreds of thousands of euros with their lawyers.</v>
      </c>
    </row>
    <row r="199" ht="15.75" customHeight="1">
      <c r="B199" s="2" t="s">
        <v>513</v>
      </c>
      <c r="C199" s="2" t="s">
        <v>514</v>
      </c>
      <c r="D199" s="2" t="s">
        <v>13</v>
      </c>
      <c r="E199" s="2" t="s">
        <v>14</v>
      </c>
      <c r="F199" s="2" t="s">
        <v>15</v>
      </c>
      <c r="G199" s="2" t="s">
        <v>515</v>
      </c>
      <c r="H199" s="2" t="s">
        <v>512</v>
      </c>
      <c r="I199" s="3" t="str">
        <f>IFERROR(__xludf.DUMMYFUNCTION("GOOGLETRANSLATE(C199,""fr"",""en"")"),"During a disaster, they are the minimum required, but does not try to defend you. The processing of your file is opaque, no justification for the actions carried out.")</f>
        <v>During a disaster, they are the minimum required, but does not try to defend you. The processing of your file is opaque, no justification for the actions carried out.</v>
      </c>
    </row>
    <row r="200" ht="15.75" customHeight="1">
      <c r="B200" s="2" t="s">
        <v>516</v>
      </c>
      <c r="C200" s="2" t="s">
        <v>517</v>
      </c>
      <c r="D200" s="2" t="s">
        <v>13</v>
      </c>
      <c r="E200" s="2" t="s">
        <v>14</v>
      </c>
      <c r="F200" s="2" t="s">
        <v>15</v>
      </c>
      <c r="G200" s="2" t="s">
        <v>518</v>
      </c>
      <c r="H200" s="2" t="s">
        <v>512</v>
      </c>
      <c r="I200" s="3" t="str">
        <f>IFERROR(__xludf.DUMMYFUNCTION("GOOGLETRANSLATE(C200,""fr"",""en"")"),"My auto contract validated in January 2019 (green card received and complete file following consultation of the customer area) was the subject of unexplained modifications to date by the insurer which has generated the sending of an email from his Share i"&amp;"n February for electronic re-signature of personal conditions. This email, stuffed with advertising, was dismissed by the Auti-Spam filter (I have not seen it) and without relaunching any I was terminated in May by LRAR LL 18 with effective taking on 14 !"&amp;"! My calls since has remained in vain and I am marked with a hot iron on the terminated file (Agira) like the offender for 3 years with surprise (doubling of premium) obviously. Thank you Direct Assurance.")</f>
        <v>My auto contract validated in January 2019 (green card received and complete file following consultation of the customer area) was the subject of unexplained modifications to date by the insurer which has generated the sending of an email from his Share in February for electronic re-signature of personal conditions. This email, stuffed with advertising, was dismissed by the Auti-Spam filter (I have not seen it) and without relaunching any I was terminated in May by LRAR LL 18 with effective taking on 14 !! My calls since has remained in vain and I am marked with a hot iron on the terminated file (Agira) like the offender for 3 years with surprise (doubling of premium) obviously. Thank you Direct Assurance.</v>
      </c>
    </row>
    <row r="201" ht="15.75" customHeight="1">
      <c r="B201" s="2" t="s">
        <v>519</v>
      </c>
      <c r="C201" s="2" t="s">
        <v>520</v>
      </c>
      <c r="D201" s="2" t="s">
        <v>13</v>
      </c>
      <c r="E201" s="2" t="s">
        <v>14</v>
      </c>
      <c r="F201" s="2" t="s">
        <v>15</v>
      </c>
      <c r="G201" s="2" t="s">
        <v>521</v>
      </c>
      <c r="H201" s="2" t="s">
        <v>512</v>
      </c>
      <c r="I201" s="3" t="str">
        <f>IFERROR(__xludf.DUMMYFUNCTION("GOOGLETRANSLATE(C201,""fr"",""en"")"),"At Direct Insurance for 8 years and 1 years with the car. For the first time I have a small disaster, responsibility of the other driver, confirmed with the signed letter and the well -filled observation amicable. from Direct Insurance:
No assistance, th"&amp;"e processing of a super long file, no person of reference, responses ignite when I full and I ask for explanations.")</f>
        <v>At Direct Insurance for 8 years and 1 years with the car. For the first time I have a small disaster, responsibility of the other driver, confirmed with the signed letter and the well -filled observation amicable. from Direct Insurance:
No assistance, the processing of a super long file, no person of reference, responses ignite when I full and I ask for explanations.</v>
      </c>
    </row>
    <row r="202" ht="15.75" customHeight="1">
      <c r="B202" s="2" t="s">
        <v>522</v>
      </c>
      <c r="C202" s="2" t="s">
        <v>523</v>
      </c>
      <c r="D202" s="2" t="s">
        <v>13</v>
      </c>
      <c r="E202" s="2" t="s">
        <v>14</v>
      </c>
      <c r="F202" s="2" t="s">
        <v>15</v>
      </c>
      <c r="G202" s="2" t="s">
        <v>524</v>
      </c>
      <c r="H202" s="2" t="s">
        <v>512</v>
      </c>
      <c r="I202" s="3" t="str">
        <f>IFERROR(__xludf.DUMMYFUNCTION("GOOGLETRANSLATE(C202,""fr"",""en"")"),"After having terminated my contract for no reason, not only do they not want to give me an economic compensation, but in addition they do not give me the money they owe me. It's been since September that I have been waiting for. Ashamed.")</f>
        <v>After having terminated my contract for no reason, not only do they not want to give me an economic compensation, but in addition they do not give me the money they owe me. It's been since September that I have been waiting for. Ashamed.</v>
      </c>
    </row>
    <row r="203" ht="15.75" customHeight="1">
      <c r="B203" s="2" t="s">
        <v>525</v>
      </c>
      <c r="C203" s="2" t="s">
        <v>526</v>
      </c>
      <c r="D203" s="2" t="s">
        <v>13</v>
      </c>
      <c r="E203" s="2" t="s">
        <v>14</v>
      </c>
      <c r="F203" s="2" t="s">
        <v>15</v>
      </c>
      <c r="G203" s="2" t="s">
        <v>527</v>
      </c>
      <c r="H203" s="2" t="s">
        <v>512</v>
      </c>
      <c r="I203" s="3" t="str">
        <f>IFERROR(__xludf.DUMMYFUNCTION("GOOGLETRANSLATE(C203,""fr"",""en"")"),"Deception on the amount of contributions, the attractive price is only for the first year, then abusive and unjustified increases")</f>
        <v>Deception on the amount of contributions, the attractive price is only for the first year, then abusive and unjustified increases</v>
      </c>
    </row>
    <row r="204" ht="15.75" customHeight="1">
      <c r="B204" s="2" t="s">
        <v>528</v>
      </c>
      <c r="C204" s="2" t="s">
        <v>529</v>
      </c>
      <c r="D204" s="2" t="s">
        <v>13</v>
      </c>
      <c r="E204" s="2" t="s">
        <v>14</v>
      </c>
      <c r="F204" s="2" t="s">
        <v>15</v>
      </c>
      <c r="G204" s="2" t="s">
        <v>530</v>
      </c>
      <c r="H204" s="2" t="s">
        <v>531</v>
      </c>
      <c r="I204" s="3" t="str">
        <f>IFERROR(__xludf.DUMMYFUNCTION("GOOGLETRANSLATE(C204,""fr"",""en"")"),"I am assured in all risks unfortunately I had a non -responsible accident since November so far the car has not been repaired")</f>
        <v>I am assured in all risks unfortunately I had a non -responsible accident since November so far the car has not been repaired</v>
      </c>
    </row>
    <row r="205" ht="15.75" customHeight="1">
      <c r="B205" s="2" t="s">
        <v>532</v>
      </c>
      <c r="C205" s="2" t="s">
        <v>533</v>
      </c>
      <c r="D205" s="2" t="s">
        <v>13</v>
      </c>
      <c r="E205" s="2" t="s">
        <v>14</v>
      </c>
      <c r="F205" s="2" t="s">
        <v>15</v>
      </c>
      <c r="G205" s="2" t="s">
        <v>534</v>
      </c>
      <c r="H205" s="2" t="s">
        <v>531</v>
      </c>
      <c r="I205" s="3" t="str">
        <f>IFERROR(__xludf.DUMMYFUNCTION("GOOGLETRANSLATE(C205,""fr"",""en"")"),"Hello
I follow any risk with the serenity pack option.
On April 18, 2019 my wife with my 2 daughters aged 6 and 7 broke down in the highway 200 km from our home. So my wife calls for assistance. My vehicle was supported by the motorway towing service wh"&amp;"ere only approved convenience stores could intervene. Not being with it I also called on my side the assistance to ensure that the care of my family went to be well done. Assistance response. No care for a taxi or a loan and hotel cost support
My family "&amp;"therefore got into the car on the trailer.
The tug refuses to take the car to a garage. He tells me that he is forced to take him to their premises and that we must pay the sum of 160 euros. They do not trust direct insurance insurance. My wife therefore"&amp;" set the 160 euros.
Arrived in the towing service room. Insurance asks me to send him the invoice for the reimbursement still pending.
I ask my car again to be taken to a garage. Answer: no care because we have exceeded the envelope allocated 156 euros "&amp;"for our assistance.
So to conclude: no support for the car towing to the garage. I had to pay 160 euro which will be reimbursed, I paid 90 euros at my expense, no support for hotel costs, no car loan and no repatriation at our home. It's super serene !!!"&amp;"
My car could not be repaired I therefore had it towed to my home at my expense 550 euros.
My wife and children took the train at our expense to go home.
Here are the general conditions of the serenity pack option:
Serenity pack
Personal driver war"&amp;"ranty extended 1,500,000.00 Euro AIPP rate greater than 10 percent
Assistance 0km in the event of a breakdown see special conditions.
Vehicle loan to the garage or at home see general conditions
")</f>
        <v>Hello
I follow any risk with the serenity pack option.
On April 18, 2019 my wife with my 2 daughters aged 6 and 7 broke down in the highway 200 km from our home. So my wife calls for assistance. My vehicle was supported by the motorway towing service where only approved convenience stores could intervene. Not being with it I also called on my side the assistance to ensure that the care of my family went to be well done. Assistance response. No care for a taxi or a loan and hotel cost support
My family therefore got into the car on the trailer.
The tug refuses to take the car to a garage. He tells me that he is forced to take him to their premises and that we must pay the sum of 160 euros. They do not trust direct insurance insurance. My wife therefore set the 160 euros.
Arrived in the towing service room. Insurance asks me to send him the invoice for the reimbursement still pending.
I ask my car again to be taken to a garage. Answer: no care because we have exceeded the envelope allocated 156 euros for our assistance.
So to conclude: no support for the car towing to the garage. I had to pay 160 euro which will be reimbursed, I paid 90 euros at my expense, no support for hotel costs, no car loan and no repatriation at our home. It's super serene !!!
My car could not be repaired I therefore had it towed to my home at my expense 550 euros.
My wife and children took the train at our expense to go home.
Here are the general conditions of the serenity pack option:
Serenity pack
Personal driver warranty extended 1,500,000.00 Euro AIPP rate greater than 10 percent
Assistance 0km in the event of a breakdown see special conditions.
Vehicle loan to the garage or at home see general conditions
</v>
      </c>
    </row>
    <row r="206" ht="15.75" customHeight="1">
      <c r="B206" s="2" t="s">
        <v>535</v>
      </c>
      <c r="C206" s="2" t="s">
        <v>536</v>
      </c>
      <c r="D206" s="2" t="s">
        <v>13</v>
      </c>
      <c r="E206" s="2" t="s">
        <v>14</v>
      </c>
      <c r="F206" s="2" t="s">
        <v>15</v>
      </c>
      <c r="G206" s="2" t="s">
        <v>537</v>
      </c>
      <c r="H206" s="2" t="s">
        <v>531</v>
      </c>
      <c r="I206" s="3" t="str">
        <f>IFERROR(__xludf.DUMMYFUNCTION("GOOGLETRANSLATE(C206,""fr"",""en"")"),"I am assured of any risk for a car (206 contributions that I pay an arm compared to competitors but I said to myself this insurance is still renovated).
1st accident: I ask to be returned to the garage and have a vehicle loan during the expertise as well"&amp;" as during my repair of my vehicle ... and I learn that I am not entitled to it !!! (I have the comfort pack) so I repaired and managed on my own !!
2nd incident, I go out of my shopping and I found my burst windshield ... I call I have an advice which i"&amp;"nforms me of the care that I did not go to an approved garage but that I have it to choose to go to my own garage. The next morning I call to give the contact details of my garage and the change of speech !!! I have to redo a new declaration I go more tha"&amp;"n 40 min to the Tel with the advisor who is in question to know pk I do not go through the approved garage, announces to me that I am not entitled to a loan vehicle ( Again) that I may not be reimbursed. I inform the operator that I ride quans even with a"&amp;" broken windshield that if I have stopped we may immobilize me the vehicle. REPONSE of the operator: ""Go to an approved garage"" The approved garage is 25km from my home .... in short to flee")</f>
        <v>I am assured of any risk for a car (206 contributions that I pay an arm compared to competitors but I said to myself this insurance is still renovated).
1st accident: I ask to be returned to the garage and have a vehicle loan during the expertise as well as during my repair of my vehicle ... and I learn that I am not entitled to it !!! (I have the comfort pack) so I repaired and managed on my own !!
2nd incident, I go out of my shopping and I found my burst windshield ... I call I have an advice which informs me of the care that I did not go to an approved garage but that I have it to choose to go to my own garage. The next morning I call to give the contact details of my garage and the change of speech !!! I have to redo a new declaration I go more than 40 min to the Tel with the advisor who is in question to know pk I do not go through the approved garage, announces to me that I am not entitled to a loan vehicle ( Again) that I may not be reimbursed. I inform the operator that I ride quans even with a broken windshield that if I have stopped we may immobilize me the vehicle. REPONSE of the operator: "Go to an approved garage" The approved garage is 25km from my home .... in short to flee</v>
      </c>
    </row>
    <row r="207" ht="15.75" customHeight="1">
      <c r="B207" s="2" t="s">
        <v>538</v>
      </c>
      <c r="C207" s="2" t="s">
        <v>539</v>
      </c>
      <c r="D207" s="2" t="s">
        <v>13</v>
      </c>
      <c r="E207" s="2" t="s">
        <v>14</v>
      </c>
      <c r="F207" s="2" t="s">
        <v>15</v>
      </c>
      <c r="G207" s="2" t="s">
        <v>540</v>
      </c>
      <c r="H207" s="2" t="s">
        <v>531</v>
      </c>
      <c r="I207" s="3" t="str">
        <f>IFERROR(__xludf.DUMMYFUNCTION("GOOGLETRANSLATE(C207,""fr"",""en"")"),"Insured at home for more than 10 years, my monthly payments have always been taken without fault, a car accident glitch and there is no one left !!! The bodily service did nothing for me, does not remind me! This accident has arrived, I am not wrong, I ha"&amp;"ve a move to do and unfortunately there is no one left to assume any risk that I pay !! I'm waiting to see and will keep you posted")</f>
        <v>Insured at home for more than 10 years, my monthly payments have always been taken without fault, a car accident glitch and there is no one left !!! The bodily service did nothing for me, does not remind me! This accident has arrived, I am not wrong, I have a move to do and unfortunately there is no one left to assume any risk that I pay !! I'm waiting to see and will keep you posted</v>
      </c>
    </row>
    <row r="208" ht="15.75" customHeight="1">
      <c r="B208" s="2" t="s">
        <v>541</v>
      </c>
      <c r="C208" s="2" t="s">
        <v>542</v>
      </c>
      <c r="D208" s="2" t="s">
        <v>13</v>
      </c>
      <c r="E208" s="2" t="s">
        <v>14</v>
      </c>
      <c r="F208" s="2" t="s">
        <v>15</v>
      </c>
      <c r="G208" s="2" t="s">
        <v>543</v>
      </c>
      <c r="H208" s="2" t="s">
        <v>531</v>
      </c>
      <c r="I208" s="3" t="str">
        <f>IFERROR(__xludf.DUMMYFUNCTION("GOOGLETRANSLATE(C208,""fr"",""en"")"),"TO FLEE,
Insured Ice Brisse, Diressassurance refuses to take into account an impact on my windshield,
Because I also had an impact on my lighthouse during this disaster.
An impact that occurred elsewhere on the body cancels the broken ice insurance"&amp;"!
Everything is good in the pigeon ...")</f>
        <v>TO FLEE,
Insured Ice Brisse, Diressassurance refuses to take into account an impact on my windshield,
Because I also had an impact on my lighthouse during this disaster.
An impact that occurred elsewhere on the body cancels the broken ice insurance!
Everything is good in the pigeon ...</v>
      </c>
    </row>
    <row r="209" ht="15.75" customHeight="1">
      <c r="B209" s="2" t="s">
        <v>544</v>
      </c>
      <c r="C209" s="2" t="s">
        <v>545</v>
      </c>
      <c r="D209" s="2" t="s">
        <v>13</v>
      </c>
      <c r="E209" s="2" t="s">
        <v>14</v>
      </c>
      <c r="F209" s="2" t="s">
        <v>15</v>
      </c>
      <c r="G209" s="2" t="s">
        <v>546</v>
      </c>
      <c r="H209" s="2" t="s">
        <v>547</v>
      </c>
      <c r="I209" s="3" t="str">
        <f>IFERROR(__xludf.DUMMYFUNCTION("GOOGLETRANSLATE(C209,""fr"",""en"")"),"Direct insurance is really a disaster
No follow -up no answer or it is specified to us certain things and the opposite is done.
I have a 50 % bonus for 20 years and according to their conditions during an accident there is no penalty application
Two ye"&amp;"ars ago I got my car hanging up with a person who fled but I was able to obtain his identity after filing a complaint at the gendarmerie
I was surprised two years after knowing that Direct Insurance had never appealed my franchise has never been reimburs"&amp;"ed to me
By bad luck I hung my car six months ago small damage on the door
I told Direct Assurance by asking if it was worth the blow they intervene
It was told to me that it was not a problem but that I will pay the franchise and no impact on the pena"&amp;"lty
However, I received my insurance subscription which goes from € 780 to 1214.00
I managed to chat on the phone and it was told that a refund would be made to me that there was an error
Two months later I still had nothing
I made eight emails withou"&amp;"t any answer
I sent in February 2019 a registered letter putting in notice to review my subscription and my bonus level according to the conditions on which this company was committed
I did not have any answer
I sent a registered letter a month ago aga"&amp;"in and still no answer
I find it ashamed my contribution having almost doubled
It is easy to hang customers at the start with interesting conditions and after no longer monitoring or reviewing the bonus conditions according to their commitment
So I str"&amp;"ongly advise against this company.")</f>
        <v>Direct insurance is really a disaster
No follow -up no answer or it is specified to us certain things and the opposite is done.
I have a 50 % bonus for 20 years and according to their conditions during an accident there is no penalty application
Two years ago I got my car hanging up with a person who fled but I was able to obtain his identity after filing a complaint at the gendarmerie
I was surprised two years after knowing that Direct Insurance had never appealed my franchise has never been reimbursed to me
By bad luck I hung my car six months ago small damage on the door
I told Direct Assurance by asking if it was worth the blow they intervene
It was told to me that it was not a problem but that I will pay the franchise and no impact on the penalty
However, I received my insurance subscription which goes from € 780 to 1214.00
I managed to chat on the phone and it was told that a refund would be made to me that there was an error
Two months later I still had nothing
I made eight emails without any answer
I sent in February 2019 a registered letter putting in notice to review my subscription and my bonus level according to the conditions on which this company was committed
I did not have any answer
I sent a registered letter a month ago again and still no answer
I find it ashamed my contribution having almost doubled
It is easy to hang customers at the start with interesting conditions and after no longer monitoring or reviewing the bonus conditions according to their commitment
So I strongly advise against this company.</v>
      </c>
    </row>
    <row r="210" ht="15.75" customHeight="1">
      <c r="B210" s="2" t="s">
        <v>548</v>
      </c>
      <c r="C210" s="2" t="s">
        <v>549</v>
      </c>
      <c r="D210" s="2" t="s">
        <v>13</v>
      </c>
      <c r="E210" s="2" t="s">
        <v>14</v>
      </c>
      <c r="F210" s="2" t="s">
        <v>15</v>
      </c>
      <c r="G210" s="2" t="s">
        <v>546</v>
      </c>
      <c r="H210" s="2" t="s">
        <v>547</v>
      </c>
      <c r="I210" s="3" t="str">
        <f>IFERROR(__xludf.DUMMYFUNCTION("GOOGLETRANSLATE(C210,""fr"",""en"")"),"The only advice I can give: run away!
Customer service is shabby, the non -existent customer experience, that problems since I got home! In short, they turn thanks to false advertising.")</f>
        <v>The only advice I can give: run away!
Customer service is shabby, the non -existent customer experience, that problems since I got home! In short, they turn thanks to false advertising.</v>
      </c>
    </row>
    <row r="211" ht="15.75" customHeight="1">
      <c r="B211" s="2" t="s">
        <v>550</v>
      </c>
      <c r="C211" s="2" t="s">
        <v>551</v>
      </c>
      <c r="D211" s="2" t="s">
        <v>13</v>
      </c>
      <c r="E211" s="2" t="s">
        <v>14</v>
      </c>
      <c r="F211" s="2" t="s">
        <v>15</v>
      </c>
      <c r="G211" s="2" t="s">
        <v>552</v>
      </c>
      <c r="H211" s="2" t="s">
        <v>547</v>
      </c>
      <c r="I211" s="3" t="str">
        <f>IFERROR(__xludf.DUMMYFUNCTION("GOOGLETRANSLATE(C211,""fr"",""en"")"),"Following the death of my spouse the insurance of the car arriving in the long term I informed direct assurance that I want to terminate the contracts ensuing a letter with threat of bailiff etc fluffed by the pain of the death I take contact with the ins"&amp;"urance which I have to pay a More expensive insurance but assure that I can terminate when I want and that the difference will be reimbursed so I pay the year 2019 having given the car to a person I ask to terminate the new refusal contract I feel suffoca"&amp;"ted and imprisoned by Direct Insurance I will end up contacting the journalist Élise Lucet I am sure that she will be happy to denounce your abusive practices")</f>
        <v>Following the death of my spouse the insurance of the car arriving in the long term I informed direct assurance that I want to terminate the contracts ensuing a letter with threat of bailiff etc fluffed by the pain of the death I take contact with the insurance which I have to pay a More expensive insurance but assure that I can terminate when I want and that the difference will be reimbursed so I pay the year 2019 having given the car to a person I ask to terminate the new refusal contract I feel suffocated and imprisoned by Direct Insurance I will end up contacting the journalist Élise Lucet I am sure that she will be happy to denounce your abusive practices</v>
      </c>
    </row>
    <row r="212" ht="15.75" customHeight="1">
      <c r="B212" s="2" t="s">
        <v>553</v>
      </c>
      <c r="C212" s="2" t="s">
        <v>554</v>
      </c>
      <c r="D212" s="2" t="s">
        <v>13</v>
      </c>
      <c r="E212" s="2" t="s">
        <v>14</v>
      </c>
      <c r="F212" s="2" t="s">
        <v>15</v>
      </c>
      <c r="G212" s="2" t="s">
        <v>555</v>
      </c>
      <c r="H212" s="2" t="s">
        <v>547</v>
      </c>
      <c r="I212" s="3" t="str">
        <f>IFERROR(__xludf.DUMMYFUNCTION("GOOGLETRANSLATE(C212,""fr"",""en"")"),"Following an accident on March 11 on an expressway in the evening with body damage and equipment, I contacted direct insurance where I am assured of all risks to be assisted.
After material and bodily damage, this is really where the real descent into he"&amp;"ll to begin.
Unable to advise me on the procedure to follow, the assistance replied that at this stage he could do nothing, if not send me a taxi to go home. First error. We do not go home to a taxi after violent shock on an express road.
I then asked t"&amp;"hem to take care of my vehicle and take attachment with the police for the accident report and the observation. . They answered my vehicle was supported by the motorway towing service where only approved convenience stores could intervene and they assured"&amp;" me that they were doing the necessary for the report.
While I was taken to the hospital, Direct Insurance let my vehicle tow in the nearest pound without flinching.
The next day, I learned by Direct Assurance that the operation cost the modest sum of €"&amp;" 645.00 including security fees and files not covered by Direct Insurance of more than € 300.00. Fresh that I have to pay immediately to be able to get my vehicle out under penalty of seeing the costs increase even more, all that is said in an almost thre"&amp;"atening tone. I have to pay exorbitant security fees because my insurance has not managed the disaster.
I pay the costs immediately to be able to get the car out of the pound so that it is appraised.
Then the advisor reminds me of ""informing me of my r"&amp;"ights"" or more exactly, warning me of how Direct Insurance counted me on the whole line.
This is followed by an endless tirade which explains to me that insofar as there was no observation, the insurance cannot rule on responsibility so I will have to p"&amp;"ay the franchise within the framework of the sale of my insurance vehicle. 3rd error: when I contacted the insurance after the disaster, I insisted that I needed assistance for the observation which was to be established by the police with whom the assist"&amp;"ance was also supposedly in relation. They let my vehicle remove without the police establishing an observation.
With a superb balance, the advisor replied that it was up to me to take steps with the police station that managed the claim to obtain the PV"&amp;" of the accident, the observation etc
However, in all police documents it is well specified that in the event of bodily injury, only insurance is empowered to obtain information on the police disaster.
However, the absence of a report allows the insuran"&amp;"ce to clear Direct Insurance does not pay the costs while waiting for the responsibility to be decided, which can take months.
Fourth error: she already anticipates the fact that I was going to give in my vehicle to insurance, when there is no obligation"&amp;".
12 days after the accident, I had no return on the treatment of my disaster. Joining someone by phone is a mission impossible. The emails you send are died or treated with robots.
After reading on this site horrible experiences of others insured, I "&amp;"am now convinced that Direct Insurance will do nothing to defend my interests with the opposing party and that I have every interest in being assisted as quickly as a lawyer.
This is how by making the bad choice of his insurance we can find ourselves in "&amp;"an infernal situation.
I therefore advise you to think carefully before entrusting your interests to this insurance which has nothing to do.
")</f>
        <v>Following an accident on March 11 on an expressway in the evening with body damage and equipment, I contacted direct insurance where I am assured of all risks to be assisted.
After material and bodily damage, this is really where the real descent into hell to begin.
Unable to advise me on the procedure to follow, the assistance replied that at this stage he could do nothing, if not send me a taxi to go home. First error. We do not go home to a taxi after violent shock on an express road.
I then asked them to take care of my vehicle and take attachment with the police for the accident report and the observation. . They answered my vehicle was supported by the motorway towing service where only approved convenience stores could intervene and they assured me that they were doing the necessary for the report.
While I was taken to the hospital, Direct Insurance let my vehicle tow in the nearest pound without flinching.
The next day, I learned by Direct Assurance that the operation cost the modest sum of € 645.00 including security fees and files not covered by Direct Insurance of more than € 300.00. Fresh that I have to pay immediately to be able to get my vehicle out under penalty of seeing the costs increase even more, all that is said in an almost threatening tone. I have to pay exorbitant security fees because my insurance has not managed the disaster.
I pay the costs immediately to be able to get the car out of the pound so that it is appraised.
Then the advisor reminds me of "informing me of my rights" or more exactly, warning me of how Direct Insurance counted me on the whole line.
This is followed by an endless tirade which explains to me that insofar as there was no observation, the insurance cannot rule on responsibility so I will have to pay the franchise within the framework of the sale of my insurance vehicle. 3rd error: when I contacted the insurance after the disaster, I insisted that I needed assistance for the observation which was to be established by the police with whom the assistance was also supposedly in relation. They let my vehicle remove without the police establishing an observation.
With a superb balance, the advisor replied that it was up to me to take steps with the police station that managed the claim to obtain the PV of the accident, the observation etc
However, in all police documents it is well specified that in the event of bodily injury, only insurance is empowered to obtain information on the police disaster.
However, the absence of a report allows the insurance to clear Direct Insurance does not pay the costs while waiting for the responsibility to be decided, which can take months.
Fourth error: she already anticipates the fact that I was going to give in my vehicle to insurance, when there is no obligation.
12 days after the accident, I had no return on the treatment of my disaster. Joining someone by phone is a mission impossible. The emails you send are died or treated with robots.
After reading on this site horrible experiences of others insured, I am now convinced that Direct Insurance will do nothing to defend my interests with the opposing party and that I have every interest in being assisted as quickly as a lawyer.
This is how by making the bad choice of his insurance we can find ourselves in an infernal situation.
I therefore advise you to think carefully before entrusting your interests to this insurance which has nothing to do.
</v>
      </c>
    </row>
    <row r="213" ht="15.75" customHeight="1">
      <c r="B213" s="2" t="s">
        <v>556</v>
      </c>
      <c r="C213" s="2" t="s">
        <v>557</v>
      </c>
      <c r="D213" s="2" t="s">
        <v>13</v>
      </c>
      <c r="E213" s="2" t="s">
        <v>14</v>
      </c>
      <c r="F213" s="2" t="s">
        <v>15</v>
      </c>
      <c r="G213" s="2" t="s">
        <v>558</v>
      </c>
      <c r="H213" s="2" t="s">
        <v>547</v>
      </c>
      <c r="I213" s="3" t="str">
        <f>IFERROR(__xludf.DUMMYFUNCTION("GOOGLETRANSLATE(C213,""fr"",""en"")"),"It is a very good insurance, they are attentive he advises best suited to the level of years of license and to what we want as an option")</f>
        <v>It is a very good insurance, they are attentive he advises best suited to the level of years of license and to what we want as an option</v>
      </c>
    </row>
    <row r="214" ht="15.75" customHeight="1">
      <c r="B214" s="2" t="s">
        <v>559</v>
      </c>
      <c r="C214" s="2" t="s">
        <v>560</v>
      </c>
      <c r="D214" s="2" t="s">
        <v>13</v>
      </c>
      <c r="E214" s="2" t="s">
        <v>14</v>
      </c>
      <c r="F214" s="2" t="s">
        <v>15</v>
      </c>
      <c r="G214" s="2" t="s">
        <v>561</v>
      </c>
      <c r="H214" s="2" t="s">
        <v>547</v>
      </c>
      <c r="I214" s="3" t="str">
        <f>IFERROR(__xludf.DUMMYFUNCTION("GOOGLETRANSLATE(C214,""fr"",""en"")"),"Warning !!! hazard !!! Direct Assurances ensures in .... provisional !!! .. never seen that ... my daughter rolled for 6 months without insurance without knowing it !!!! Dummies !!!! ...")</f>
        <v>Warning !!! hazard !!! Direct Assurances ensures in .... provisional !!! .. never seen that ... my daughter rolled for 6 months without insurance without knowing it !!!! Dummies !!!! ...</v>
      </c>
    </row>
    <row r="215" ht="15.75" customHeight="1">
      <c r="B215" s="2" t="s">
        <v>562</v>
      </c>
      <c r="C215" s="2" t="s">
        <v>563</v>
      </c>
      <c r="D215" s="2" t="s">
        <v>13</v>
      </c>
      <c r="E215" s="2" t="s">
        <v>14</v>
      </c>
      <c r="F215" s="2" t="s">
        <v>15</v>
      </c>
      <c r="G215" s="2" t="s">
        <v>564</v>
      </c>
      <c r="H215" s="2" t="s">
        <v>547</v>
      </c>
      <c r="I215" s="3" t="str">
        <f>IFERROR(__xludf.DUMMYFUNCTION("GOOGLETRANSLATE(C215,""fr"",""en"")"),"All the pitiful pitiful management of my disaster without being in wrong in addition
I still wait for my reimbursement of 1369 euros that I had to move forward having chosen a partner garage I had to renew a dozen calls
 I am told that I am reminded and"&amp;" the days go by without anything happening
In short, the end of my contract
")</f>
        <v>All the pitiful pitiful management of my disaster without being in wrong in addition
I still wait for my reimbursement of 1369 euros that I had to move forward having chosen a partner garage I had to renew a dozen calls
 I am told that I am reminded and the days go by without anything happening
In short, the end of my contract
</v>
      </c>
    </row>
    <row r="216" ht="15.75" customHeight="1">
      <c r="B216" s="2" t="s">
        <v>565</v>
      </c>
      <c r="C216" s="2" t="s">
        <v>566</v>
      </c>
      <c r="D216" s="2" t="s">
        <v>13</v>
      </c>
      <c r="E216" s="2" t="s">
        <v>14</v>
      </c>
      <c r="F216" s="2" t="s">
        <v>15</v>
      </c>
      <c r="G216" s="2" t="s">
        <v>567</v>
      </c>
      <c r="H216" s="2" t="s">
        <v>547</v>
      </c>
      <c r="I216" s="3" t="str">
        <f>IFERROR(__xludf.DUMMYFUNCTION("GOOGLETRANSLATE(C216,""fr"",""en"")"),"Hello
Cheap insurance ,,,, No problem, advisor are okey !!! very satisfied !!!!")</f>
        <v>Hello
Cheap insurance ,,,, No problem, advisor are okey !!! very satisfied !!!!</v>
      </c>
    </row>
    <row r="217" ht="15.75" customHeight="1">
      <c r="B217" s="2" t="s">
        <v>568</v>
      </c>
      <c r="C217" s="2" t="s">
        <v>569</v>
      </c>
      <c r="D217" s="2" t="s">
        <v>13</v>
      </c>
      <c r="E217" s="2" t="s">
        <v>14</v>
      </c>
      <c r="F217" s="2" t="s">
        <v>15</v>
      </c>
      <c r="G217" s="2" t="s">
        <v>567</v>
      </c>
      <c r="H217" s="2" t="s">
        <v>547</v>
      </c>
      <c r="I217" s="3" t="str">
        <f>IFERROR(__xludf.DUMMYFUNCTION("GOOGLETRANSLATE(C217,""fr"",""en"")"),"Very unhappy with the service. My vehicle was towed following an accident, the latter was to be delivered to a partner garage which has the first presentation of the vehicle refused it for I don't know what reason. The vehicle returned to the deposit, Dir"&amp;"ect Insurance contacted the garage which was kind enough to recover the vehicle but I had to pay the relivration of the vehicle.
The expert passes, makes his costing and transmits it to insurance. According to him, not having a place the mechanic makes m"&amp;"e recover my vehicle under penalty of guarding so -called not taken care of by Direct Insurance. It is a shame for a partner garage. So I have to tow my vehicle to my house and have it deposited once the parts received of course the costs are fully at my "&amp;"expense.
No replacement vehicle was provided to me during the month of immobilization of the vehicle.
The vehicle ended up being repaired. I recover the vehicle, the behavior of the vehicle and the noises are suspect, I share with the mechanic who tells"&amp;" me that you need a running. Not being by the job I trust. 2 weeks later I go to my dealer for an interview and the latter tells me a problem with the braking system, I go back to see the partner who tries the vehicle and tells me that for him everything "&amp;"is normal it takes time etc. 3 days ago the problem amplified I returned to see my dealer and asked him to make a complete examination of the vehicle again at my charge, and to list the failures in writing.
To my surprise, they tell me that most of the p"&amp;"arts present on the loss bill were not changed. The parts were checked and everything was certified black on white.
I therefore warn Direct Assurance which says to me to do the necessary and send the file to the expertise firm. I contact the cabinet afte"&amp;"r a few hours and they tell me that I have nothing of the insurer.
Again obliged to contact them the change version I quote, your file has been sent to the emergency quality service they will return to you at the latest in 48 hours to give you an answer."&amp;"
This morning, 48 hours later I receive an SMS telling me that the file has just been transmitted to the quality service and not 2 days ago as said on the phone, and that a response will be given to me in 48 hours.
I call Direct Assurance who tells me t"&amp;"hat it is like that and that I would have no answer before Monday or Tuesday, either a week after the so-called 48 hours.
In the end I end up with a unusable vehicle, fees of more than 1100 € which would have been avoided if the work had been done proper"&amp;"ly and if their partners had been honest. And direct insurance keeps for a walk from day to day.
History will have to finish in the hands of justice for non -compliance with the contract since there are no more solutions
")</f>
        <v>Very unhappy with the service. My vehicle was towed following an accident, the latter was to be delivered to a partner garage which has the first presentation of the vehicle refused it for I don't know what reason. The vehicle returned to the deposit, Direct Insurance contacted the garage which was kind enough to recover the vehicle but I had to pay the relivration of the vehicle.
The expert passes, makes his costing and transmits it to insurance. According to him, not having a place the mechanic makes me recover my vehicle under penalty of guarding so -called not taken care of by Direct Insurance. It is a shame for a partner garage. So I have to tow my vehicle to my house and have it deposited once the parts received of course the costs are fully at my expense.
No replacement vehicle was provided to me during the month of immobilization of the vehicle.
The vehicle ended up being repaired. I recover the vehicle, the behavior of the vehicle and the noises are suspect, I share with the mechanic who tells me that you need a running. Not being by the job I trust. 2 weeks later I go to my dealer for an interview and the latter tells me a problem with the braking system, I go back to see the partner who tries the vehicle and tells me that for him everything is normal it takes time etc. 3 days ago the problem amplified I returned to see my dealer and asked him to make a complete examination of the vehicle again at my charge, and to list the failures in writing.
To my surprise, they tell me that most of the parts present on the loss bill were not changed. The parts were checked and everything was certified black on white.
I therefore warn Direct Assurance which says to me to do the necessary and send the file to the expertise firm. I contact the cabinet after a few hours and they tell me that I have nothing of the insurer.
Again obliged to contact them the change version I quote, your file has been sent to the emergency quality service they will return to you at the latest in 48 hours to give you an answer.
This morning, 48 hours later I receive an SMS telling me that the file has just been transmitted to the quality service and not 2 days ago as said on the phone, and that a response will be given to me in 48 hours.
I call Direct Assurance who tells me that it is like that and that I would have no answer before Monday or Tuesday, either a week after the so-called 48 hours.
In the end I end up with a unusable vehicle, fees of more than 1100 € which would have been avoided if the work had been done properly and if their partners had been honest. And direct insurance keeps for a walk from day to day.
History will have to finish in the hands of justice for non -compliance with the contract since there are no more solutions
</v>
      </c>
    </row>
    <row r="218" ht="15.75" customHeight="1">
      <c r="B218" s="2" t="s">
        <v>570</v>
      </c>
      <c r="C218" s="2" t="s">
        <v>571</v>
      </c>
      <c r="D218" s="2" t="s">
        <v>13</v>
      </c>
      <c r="E218" s="2" t="s">
        <v>14</v>
      </c>
      <c r="F218" s="2" t="s">
        <v>15</v>
      </c>
      <c r="G218" s="2" t="s">
        <v>547</v>
      </c>
      <c r="H218" s="2" t="s">
        <v>547</v>
      </c>
      <c r="I218" s="3" t="str">
        <f>IFERROR(__xludf.DUMMYFUNCTION("GOOGLETRANSLATE(C218,""fr"",""en"")"),"My contract has just been terminated ""as a result of an"" internal decision unrelated to the risk you represent ""!!!
Notice to all users, they leave me for 2 months to make sure elsewhere. Unthusable but true.")</f>
        <v>My contract has just been terminated "as a result of an" internal decision unrelated to the risk you represent "!!!
Notice to all users, they leave me for 2 months to make sure elsewhere. Unthusable but true.</v>
      </c>
    </row>
    <row r="219" ht="15.75" customHeight="1">
      <c r="B219" s="2" t="s">
        <v>572</v>
      </c>
      <c r="C219" s="2" t="s">
        <v>573</v>
      </c>
      <c r="D219" s="2" t="s">
        <v>13</v>
      </c>
      <c r="E219" s="2" t="s">
        <v>14</v>
      </c>
      <c r="F219" s="2" t="s">
        <v>15</v>
      </c>
      <c r="G219" s="2" t="s">
        <v>574</v>
      </c>
      <c r="H219" s="2" t="s">
        <v>575</v>
      </c>
      <c r="I219" s="3" t="str">
        <f>IFERROR(__xludf.DUMMYFUNCTION("GOOGLETRANSLATE(C219,""fr"",""en"")"),"Difficult online subscription, electronic signature problems.
We start everything again from the start, and finally it works, on the other hand for online piously no worries !!!
Obviously the first year is going well and the second arrives with a 24% in"&amp;"crease ... You are not dreaming, they have a whole speech to make you swallow the pill.
But there you have to fight and refuse, especially if you have not had an accident, and that's what I did.
My bonus was revised downwards, but it was necessary to in"&amp;"sist")</f>
        <v>Difficult online subscription, electronic signature problems.
We start everything again from the start, and finally it works, on the other hand for online piously no worries !!!
Obviously the first year is going well and the second arrives with a 24% increase ... You are not dreaming, they have a whole speech to make you swallow the pill.
But there you have to fight and refuse, especially if you have not had an accident, and that's what I did.
My bonus was revised downwards, but it was necessary to insist</v>
      </c>
    </row>
    <row r="220" ht="15.75" customHeight="1">
      <c r="B220" s="2" t="s">
        <v>576</v>
      </c>
      <c r="C220" s="2" t="s">
        <v>577</v>
      </c>
      <c r="D220" s="2" t="s">
        <v>13</v>
      </c>
      <c r="E220" s="2" t="s">
        <v>14</v>
      </c>
      <c r="F220" s="2" t="s">
        <v>15</v>
      </c>
      <c r="G220" s="2" t="s">
        <v>578</v>
      </c>
      <c r="H220" s="2" t="s">
        <v>575</v>
      </c>
      <c r="I220" s="3" t="str">
        <f>IFERROR(__xludf.DUMMYFUNCTION("GOOGLETRANSLATE(C220,""fr"",""en"")"),"Impossible to subscribe (just subscribe!) Because my documents did not go. Impossible to join them to have an explanation. I do not imagine if I have a sinister ... in short to flee.")</f>
        <v>Impossible to subscribe (just subscribe!) Because my documents did not go. Impossible to join them to have an explanation. I do not imagine if I have a sinister ... in short to flee.</v>
      </c>
    </row>
    <row r="221" ht="15.75" customHeight="1">
      <c r="B221" s="2" t="s">
        <v>579</v>
      </c>
      <c r="C221" s="2" t="s">
        <v>580</v>
      </c>
      <c r="D221" s="2" t="s">
        <v>13</v>
      </c>
      <c r="E221" s="2" t="s">
        <v>14</v>
      </c>
      <c r="F221" s="2" t="s">
        <v>15</v>
      </c>
      <c r="G221" s="2" t="s">
        <v>581</v>
      </c>
      <c r="H221" s="2" t="s">
        <v>575</v>
      </c>
      <c r="I221" s="3" t="str">
        <f>IFERROR(__xludf.DUMMYFUNCTION("GOOGLETRANSLATE(C221,""fr"",""en"")"),"No")</f>
        <v>No</v>
      </c>
    </row>
    <row r="222" ht="15.75" customHeight="1">
      <c r="B222" s="2" t="s">
        <v>582</v>
      </c>
      <c r="C222" s="2" t="s">
        <v>583</v>
      </c>
      <c r="D222" s="2" t="s">
        <v>13</v>
      </c>
      <c r="E222" s="2" t="s">
        <v>14</v>
      </c>
      <c r="F222" s="2" t="s">
        <v>15</v>
      </c>
      <c r="G222" s="2" t="s">
        <v>584</v>
      </c>
      <c r="H222" s="2" t="s">
        <v>575</v>
      </c>
      <c r="I222" s="3" t="str">
        <f>IFERROR(__xludf.DUMMYFUNCTION("GOOGLETRANSLATE(C222,""fr"",""en"")"),"Land advertising, conditions not respected. The loan of the vehicle is only done at the start of the work on vehicle, that is to say 10 days after the car arrived at the garage: time to take charge of the file, the assessment of the expert, various agreem"&amp;"ents, etc ...")</f>
        <v>Land advertising, conditions not respected. The loan of the vehicle is only done at the start of the work on vehicle, that is to say 10 days after the car arrived at the garage: time to take charge of the file, the assessment of the expert, various agreements, etc ...</v>
      </c>
    </row>
    <row r="223" ht="15.75" customHeight="1">
      <c r="B223" s="2" t="s">
        <v>585</v>
      </c>
      <c r="C223" s="2" t="s">
        <v>586</v>
      </c>
      <c r="D223" s="2" t="s">
        <v>13</v>
      </c>
      <c r="E223" s="2" t="s">
        <v>14</v>
      </c>
      <c r="F223" s="2" t="s">
        <v>15</v>
      </c>
      <c r="G223" s="2" t="s">
        <v>587</v>
      </c>
      <c r="H223" s="2" t="s">
        <v>575</v>
      </c>
      <c r="I223" s="3" t="str">
        <f>IFERROR(__xludf.DUMMYFUNCTION("GOOGLETRANSLATE(C223,""fr"",""en"")"),"50 % increase on the basic contribution subject to the bonus-malus in 2 years and 75 % increase on the driver warranty and assistance in 1 year when there is no claim and the bonus increased")</f>
        <v>50 % increase on the basic contribution subject to the bonus-malus in 2 years and 75 % increase on the driver warranty and assistance in 1 year when there is no claim and the bonus increased</v>
      </c>
    </row>
    <row r="224" ht="15.75" customHeight="1">
      <c r="B224" s="2" t="s">
        <v>588</v>
      </c>
      <c r="C224" s="2" t="s">
        <v>589</v>
      </c>
      <c r="D224" s="2" t="s">
        <v>13</v>
      </c>
      <c r="E224" s="2" t="s">
        <v>14</v>
      </c>
      <c r="F224" s="2" t="s">
        <v>15</v>
      </c>
      <c r="G224" s="2" t="s">
        <v>590</v>
      </c>
      <c r="H224" s="2" t="s">
        <v>575</v>
      </c>
      <c r="I224" s="3" t="str">
        <f>IFERROR(__xludf.DUMMYFUNCTION("GOOGLETRANSLATE(C224,""fr"",""en"")"),"Victim by my own insurance which puts me in notice today by a bailiff.
Having not been able to pay in time the year that came at the time of contract renewal, they simply canceled my contract asking me all the same to pay the latter without wanting to ma"&amp;"ke sure. Either, one year of insurance to pay without making sure.
I do not know how to qualify this but if it happens to others, then they must be denounced because I will find myself on the street already living today thanks to the RSA. I let you imagi"&amp;"ne the rest.
Internaut, to you!")</f>
        <v>Victim by my own insurance which puts me in notice today by a bailiff.
Having not been able to pay in time the year that came at the time of contract renewal, they simply canceled my contract asking me all the same to pay the latter without wanting to make sure. Either, one year of insurance to pay without making sure.
I do not know how to qualify this but if it happens to others, then they must be denounced because I will find myself on the street already living today thanks to the RSA. I let you imagine the rest.
Internaut, to you!</v>
      </c>
    </row>
    <row r="225" ht="15.75" customHeight="1">
      <c r="B225" s="2" t="s">
        <v>591</v>
      </c>
      <c r="C225" s="2" t="s">
        <v>592</v>
      </c>
      <c r="D225" s="2" t="s">
        <v>13</v>
      </c>
      <c r="E225" s="2" t="s">
        <v>14</v>
      </c>
      <c r="F225" s="2" t="s">
        <v>15</v>
      </c>
      <c r="G225" s="2" t="s">
        <v>593</v>
      </c>
      <c r="H225" s="2" t="s">
        <v>594</v>
      </c>
      <c r="I225" s="3" t="str">
        <f>IFERROR(__xludf.DUMMYFUNCTION("GOOGLETRANSLATE(C225,""fr"",""en"")")," Vehicle broke down on 12 10 18 around 14,00 to 20 minutes from my point of destination contact taken with the assistance service It was decided by my interlocutor to repatriate me to my home more than 175 km by train and Taxi Department of the train trai"&amp;"n 7:00 p.m. arriving from the train 9:30 p.m. without counting the time of the journey and taxi a rental vehicle was refused while a rental agency was less than 50 meters in the garage or had been drawn up my vehicle I therefore made the decision to rent "&amp;"a Vehicle which made me debate my personal funds 140 euros but in return avoid losing 4 hours waiting for a train plus the duration of the train and a taxi to reach my home which would have made me lose more than 6:00 a.m. The conditions of route and rent"&amp;"al price for the recovery of my vehicle conclusion degrees after 25 years of contract with them with 2 sessures I re -solve")</f>
        <v> Vehicle broke down on 12 10 18 around 14,00 to 20 minutes from my point of destination contact taken with the assistance service It was decided by my interlocutor to repatriate me to my home more than 175 km by train and Taxi Department of the train train 7:00 p.m. arriving from the train 9:30 p.m. without counting the time of the journey and taxi a rental vehicle was refused while a rental agency was less than 50 meters in the garage or had been drawn up my vehicle I therefore made the decision to rent a Vehicle which made me debate my personal funds 140 euros but in return avoid losing 4 hours waiting for a train plus the duration of the train and a taxi to reach my home which would have made me lose more than 6:00 a.m. The conditions of route and rental price for the recovery of my vehicle conclusion degrees after 25 years of contract with them with 2 sessures I re -solve</v>
      </c>
    </row>
    <row r="226" ht="15.75" customHeight="1">
      <c r="B226" s="2" t="s">
        <v>595</v>
      </c>
      <c r="C226" s="2" t="s">
        <v>596</v>
      </c>
      <c r="D226" s="2" t="s">
        <v>13</v>
      </c>
      <c r="E226" s="2" t="s">
        <v>14</v>
      </c>
      <c r="F226" s="2" t="s">
        <v>15</v>
      </c>
      <c r="G226" s="2" t="s">
        <v>597</v>
      </c>
      <c r="H226" s="2" t="s">
        <v>594</v>
      </c>
      <c r="I226" s="3" t="str">
        <f>IFERROR(__xludf.DUMMYFUNCTION("GOOGLETRANSLATE(C226,""fr"",""en"")"),"Run away !! Our new car has broken down for 2 weeks and no car loan !! Only in the event of an accident ... then we pay the most complete formula, the garage will also be imposed on you if you want to make the guarantees play, in short it is the drop of w"&amp;"ater ... agents make fun of your problems completely and do not try to help you any empathy! It's over ! We have subscribed to the MAAF this morning, the termination is underway for 10 euros more we have all the guarantees necessary to be protected as it "&amp;"should be by car insurance worthy of the name!")</f>
        <v>Run away !! Our new car has broken down for 2 weeks and no car loan !! Only in the event of an accident ... then we pay the most complete formula, the garage will also be imposed on you if you want to make the guarantees play, in short it is the drop of water ... agents make fun of your problems completely and do not try to help you any empathy! It's over ! We have subscribed to the MAAF this morning, the termination is underway for 10 euros more we have all the guarantees necessary to be protected as it should be by car insurance worthy of the name!</v>
      </c>
    </row>
    <row r="227" ht="15.75" customHeight="1">
      <c r="B227" s="2" t="s">
        <v>598</v>
      </c>
      <c r="C227" s="2" t="s">
        <v>599</v>
      </c>
      <c r="D227" s="2" t="s">
        <v>13</v>
      </c>
      <c r="E227" s="2" t="s">
        <v>14</v>
      </c>
      <c r="F227" s="2" t="s">
        <v>15</v>
      </c>
      <c r="G227" s="2" t="s">
        <v>600</v>
      </c>
      <c r="H227" s="2" t="s">
        <v>594</v>
      </c>
      <c r="I227" s="3" t="str">
        <f>IFERROR(__xludf.DUMMYFUNCTION("GOOGLETRANSLATE(C227,""fr"",""en"")"),"I literally made myself on the price of my car by a BCA direct insurance expert did not give me the right information I end up with a car estimated at 5,400 euros while I paid it 7200 euros more pays the car which is not repairable according to them for 2"&amp;",600 euros")</f>
        <v>I literally made myself on the price of my car by a BCA direct insurance expert did not give me the right information I end up with a car estimated at 5,400 euros while I paid it 7200 euros more pays the car which is not repairable according to them for 2,600 euros</v>
      </c>
    </row>
    <row r="228" ht="15.75" customHeight="1">
      <c r="B228" s="2" t="s">
        <v>601</v>
      </c>
      <c r="C228" s="2" t="s">
        <v>602</v>
      </c>
      <c r="D228" s="2" t="s">
        <v>13</v>
      </c>
      <c r="E228" s="2" t="s">
        <v>14</v>
      </c>
      <c r="F228" s="2" t="s">
        <v>15</v>
      </c>
      <c r="G228" s="2" t="s">
        <v>603</v>
      </c>
      <c r="H228" s="2" t="s">
        <v>594</v>
      </c>
      <c r="I228" s="3" t="str">
        <f>IFERROR(__xludf.DUMMYFUNCTION("GOOGLETRANSLATE(C228,""fr"",""en"")"),"Hello, I tell you about my experience with this insurer or rather usurper. Following a flight in my vehicle, Direct Insurance refused to take care of all stolen objects, namely computer, telephone, professional equipment, etc ... for the simple reason tha"&amp;"t the all -risk option did not take in load stolen objects. It's incredible, they propose to reimburse only standard accessories (steering wheel, integrated radio station, gearbox, etc ...) while on my contract it is mentioned 490 euros in terms of access"&amp;"ories (nothing is not mentioned on ""Series"" or ""Outstanding""). I have never seen that at an insurer. In fact nothing is specified under the conditions of sale and in the contract. The other insurers had always taken into account this type of flight on"&amp;" a case -by -case basis but Direct Insurance simply shows false advertising. Dear customers go your way even if it means paying slightly more.")</f>
        <v>Hello, I tell you about my experience with this insurer or rather usurper. Following a flight in my vehicle, Direct Insurance refused to take care of all stolen objects, namely computer, telephone, professional equipment, etc ... for the simple reason that the all -risk option did not take in load stolen objects. It's incredible, they propose to reimburse only standard accessories (steering wheel, integrated radio station, gearbox, etc ...) while on my contract it is mentioned 490 euros in terms of accessories (nothing is not mentioned on "Series" or "Outstanding"). I have never seen that at an insurer. In fact nothing is specified under the conditions of sale and in the contract. The other insurers had always taken into account this type of flight on a case -by -case basis but Direct Insurance simply shows false advertising. Dear customers go your way even if it means paying slightly more.</v>
      </c>
    </row>
    <row r="229" ht="15.75" customHeight="1">
      <c r="B229" s="2" t="s">
        <v>604</v>
      </c>
      <c r="C229" s="2" t="s">
        <v>605</v>
      </c>
      <c r="D229" s="2" t="s">
        <v>13</v>
      </c>
      <c r="E229" s="2" t="s">
        <v>14</v>
      </c>
      <c r="F229" s="2" t="s">
        <v>15</v>
      </c>
      <c r="G229" s="2" t="s">
        <v>606</v>
      </c>
      <c r="H229" s="2" t="s">
        <v>607</v>
      </c>
      <c r="I229" s="3" t="str">
        <f>IFERROR(__xludf.DUMMYFUNCTION("GOOGLETRANSLATE(C229,""fr"",""en"")"),"A deplorable customer service I came across a rigid and limited interlocutor very very disappointed at the opening of a contract of which my husband is the main driver but he is deceived and put me his wife Loorsque I wanted changed this was not possible "&amp;"when all the documents are in the name of my husband is completely silly")</f>
        <v>A deplorable customer service I came across a rigid and limited interlocutor very very disappointed at the opening of a contract of which my husband is the main driver but he is deceived and put me his wife Loorsque I wanted changed this was not possible when all the documents are in the name of my husband is completely silly</v>
      </c>
    </row>
    <row r="230" ht="15.75" customHeight="1">
      <c r="B230" s="2" t="s">
        <v>608</v>
      </c>
      <c r="C230" s="2" t="s">
        <v>609</v>
      </c>
      <c r="D230" s="2" t="s">
        <v>13</v>
      </c>
      <c r="E230" s="2" t="s">
        <v>14</v>
      </c>
      <c r="F230" s="2" t="s">
        <v>15</v>
      </c>
      <c r="G230" s="2" t="s">
        <v>610</v>
      </c>
      <c r="H230" s="2" t="s">
        <v>607</v>
      </c>
      <c r="I230" s="3" t="str">
        <f>IFERROR(__xludf.DUMMYFUNCTION("GOOGLETRANSLATE(C230,""fr"",""en"")"),"For almost 10 years at home.
4 insured vehicles including 2 stoves, reimbursement with market value and without discussion when they were break -ins!
Very effective claims treatment (2 flights, 2 broken ice, hanging).
Tariff defying any competition, de"&amp;"ductibles are a bit higher than the average necessarily ...")</f>
        <v>For almost 10 years at home.
4 insured vehicles including 2 stoves, reimbursement with market value and without discussion when they were break -ins!
Very effective claims treatment (2 flights, 2 broken ice, hanging).
Tariff defying any competition, deductibles are a bit higher than the average necessarily ...</v>
      </c>
    </row>
    <row r="231" ht="15.75" customHeight="1">
      <c r="B231" s="2" t="s">
        <v>611</v>
      </c>
      <c r="C231" s="2" t="s">
        <v>612</v>
      </c>
      <c r="D231" s="2" t="s">
        <v>13</v>
      </c>
      <c r="E231" s="2" t="s">
        <v>14</v>
      </c>
      <c r="F231" s="2" t="s">
        <v>15</v>
      </c>
      <c r="G231" s="2" t="s">
        <v>613</v>
      </c>
      <c r="H231" s="2" t="s">
        <v>607</v>
      </c>
      <c r="I231" s="3" t="str">
        <f>IFERROR(__xludf.DUMMYFUNCTION("GOOGLETRANSLATE(C231,""fr"",""en"")"),"Blocked claims file No visibility Detached manager interminable waiting no advice or return alone against the system without advice")</f>
        <v>Blocked claims file No visibility Detached manager interminable waiting no advice or return alone against the system without advice</v>
      </c>
    </row>
    <row r="232" ht="15.75" customHeight="1">
      <c r="B232" s="2" t="s">
        <v>614</v>
      </c>
      <c r="C232" s="2" t="s">
        <v>615</v>
      </c>
      <c r="D232" s="2" t="s">
        <v>13</v>
      </c>
      <c r="E232" s="2" t="s">
        <v>14</v>
      </c>
      <c r="F232" s="2" t="s">
        <v>15</v>
      </c>
      <c r="G232" s="2" t="s">
        <v>616</v>
      </c>
      <c r="H232" s="2" t="s">
        <v>607</v>
      </c>
      <c r="I232" s="3" t="str">
        <f>IFERROR(__xludf.DUMMYFUNCTION("GOOGLETRANSLATE(C232,""fr"",""en"")"),"Do not inform yourself of the deadlines and add options without you asking! to flee ! You will pay more than what you think !!")</f>
        <v>Do not inform yourself of the deadlines and add options without you asking! to flee ! You will pay more than what you think !!</v>
      </c>
    </row>
    <row r="233" ht="15.75" customHeight="1">
      <c r="B233" s="2" t="s">
        <v>617</v>
      </c>
      <c r="C233" s="2" t="s">
        <v>618</v>
      </c>
      <c r="D233" s="2" t="s">
        <v>13</v>
      </c>
      <c r="E233" s="2" t="s">
        <v>14</v>
      </c>
      <c r="F233" s="2" t="s">
        <v>15</v>
      </c>
      <c r="G233" s="2" t="s">
        <v>619</v>
      </c>
      <c r="H233" s="2" t="s">
        <v>620</v>
      </c>
      <c r="I233" s="3" t="str">
        <f>IFERROR(__xludf.DUMMYFUNCTION("GOOGLETRANSLATE(C233,""fr"",""en"")"),"To avoid, my car broke down, I was converted but Direct Insurance does not lend a vehicle! How do we do ? Imagine that I am broken in the countryside, my wife is pregnant and I have my little with me and the tow truck has only a place. Direct Insurance te"&amp;"lls you on the phone to manage on your own! This is scandalous because that is their assurance of any risk! Above all, don't subscribe! But let it know!")</f>
        <v>To avoid, my car broke down, I was converted but Direct Insurance does not lend a vehicle! How do we do ? Imagine that I am broken in the countryside, my wife is pregnant and I have my little with me and the tow truck has only a place. Direct Insurance tells you on the phone to manage on your own! This is scandalous because that is their assurance of any risk! Above all, don't subscribe! But let it know!</v>
      </c>
    </row>
    <row r="234" ht="15.75" customHeight="1">
      <c r="B234" s="2" t="s">
        <v>621</v>
      </c>
      <c r="C234" s="2" t="s">
        <v>622</v>
      </c>
      <c r="D234" s="2" t="s">
        <v>13</v>
      </c>
      <c r="E234" s="2" t="s">
        <v>14</v>
      </c>
      <c r="F234" s="2" t="s">
        <v>15</v>
      </c>
      <c r="G234" s="2" t="s">
        <v>623</v>
      </c>
      <c r="H234" s="2" t="s">
        <v>624</v>
      </c>
      <c r="I234" s="3" t="str">
        <f>IFERROR(__xludf.DUMMYFUNCTION("GOOGLETRANSLATE(C234,""fr"",""en"")"),"I have been insured for 2 years, 16 years of license without ever the slightest glitch. I find that I pay dearly, I do an insurance comparison on the internet and the surprise, I am offered direct insurance for 218 euros per year when I pay not far from 3"&amp;"90.
I call customer service that can do nothing, so I will go to see elsewhere.")</f>
        <v>I have been insured for 2 years, 16 years of license without ever the slightest glitch. I find that I pay dearly, I do an insurance comparison on the internet and the surprise, I am offered direct insurance for 218 euros per year when I pay not far from 390.
I call customer service that can do nothing, so I will go to see elsewhere.</v>
      </c>
    </row>
    <row r="235" ht="15.75" customHeight="1">
      <c r="B235" s="2" t="s">
        <v>625</v>
      </c>
      <c r="C235" s="2" t="s">
        <v>626</v>
      </c>
      <c r="D235" s="2" t="s">
        <v>13</v>
      </c>
      <c r="E235" s="2" t="s">
        <v>14</v>
      </c>
      <c r="F235" s="2" t="s">
        <v>15</v>
      </c>
      <c r="G235" s="2" t="s">
        <v>627</v>
      </c>
      <c r="H235" s="2" t="s">
        <v>624</v>
      </c>
      <c r="I235" s="3" t="str">
        <f>IFERROR(__xludf.DUMMYFUNCTION("GOOGLETRANSLATE(C235,""fr"",""en"")"),"does not defend his customers in no way as he should during claims against other companies.
After 11 years of insurance all risk and with several vehicles, ejects us due to loss ...
Low cost insurance and the rest will therefore go with .... it is bette"&amp;"r to pay more and be better considered ....")</f>
        <v>does not defend his customers in no way as he should during claims against other companies.
After 11 years of insurance all risk and with several vehicles, ejects us due to loss ...
Low cost insurance and the rest will therefore go with .... it is better to pay more and be better considered ....</v>
      </c>
    </row>
    <row r="236" ht="15.75" customHeight="1">
      <c r="B236" s="2" t="s">
        <v>628</v>
      </c>
      <c r="C236" s="2" t="s">
        <v>629</v>
      </c>
      <c r="D236" s="2" t="s">
        <v>13</v>
      </c>
      <c r="E236" s="2" t="s">
        <v>14</v>
      </c>
      <c r="F236" s="2" t="s">
        <v>15</v>
      </c>
      <c r="G236" s="2" t="s">
        <v>630</v>
      </c>
      <c r="H236" s="2" t="s">
        <v>624</v>
      </c>
      <c r="I236" s="3" t="str">
        <f>IFERROR(__xludf.DUMMYFUNCTION("GOOGLETRANSLATE(C236,""fr"",""en"")"),"No file follow -up after declaration, just an automatic receipt then, ask for the supporting documents already attached to the declaration. Very relative makeup from the correspondent attached by phone after 15 days of waiting ... franchises +++ on vandal"&amp;"ism and broken ice cream ! I change my insurance company in 6 months!")</f>
        <v>No file follow -up after declaration, just an automatic receipt then, ask for the supporting documents already attached to the declaration. Very relative makeup from the correspondent attached by phone after 15 days of waiting ... franchises +++ on vandalism and broken ice cream ! I change my insurance company in 6 months!</v>
      </c>
    </row>
    <row r="237" ht="15.75" customHeight="1">
      <c r="B237" s="2" t="s">
        <v>631</v>
      </c>
      <c r="C237" s="2" t="s">
        <v>632</v>
      </c>
      <c r="D237" s="2" t="s">
        <v>13</v>
      </c>
      <c r="E237" s="2" t="s">
        <v>14</v>
      </c>
      <c r="F237" s="2" t="s">
        <v>15</v>
      </c>
      <c r="G237" s="2" t="s">
        <v>633</v>
      </c>
      <c r="H237" s="2" t="s">
        <v>624</v>
      </c>
      <c r="I237" s="3" t="str">
        <f>IFERROR(__xludf.DUMMYFUNCTION("GOOGLETRANSLATE(C237,""fr"",""en"")"),"Customer for 8 years and always the same story: each year, without claims or any problem, the subscription increases from 10 to 15 percent.
The hotline always takes me out the same stories: there was a lot of accident, your car is expensive.
 Today,"&amp;" the same insurer offers a 25 percent price for new customer with the same vehicle, thank you loyalty.
 Finally, I will follow the advice given by the hotline: if you are not happy, go see elsewhere. Ciao")</f>
        <v>Customer for 8 years and always the same story: each year, without claims or any problem, the subscription increases from 10 to 15 percent.
The hotline always takes me out the same stories: there was a lot of accident, your car is expensive.
 Today, the same insurer offers a 25 percent price for new customer with the same vehicle, thank you loyalty.
 Finally, I will follow the advice given by the hotline: if you are not happy, go see elsewhere. Ciao</v>
      </c>
    </row>
    <row r="238" ht="15.75" customHeight="1">
      <c r="B238" s="2" t="s">
        <v>634</v>
      </c>
      <c r="C238" s="2" t="s">
        <v>635</v>
      </c>
      <c r="D238" s="2" t="s">
        <v>13</v>
      </c>
      <c r="E238" s="2" t="s">
        <v>14</v>
      </c>
      <c r="F238" s="2" t="s">
        <v>15</v>
      </c>
      <c r="G238" s="2" t="s">
        <v>636</v>
      </c>
      <c r="H238" s="2" t="s">
        <v>624</v>
      </c>
      <c r="I238" s="3" t="str">
        <f>IFERROR(__xludf.DUMMYFUNCTION("GOOGLETRANSLATE(C238,""fr"",""en"")"),"Direct insurance is directly impossible to feel insured. To say more that everything is random, swarmed, poorly informed the customer wanders services in services, and each referring to the ball. I tried to record a disaster (ice breaks) and it was imposs"&amp;"ible. I was waged 25 % of the costs instead of the franchise I have in my current contract and terminated today ('sending the letter R+AR).
On the other hand, do not confuse Merd telephone set ... with service that is expected and right for an insurer (A"&amp;"xa Mode Inside)!")</f>
        <v>Direct insurance is directly impossible to feel insured. To say more that everything is random, swarmed, poorly informed the customer wanders services in services, and each referring to the ball. I tried to record a disaster (ice breaks) and it was impossible. I was waged 25 % of the costs instead of the franchise I have in my current contract and terminated today ('sending the letter R+AR).
On the other hand, do not confuse Merd telephone set ... with service that is expected and right for an insurer (Axa Mode Inside)!</v>
      </c>
    </row>
    <row r="239" ht="15.75" customHeight="1">
      <c r="B239" s="2" t="s">
        <v>637</v>
      </c>
      <c r="C239" s="2" t="s">
        <v>638</v>
      </c>
      <c r="D239" s="2" t="s">
        <v>13</v>
      </c>
      <c r="E239" s="2" t="s">
        <v>14</v>
      </c>
      <c r="F239" s="2" t="s">
        <v>15</v>
      </c>
      <c r="G239" s="2" t="s">
        <v>639</v>
      </c>
      <c r="H239" s="2" t="s">
        <v>640</v>
      </c>
      <c r="I239" s="3" t="str">
        <f>IFERROR(__xludf.DUMMYFUNCTION("GOOGLETRANSLATE(C239,""fr"",""en"")"),"No one tells us the same thing, and nobody understands anything! Finally let's say they are so stubborn that they don't want to listen to what they are told! Services (claims) are not in relation with each other. In short, nothing is going well")</f>
        <v>No one tells us the same thing, and nobody understands anything! Finally let's say they are so stubborn that they don't want to listen to what they are told! Services (claims) are not in relation with each other. In short, nothing is going well</v>
      </c>
    </row>
    <row r="240" ht="15.75" customHeight="1">
      <c r="B240" s="2" t="s">
        <v>641</v>
      </c>
      <c r="C240" s="2" t="s">
        <v>642</v>
      </c>
      <c r="D240" s="2" t="s">
        <v>13</v>
      </c>
      <c r="E240" s="2" t="s">
        <v>14</v>
      </c>
      <c r="F240" s="2" t="s">
        <v>15</v>
      </c>
      <c r="G240" s="2" t="s">
        <v>643</v>
      </c>
      <c r="H240" s="2" t="s">
        <v>640</v>
      </c>
      <c r="I240" s="3" t="str">
        <f>IFERROR(__xludf.DUMMYFUNCTION("GOOGLETRANSLATE(C240,""fr"",""en"")"),"Hello ; am very unhappy with customer service and the expert, I explain myself: 2 months ago (and yes) my factor retreats to me (I am therefore not responsible a priori): shock, some damage on my hood and relative -Chocs, amicable observation, etc: I am m"&amp;"ade to go to a garage for repairs, so far all is well; But after a week, I receive a phone call from the expert who has gone there and who, do you hold out, tells me that according to him my cover damage does not correspond to such a shock, so clearly tha"&amp;"t I am a Liar and seeks to defraud by wanting to repair an old shock by a new and small disaster! Thank you confidence! Since then, I join DA when the telephone service does not throw me after 35 minutes of waiting, the so-called adviser by email almost n"&amp;"ever responds except to say that he will keep me posted ... and everything is dragging (by ex here are 10 days that I received a text telling me that the costing of the expert was unlocked and that I was going - finally - to see it on my personal space, a"&amp;"nd always nothing ojdui !; on the one hand I expect that Da wakes up, on the other hand I wonder if I will not eventually file a complaint against the defamation expert.")</f>
        <v>Hello ; am very unhappy with customer service and the expert, I explain myself: 2 months ago (and yes) my factor retreats to me (I am therefore not responsible a priori): shock, some damage on my hood and relative -Chocs, amicable observation, etc: I am made to go to a garage for repairs, so far all is well; But after a week, I receive a phone call from the expert who has gone there and who, do you hold out, tells me that according to him my cover damage does not correspond to such a shock, so clearly that I am a Liar and seeks to defraud by wanting to repair an old shock by a new and small disaster! Thank you confidence! Since then, I join DA when the telephone service does not throw me after 35 minutes of waiting, the so-called adviser by email almost never responds except to say that he will keep me posted ... and everything is dragging (by ex here are 10 days that I received a text telling me that the costing of the expert was unlocked and that I was going - finally - to see it on my personal space, and always nothing ojdui !; on the one hand I expect that Da wakes up, on the other hand I wonder if I will not eventually file a complaint against the defamation expert.</v>
      </c>
    </row>
    <row r="241" ht="15.75" customHeight="1">
      <c r="B241" s="2" t="s">
        <v>644</v>
      </c>
      <c r="C241" s="2" t="s">
        <v>645</v>
      </c>
      <c r="D241" s="2" t="s">
        <v>13</v>
      </c>
      <c r="E241" s="2" t="s">
        <v>14</v>
      </c>
      <c r="F241" s="2" t="s">
        <v>15</v>
      </c>
      <c r="G241" s="2" t="s">
        <v>646</v>
      </c>
      <c r="H241" s="2" t="s">
        <v>640</v>
      </c>
      <c r="I241" s="3" t="str">
        <f>IFERROR(__xludf.DUMMYFUNCTION("GOOGLETRANSLATE(C241,""fr"",""en"")"),"I tell you about my very recent experience regarding Direct Assurance.
I had an accident on 12/09 and being insured at home, I called on assistance as recommended.
The assistance quickly sent me a tow truck, so I will positively note the efficiency."&amp;"
But it is after that it gets acid ... Once my car took by the convenience store, the convenience store (and not the insurance or the assistance) tells me that my car will be taken care of by an approved garage.
I receive an SMS for supporting my ca"&amp;"r by an approved garage with the garage contact details.
I carry out the declaration of my claim in stride. Once again, no complaints on the process it was super fast and without incident.
I have an online claims manager who tells me that he will be"&amp;" my unique interlocutor in the management of the disaster and that for any questions I could contact him directly via the email he sent me.
A priori, it reassures me and I tell myself that it is serious. But my feeling of security did not last !!!
T"&amp;"he garage is unable to lend me a vehicle .... worse the garage had informed the assistance that he could not provide me with a vehicle at the time of the request for support and assistance has replied that it was not important.
Let us stop 5 minutes on"&amp;" it .... how is it not important?
Has anyone took the trouble to ask me if it was important to me? Nope !
However, I work 70 km from my home and my home is 11km from the nearest station, without a car I do nothing!
I found myself without a vehicle "&amp;"... so I try to contact my famous disaster manager dedicated and dedicated to my file so that we find a solution .... unreachable!
Too bad I call the service via the public number ... I have another manager who tells me to wait for the garage to provid"&amp;"e me with one!
I recall the garage which tells me that it will not be possible before ad minima on 25/09!
Or 13 days without a car ... so 13 days of unjustified absence at work ... we think we dream but that does not shock direct insurance!
I fin"&amp;"d out about the internet and I find an experience similar to mine where the insured was able to get a rental vehicle.
Suddenly, I call DA and ask to do that and I am surprised that I was not offered to me.
The loss of the loss (a third step awarded hi"&amp;"m) said dryly ""a contract is binding! So read it""
Isn't the role to advise the customer? I wonder again.
He informs me that my care will not exceed 7 days and that they were going to lighten me 10 euros / days for the rental of a vehicle!
FYI, "&amp;"there is no rental with a pro at less than 30 euros per day!
I find it inadmissible and again DA: you have to read the small characters point!
I therefore try a contact via WhatsApp, because I remember that people managing it is more loved and I am "&amp;"told to make a possible complaint to my dedicated manager ... Uh you mean to the manager who never answered me Once the declaration of the claim is made?
My nerves let go ... I laugh but I want to cry actually!
I find it ashamed that we can sell a t"&amp;"ranquility pack and cause so many concerns to the customer!
On the one hand knowing this, I would not have taken it in addition because it is clearly useless (the garage lends to courtesy vehicles in all cases when it has it, it is not a service But on"&amp;"ly a kindness of the garage).
And on the other hand, even if it means paying more I should have done my insurance contract elsewhere where the care is better!
Result we are on 25/09 I only get a vehicle at the garage, I spent 130 euros to rent a veh"&amp;"icle for which I will be reimbursed for 60 euros only!
I will terminate and would surely not be ambassador of the brand far from it!
A good hearing!")</f>
        <v>I tell you about my very recent experience regarding Direct Assurance.
I had an accident on 12/09 and being insured at home, I called on assistance as recommended.
The assistance quickly sent me a tow truck, so I will positively note the efficiency.
But it is after that it gets acid ... Once my car took by the convenience store, the convenience store (and not the insurance or the assistance) tells me that my car will be taken care of by an approved garage.
I receive an SMS for supporting my car by an approved garage with the garage contact details.
I carry out the declaration of my claim in stride. Once again, no complaints on the process it was super fast and without incident.
I have an online claims manager who tells me that he will be my unique interlocutor in the management of the disaster and that for any questions I could contact him directly via the email he sent me.
A priori, it reassures me and I tell myself that it is serious. But my feeling of security did not last !!!
The garage is unable to lend me a vehicle .... worse the garage had informed the assistance that he could not provide me with a vehicle at the time of the request for support and assistance has replied that it was not important.
Let us stop 5 minutes on it .... how is it not important?
Has anyone took the trouble to ask me if it was important to me? Nope !
However, I work 70 km from my home and my home is 11km from the nearest station, without a car I do nothing!
I found myself without a vehicle ... so I try to contact my famous disaster manager dedicated and dedicated to my file so that we find a solution .... unreachable!
Too bad I call the service via the public number ... I have another manager who tells me to wait for the garage to provide me with one!
I recall the garage which tells me that it will not be possible before ad minima on 25/09!
Or 13 days without a car ... so 13 days of unjustified absence at work ... we think we dream but that does not shock direct insurance!
I find out about the internet and I find an experience similar to mine where the insured was able to get a rental vehicle.
Suddenly, I call DA and ask to do that and I am surprised that I was not offered to me.
The loss of the loss (a third step awarded him) said dryly "a contract is binding! So read it"
Isn't the role to advise the customer? I wonder again.
He informs me that my care will not exceed 7 days and that they were going to lighten me 10 euros / days for the rental of a vehicle!
FYI, there is no rental with a pro at less than 30 euros per day!
I find it inadmissible and again DA: you have to read the small characters point!
I therefore try a contact via WhatsApp, because I remember that people managing it is more loved and I am told to make a possible complaint to my dedicated manager ... Uh you mean to the manager who never answered me Once the declaration of the claim is made?
My nerves let go ... I laugh but I want to cry actually!
I find it ashamed that we can sell a tranquility pack and cause so many concerns to the customer!
On the one hand knowing this, I would not have taken it in addition because it is clearly useless (the garage lends to courtesy vehicles in all cases when it has it, it is not a service But only a kindness of the garage).
And on the other hand, even if it means paying more I should have done my insurance contract elsewhere where the care is better!
Result we are on 25/09 I only get a vehicle at the garage, I spent 130 euros to rent a vehicle for which I will be reimbursed for 60 euros only!
I will terminate and would surely not be ambassador of the brand far from it!
A good hearing!</v>
      </c>
    </row>
    <row r="242" ht="15.75" customHeight="1">
      <c r="B242" s="2" t="s">
        <v>647</v>
      </c>
      <c r="C242" s="2" t="s">
        <v>648</v>
      </c>
      <c r="D242" s="2" t="s">
        <v>13</v>
      </c>
      <c r="E242" s="2" t="s">
        <v>14</v>
      </c>
      <c r="F242" s="2" t="s">
        <v>15</v>
      </c>
      <c r="G242" s="2" t="s">
        <v>649</v>
      </c>
      <c r="H242" s="2" t="s">
        <v>640</v>
      </c>
      <c r="I242" s="3" t="str">
        <f>IFERROR(__xludf.DUMMYFUNCTION("GOOGLETRANSLATE(C242,""fr"",""en"")"),"I reported an accident 9 days ago. 7 days without contact. After eight days, the first and the only telephone contact. I did not manage to answer and I received an email that they cannot contact me. Then silence. It is a scandal. I have two insured cars. "&amp;"This is a contempt for the customer.")</f>
        <v>I reported an accident 9 days ago. 7 days without contact. After eight days, the first and the only telephone contact. I did not manage to answer and I received an email that they cannot contact me. Then silence. It is a scandal. I have two insured cars. This is a contempt for the customer.</v>
      </c>
    </row>
    <row r="243" ht="15.75" customHeight="1">
      <c r="B243" s="2" t="s">
        <v>650</v>
      </c>
      <c r="C243" s="2" t="s">
        <v>651</v>
      </c>
      <c r="D243" s="2" t="s">
        <v>13</v>
      </c>
      <c r="E243" s="2" t="s">
        <v>14</v>
      </c>
      <c r="F243" s="2" t="s">
        <v>15</v>
      </c>
      <c r="G243" s="2" t="s">
        <v>652</v>
      </c>
      <c r="H243" s="2" t="s">
        <v>640</v>
      </c>
      <c r="I243" s="3" t="str">
        <f>IFERROR(__xludf.DUMMYFUNCTION("GOOGLETRANSLATE(C243,""fr"",""en"")"),"I was for 3 years at Direct Insurance. I terminated my contract with them because I found insurance a little less expensive elsewhere. Having had a very bad experience in the competitor ""Low Coast"" I already regret being gone!")</f>
        <v>I was for 3 years at Direct Insurance. I terminated my contract with them because I found insurance a little less expensive elsewhere. Having had a very bad experience in the competitor "Low Coast" I already regret being gone!</v>
      </c>
    </row>
    <row r="244" ht="15.75" customHeight="1">
      <c r="B244" s="2" t="s">
        <v>653</v>
      </c>
      <c r="C244" s="2" t="s">
        <v>654</v>
      </c>
      <c r="D244" s="2" t="s">
        <v>13</v>
      </c>
      <c r="E244" s="2" t="s">
        <v>14</v>
      </c>
      <c r="F244" s="2" t="s">
        <v>15</v>
      </c>
      <c r="G244" s="2" t="s">
        <v>655</v>
      </c>
      <c r="H244" s="2" t="s">
        <v>640</v>
      </c>
      <c r="I244" s="3" t="str">
        <f>IFERROR(__xludf.DUMMYFUNCTION("GOOGLETRANSLATE(C244,""fr"",""en"")"),"Incapables that put you in a big m ...... I understand why thousands of French people roll without insurance. By dint of taking us for milk cows")</f>
        <v>Incapables that put you in a big m ...... I understand why thousands of French people roll without insurance. By dint of taking us for milk cows</v>
      </c>
    </row>
    <row r="245" ht="15.75" customHeight="1">
      <c r="B245" s="2" t="s">
        <v>656</v>
      </c>
      <c r="C245" s="2" t="s">
        <v>657</v>
      </c>
      <c r="D245" s="2" t="s">
        <v>13</v>
      </c>
      <c r="E245" s="2" t="s">
        <v>14</v>
      </c>
      <c r="F245" s="2" t="s">
        <v>15</v>
      </c>
      <c r="G245" s="2" t="s">
        <v>658</v>
      </c>
      <c r="H245" s="2" t="s">
        <v>640</v>
      </c>
      <c r="I245" s="3" t="str">
        <f>IFERROR(__xludf.DUMMYFUNCTION("GOOGLETRANSLATE(C245,""fr"",""en"")"),"I wish for courage to all future victims who will have the misfortune to take out a self -contract at Diressassurance. I have never seen such a lamentable claims management and yet I am assured of all risks for an non -responsible accident.
When you mana"&amp;"ge to join them, because yes sometimes you just can't, you come across people of an unequaled incompetence who do not hesitate to lie to you and who promise you to remember, outside it is never the case. We spend his time waiting, to be transferred from o"&amp;"ne service to another, to re -explain the situation to people who do not even know how to speak correctly. Then the next day you have to start all over again because the person in charge of the file is different and it drags, it drags ...
In short, to av"&amp;"oid at all costs, really.")</f>
        <v>I wish for courage to all future victims who will have the misfortune to take out a self -contract at Diressassurance. I have never seen such a lamentable claims management and yet I am assured of all risks for an non -responsible accident.
When you manage to join them, because yes sometimes you just can't, you come across people of an unequaled incompetence who do not hesitate to lie to you and who promise you to remember, outside it is never the case. We spend his time waiting, to be transferred from one service to another, to re -explain the situation to people who do not even know how to speak correctly. Then the next day you have to start all over again because the person in charge of the file is different and it drags, it drags ...
In short, to avoid at all costs, really.</v>
      </c>
    </row>
    <row r="246" ht="15.75" customHeight="1">
      <c r="B246" s="2" t="s">
        <v>659</v>
      </c>
      <c r="C246" s="2" t="s">
        <v>660</v>
      </c>
      <c r="D246" s="2" t="s">
        <v>13</v>
      </c>
      <c r="E246" s="2" t="s">
        <v>14</v>
      </c>
      <c r="F246" s="2" t="s">
        <v>15</v>
      </c>
      <c r="G246" s="2" t="s">
        <v>658</v>
      </c>
      <c r="H246" s="2" t="s">
        <v>640</v>
      </c>
      <c r="I246" s="3" t="str">
        <f>IFERROR(__xludf.DUMMYFUNCTION("GOOGLETRANSLATE(C246,""fr"",""en"")"),"Snistre car for more than a month and no vehicle loan despite that I am entitled and impossible to reach them to the phone. Answer by email a week later. No personalized follow -up. In short to avoid")</f>
        <v>Snistre car for more than a month and no vehicle loan despite that I am entitled and impossible to reach them to the phone. Answer by email a week later. No personalized follow -up. In short to avoid</v>
      </c>
    </row>
    <row r="247" ht="15.75" customHeight="1">
      <c r="B247" s="2" t="s">
        <v>661</v>
      </c>
      <c r="C247" s="2" t="s">
        <v>662</v>
      </c>
      <c r="D247" s="2" t="s">
        <v>13</v>
      </c>
      <c r="E247" s="2" t="s">
        <v>14</v>
      </c>
      <c r="F247" s="2" t="s">
        <v>15</v>
      </c>
      <c r="G247" s="2" t="s">
        <v>640</v>
      </c>
      <c r="H247" s="2" t="s">
        <v>640</v>
      </c>
      <c r="I247" s="3" t="str">
        <f>IFERROR(__xludf.DUMMYFUNCTION("GOOGLETRANSLATE(C247,""fr"",""en"")"),"Following an accident where I was not wrongly. Direct Insurance guaranteed me that I will not spend a penny for repairs since I am very likely. I learned with astonishment that a franchise should be paid in the garage. After numerous attempts to reach the"&amp;"m, Direct Insurance told me that a small part of the amount would be responsible. I do not recommend this insurer at all.")</f>
        <v>Following an accident where I was not wrongly. Direct Insurance guaranteed me that I will not spend a penny for repairs since I am very likely. I learned with astonishment that a franchise should be paid in the garage. After numerous attempts to reach them, Direct Insurance told me that a small part of the amount would be responsible. I do not recommend this insurer at all.</v>
      </c>
    </row>
    <row r="248" ht="15.75" customHeight="1">
      <c r="B248" s="2" t="s">
        <v>663</v>
      </c>
      <c r="C248" s="2" t="s">
        <v>664</v>
      </c>
      <c r="D248" s="2" t="s">
        <v>13</v>
      </c>
      <c r="E248" s="2" t="s">
        <v>14</v>
      </c>
      <c r="F248" s="2" t="s">
        <v>15</v>
      </c>
      <c r="G248" s="2" t="s">
        <v>665</v>
      </c>
      <c r="H248" s="2" t="s">
        <v>666</v>
      </c>
      <c r="I248" s="3" t="str">
        <f>IFERROR(__xludf.DUMMYFUNCTION("GOOGLETRANSLATE(C248,""fr"",""en"")"),"We broke down twice in a month. Difficulties to join them, the customer and assistant service ""returns the ball"" ... really distressing attitude. For more than 20 years, we have been taking into account our loyalty for over 20 years, no commercial gestu"&amp;"re. Certainly attractive price, but as the proverb ""the cheap, is expensive"". Not to recommend ...")</f>
        <v>We broke down twice in a month. Difficulties to join them, the customer and assistant service "returns the ball" ... really distressing attitude. For more than 20 years, we have been taking into account our loyalty for over 20 years, no commercial gesture. Certainly attractive price, but as the proverb "the cheap, is expensive". Not to recommend ...</v>
      </c>
    </row>
    <row r="249" ht="15.75" customHeight="1">
      <c r="B249" s="2" t="s">
        <v>667</v>
      </c>
      <c r="C249" s="2" t="s">
        <v>668</v>
      </c>
      <c r="D249" s="2" t="s">
        <v>13</v>
      </c>
      <c r="E249" s="2" t="s">
        <v>14</v>
      </c>
      <c r="F249" s="2" t="s">
        <v>15</v>
      </c>
      <c r="G249" s="2" t="s">
        <v>669</v>
      </c>
      <c r="H249" s="2" t="s">
        <v>666</v>
      </c>
      <c r="I249" s="3" t="str">
        <f>IFERROR(__xludf.DUMMYFUNCTION("GOOGLETRANSLATE(C249,""fr"",""en"")"),"Following a non -responsible claim abroad with a third party and written observation, Direct Assurance does not cover the franchise !!! On the pretext that insurance is abroad and that they must have their agreement ??? After this communication, no way to"&amp;" get in touch with them. Run away.")</f>
        <v>Following a non -responsible claim abroad with a third party and written observation, Direct Assurance does not cover the franchise !!! On the pretext that insurance is abroad and that they must have their agreement ??? After this communication, no way to get in touch with them. Run away.</v>
      </c>
    </row>
    <row r="250" ht="15.75" customHeight="1">
      <c r="B250" s="2" t="s">
        <v>670</v>
      </c>
      <c r="C250" s="2" t="s">
        <v>671</v>
      </c>
      <c r="D250" s="2" t="s">
        <v>13</v>
      </c>
      <c r="E250" s="2" t="s">
        <v>14</v>
      </c>
      <c r="F250" s="2" t="s">
        <v>15</v>
      </c>
      <c r="G250" s="2" t="s">
        <v>672</v>
      </c>
      <c r="H250" s="2" t="s">
        <v>666</v>
      </c>
      <c r="I250" s="3" t="str">
        <f>IFERROR(__xludf.DUMMYFUNCTION("GOOGLETRANSLATE(C250,""fr"",""en"")"),"Hello,
I had a claim on 05/19/2018 with a flight offense. By ""luck"" the police found the other driver. Since this disaster I really do not have the impression of having subscribed to car insurance. It is not up to them to load steps but to you. I sent "&amp;"the contact details of the third party party and waited 1 month before sending a ""mail"". It is shameful ! Certainly the prices are interesting but the quality of the service really leaves something to be desired. That to send you your schedule there is "&amp;"no problem there they are present and effective but when it is for the management of your disaster, there is no one left. If you don't make things happen, it's not the ones who will do the necessary. And even with a report, a complaint and a Stipulan cont"&amp;"ract although the other driver had made a flight offense, the liability of the claim is 50/50. I do not recommend this insurance. It is to be avoided!")</f>
        <v>Hello,
I had a claim on 05/19/2018 with a flight offense. By "luck" the police found the other driver. Since this disaster I really do not have the impression of having subscribed to car insurance. It is not up to them to load steps but to you. I sent the contact details of the third party party and waited 1 month before sending a "mail". It is shameful ! Certainly the prices are interesting but the quality of the service really leaves something to be desired. That to send you your schedule there is no problem there they are present and effective but when it is for the management of your disaster, there is no one left. If you don't make things happen, it's not the ones who will do the necessary. And even with a report, a complaint and a Stipulan contract although the other driver had made a flight offense, the liability of the claim is 50/50. I do not recommend this insurance. It is to be avoided!</v>
      </c>
    </row>
    <row r="251" ht="15.75" customHeight="1">
      <c r="B251" s="2" t="s">
        <v>673</v>
      </c>
      <c r="C251" s="2" t="s">
        <v>674</v>
      </c>
      <c r="D251" s="2" t="s">
        <v>13</v>
      </c>
      <c r="E251" s="2" t="s">
        <v>14</v>
      </c>
      <c r="F251" s="2" t="s">
        <v>15</v>
      </c>
      <c r="G251" s="2" t="s">
        <v>672</v>
      </c>
      <c r="H251" s="2" t="s">
        <v>666</v>
      </c>
      <c r="I251" s="3" t="str">
        <f>IFERROR(__xludf.DUMMYFUNCTION("GOOGLETRANSLATE(C251,""fr"",""en"")"),"Diressurance is good as long as nothing happens to you ... I have been stolen my vehicle and it's complicated to be reimbursed. Even after several months.")</f>
        <v>Diressurance is good as long as nothing happens to you ... I have been stolen my vehicle and it's complicated to be reimbursed. Even after several months.</v>
      </c>
    </row>
    <row r="252" ht="15.75" customHeight="1">
      <c r="B252" s="2" t="s">
        <v>675</v>
      </c>
      <c r="C252" s="2" t="s">
        <v>676</v>
      </c>
      <c r="D252" s="2" t="s">
        <v>13</v>
      </c>
      <c r="E252" s="2" t="s">
        <v>14</v>
      </c>
      <c r="F252" s="2" t="s">
        <v>15</v>
      </c>
      <c r="G252" s="2" t="s">
        <v>677</v>
      </c>
      <c r="H252" s="2" t="s">
        <v>666</v>
      </c>
      <c r="I252" s="3" t="str">
        <f>IFERROR(__xludf.DUMMYFUNCTION("GOOGLETRANSLATE(C252,""fr"",""en"")"),"I am disappointed because I have been at Direct Insurance for more than 3 years and without any claim and I have just seen 14% increase for my car subscription for 2018 and 2019 without any claim")</f>
        <v>I am disappointed because I have been at Direct Insurance for more than 3 years and without any claim and I have just seen 14% increase for my car subscription for 2018 and 2019 without any claim</v>
      </c>
    </row>
    <row r="253" ht="15.75" customHeight="1">
      <c r="B253" s="2" t="s">
        <v>678</v>
      </c>
      <c r="C253" s="2" t="s">
        <v>679</v>
      </c>
      <c r="D253" s="2" t="s">
        <v>13</v>
      </c>
      <c r="E253" s="2" t="s">
        <v>14</v>
      </c>
      <c r="F253" s="2" t="s">
        <v>15</v>
      </c>
      <c r="G253" s="2" t="s">
        <v>680</v>
      </c>
      <c r="H253" s="2" t="s">
        <v>666</v>
      </c>
      <c r="I253" s="3" t="str">
        <f>IFERROR(__xludf.DUMMYFUNCTION("GOOGLETRANSLATE(C253,""fr"",""en"")"),"A company that does not respect its customers who changes price according to his desire a few weeks later this despite the signing of the contract, if you don't need anything ask for them ...... to flee without moderation.")</f>
        <v>A company that does not respect its customers who changes price according to his desire a few weeks later this despite the signing of the contract, if you don't need anything ask for them ...... to flee without moderation.</v>
      </c>
    </row>
    <row r="254" ht="15.75" customHeight="1">
      <c r="B254" s="2" t="s">
        <v>681</v>
      </c>
      <c r="C254" s="2" t="s">
        <v>682</v>
      </c>
      <c r="D254" s="2" t="s">
        <v>13</v>
      </c>
      <c r="E254" s="2" t="s">
        <v>14</v>
      </c>
      <c r="F254" s="2" t="s">
        <v>15</v>
      </c>
      <c r="G254" s="2" t="s">
        <v>683</v>
      </c>
      <c r="H254" s="2" t="s">
        <v>684</v>
      </c>
      <c r="I254" s="3" t="str">
        <f>IFERROR(__xludf.DUMMYFUNCTION("GOOGLETRANSLATE(C254,""fr"",""en"")"),"I regret having chosen this insurance and I terminate my contract as soon as my vehicle is repaired. I declare a non -responsible claim (you just read to understand it) I checked a bad box during the amicable contract. Insurance send me a first email tell"&amp;"ing me that my responsibility was not engaged !! A little later in the day I receive an email telling me that he has an error and that my responsibility is fully engaged in addition to a penalty bonus of 25% when I was struck by a stop by a driver who was"&amp;" the wrong pedal (automatic vehicle). I tried to explain it to the interlocutor who wanted to hear anything.
Be careful I do not recommend at all.")</f>
        <v>I regret having chosen this insurance and I terminate my contract as soon as my vehicle is repaired. I declare a non -responsible claim (you just read to understand it) I checked a bad box during the amicable contract. Insurance send me a first email telling me that my responsibility was not engaged !! A little later in the day I receive an email telling me that he has an error and that my responsibility is fully engaged in addition to a penalty bonus of 25% when I was struck by a stop by a driver who was the wrong pedal (automatic vehicle). I tried to explain it to the interlocutor who wanted to hear anything.
Be careful I do not recommend at all.</v>
      </c>
    </row>
    <row r="255" ht="15.75" customHeight="1">
      <c r="B255" s="2" t="s">
        <v>685</v>
      </c>
      <c r="C255" s="2" t="s">
        <v>686</v>
      </c>
      <c r="D255" s="2" t="s">
        <v>13</v>
      </c>
      <c r="E255" s="2" t="s">
        <v>14</v>
      </c>
      <c r="F255" s="2" t="s">
        <v>15</v>
      </c>
      <c r="G255" s="2" t="s">
        <v>687</v>
      </c>
      <c r="H255" s="2" t="s">
        <v>684</v>
      </c>
      <c r="I255" s="3" t="str">
        <f>IFERROR(__xludf.DUMMYFUNCTION("GOOGLETRANSLATE(C255,""fr"",""en"")"),"Landy advertising especially on the maintenance of the bonus in the event of accidents.
After 3 parking accidents, I noticed that my 50% bonus had been revised down, without any information, even though I had received a letter telling me that my bonus le"&amp;"ft for me. The worst part is that they do not respond to my complaint sent as a recommended with acknowledgment of receipt. It's really not serious! I specify that Direct Insurance refused to ensure a new vehicle for my spouse.
Our Housing Insurance is a"&amp;"t Direct Insurance, it gives to think")</f>
        <v>Landy advertising especially on the maintenance of the bonus in the event of accidents.
After 3 parking accidents, I noticed that my 50% bonus had been revised down, without any information, even though I had received a letter telling me that my bonus left for me. The worst part is that they do not respond to my complaint sent as a recommended with acknowledgment of receipt. It's really not serious! I specify that Direct Insurance refused to ensure a new vehicle for my spouse.
Our Housing Insurance is at Direct Insurance, it gives to think</v>
      </c>
    </row>
    <row r="256" ht="15.75" customHeight="1">
      <c r="B256" s="2" t="s">
        <v>688</v>
      </c>
      <c r="C256" s="2" t="s">
        <v>689</v>
      </c>
      <c r="D256" s="2" t="s">
        <v>13</v>
      </c>
      <c r="E256" s="2" t="s">
        <v>14</v>
      </c>
      <c r="F256" s="2" t="s">
        <v>15</v>
      </c>
      <c r="G256" s="2" t="s">
        <v>690</v>
      </c>
      <c r="H256" s="2" t="s">
        <v>684</v>
      </c>
      <c r="I256" s="3" t="str">
        <f>IFERROR(__xludf.DUMMYFUNCTION("GOOGLETRANSLATE(C256,""fr"",""en"")"),"Do not take into account old customers. And 10 % increase each year. Seiñe The 1st year price is interesting, after you are only one more pigeon.")</f>
        <v>Do not take into account old customers. And 10 % increase each year. Seiñe The 1st year price is interesting, after you are only one more pigeon.</v>
      </c>
    </row>
    <row r="257" ht="15.75" customHeight="1">
      <c r="B257" s="2" t="s">
        <v>691</v>
      </c>
      <c r="C257" s="2" t="s">
        <v>692</v>
      </c>
      <c r="D257" s="2" t="s">
        <v>13</v>
      </c>
      <c r="E257" s="2" t="s">
        <v>14</v>
      </c>
      <c r="F257" s="2" t="s">
        <v>15</v>
      </c>
      <c r="G257" s="2" t="s">
        <v>693</v>
      </c>
      <c r="H257" s="2" t="s">
        <v>684</v>
      </c>
      <c r="I257" s="3" t="str">
        <f>IFERROR(__xludf.DUMMYFUNCTION("GOOGLETRANSLATE(C257,""fr"",""en"")"),"1 accident on April 1 ... (not a fish)
All risk insurance and to date still no refund ... 3 and a half months and nothing ...
To flee.")</f>
        <v>1 accident on April 1 ... (not a fish)
All risk insurance and to date still no refund ... 3 and a half months and nothing ...
To flee.</v>
      </c>
    </row>
    <row r="258" ht="15.75" customHeight="1">
      <c r="B258" s="2" t="s">
        <v>694</v>
      </c>
      <c r="C258" s="2" t="s">
        <v>695</v>
      </c>
      <c r="D258" s="2" t="s">
        <v>13</v>
      </c>
      <c r="E258" s="2" t="s">
        <v>14</v>
      </c>
      <c r="F258" s="2" t="s">
        <v>15</v>
      </c>
      <c r="G258" s="2" t="s">
        <v>696</v>
      </c>
      <c r="H258" s="2" t="s">
        <v>684</v>
      </c>
      <c r="I258" s="3" t="str">
        <f>IFERROR(__xludf.DUMMYFUNCTION("GOOGLETRANSLATE(C258,""fr"",""en"")"),"I did not have a claim to declare, so I cannot answer all the questions, on the other hand the price only increases, despite the bonus and the loyalty, which is why you should not stay more than 12 months with this insurance")</f>
        <v>I did not have a claim to declare, so I cannot answer all the questions, on the other hand the price only increases, despite the bonus and the loyalty, which is why you should not stay more than 12 months with this insurance</v>
      </c>
    </row>
    <row r="259" ht="15.75" customHeight="1">
      <c r="B259" s="2" t="s">
        <v>697</v>
      </c>
      <c r="C259" s="2" t="s">
        <v>698</v>
      </c>
      <c r="D259" s="2" t="s">
        <v>13</v>
      </c>
      <c r="E259" s="2" t="s">
        <v>14</v>
      </c>
      <c r="F259" s="2" t="s">
        <v>15</v>
      </c>
      <c r="G259" s="2" t="s">
        <v>699</v>
      </c>
      <c r="H259" s="2" t="s">
        <v>684</v>
      </c>
      <c r="I259" s="3" t="str">
        <f>IFERROR(__xludf.DUMMYFUNCTION("GOOGLETRANSLATE(C259,""fr"",""en"")"),"Board without real reason making me a prey for insurers: terminated
By leaving direct insurance by the small door you can see very quickly that there is much cheaper elsewhere for much better guarantees")</f>
        <v>Board without real reason making me a prey for insurers: terminated
By leaving direct insurance by the small door you can see very quickly that there is much cheaper elsewhere for much better guarantees</v>
      </c>
    </row>
    <row r="260" ht="15.75" customHeight="1">
      <c r="B260" s="2" t="s">
        <v>700</v>
      </c>
      <c r="C260" s="2" t="s">
        <v>701</v>
      </c>
      <c r="D260" s="2" t="s">
        <v>13</v>
      </c>
      <c r="E260" s="2" t="s">
        <v>14</v>
      </c>
      <c r="F260" s="2" t="s">
        <v>15</v>
      </c>
      <c r="G260" s="2" t="s">
        <v>702</v>
      </c>
      <c r="H260" s="2" t="s">
        <v>684</v>
      </c>
      <c r="I260" s="3" t="str">
        <f>IFERROR(__xludf.DUMMYFUNCTION("GOOGLETRANSLATE(C260,""fr"",""en"")"),"non -existent customer service
pitiful
They ask me for a deductible of 1,500.00 euro paid when they reimburse me absolutely nothing on my accident, inadmissible vehicle, to flee by all means")</f>
        <v>non -existent customer service
pitiful
They ask me for a deductible of 1,500.00 euro paid when they reimburse me absolutely nothing on my accident, inadmissible vehicle, to flee by all means</v>
      </c>
    </row>
    <row r="261" ht="15.75" customHeight="1">
      <c r="B261" s="2" t="s">
        <v>703</v>
      </c>
      <c r="C261" s="2" t="s">
        <v>704</v>
      </c>
      <c r="D261" s="2" t="s">
        <v>13</v>
      </c>
      <c r="E261" s="2" t="s">
        <v>14</v>
      </c>
      <c r="F261" s="2" t="s">
        <v>15</v>
      </c>
      <c r="G261" s="2" t="s">
        <v>705</v>
      </c>
      <c r="H261" s="2" t="s">
        <v>684</v>
      </c>
      <c r="I261" s="3" t="str">
        <f>IFERROR(__xludf.DUMMYFUNCTION("GOOGLETRANSLATE(C261,""fr"",""en"")"),"As long as you don't need it, there's no problem.
Watch out for advertising offers and quotes on the phone, not respected, when you change your vehicle ... In particular the promise to lower your premium for a clean vehicle ... Not held even after receiv"&amp;"ing your quote by email.")</f>
        <v>As long as you don't need it, there's no problem.
Watch out for advertising offers and quotes on the phone, not respected, when you change your vehicle ... In particular the promise to lower your premium for a clean vehicle ... Not held even after receiving your quote by email.</v>
      </c>
    </row>
    <row r="262" ht="15.75" customHeight="1">
      <c r="B262" s="2" t="s">
        <v>706</v>
      </c>
      <c r="C262" s="2" t="s">
        <v>707</v>
      </c>
      <c r="D262" s="2" t="s">
        <v>13</v>
      </c>
      <c r="E262" s="2" t="s">
        <v>14</v>
      </c>
      <c r="F262" s="2" t="s">
        <v>15</v>
      </c>
      <c r="G262" s="2" t="s">
        <v>708</v>
      </c>
      <c r="H262" s="2" t="s">
        <v>684</v>
      </c>
      <c r="I262" s="3" t="str">
        <f>IFERROR(__xludf.DUMMYFUNCTION("GOOGLETRANSLATE(C262,""fr"",""en"")"),"Hello,
Do not take as an insurance. I had a non -guilty accident and I stayed 3 months without a car. My car being wreckage he could not provide me with one when I am still at all risk and full option.
")</f>
        <v>Hello,
Do not take as an insurance. I had a non -guilty accident and I stayed 3 months without a car. My car being wreckage he could not provide me with one when I am still at all risk and full option.
</v>
      </c>
    </row>
    <row r="263" ht="15.75" customHeight="1">
      <c r="B263" s="2" t="s">
        <v>709</v>
      </c>
      <c r="C263" s="2" t="s">
        <v>710</v>
      </c>
      <c r="D263" s="2" t="s">
        <v>13</v>
      </c>
      <c r="E263" s="2" t="s">
        <v>14</v>
      </c>
      <c r="F263" s="2" t="s">
        <v>15</v>
      </c>
      <c r="G263" s="2" t="s">
        <v>711</v>
      </c>
      <c r="H263" s="2" t="s">
        <v>712</v>
      </c>
      <c r="I263" s="3" t="str">
        <f>IFERROR(__xludf.DUMMYFUNCTION("GOOGLETRANSLATE(C263,""fr"",""en"")"),"Very very disappointed with Direct Insurance. I strongly advise against !!!!! I suffer the ""repair"" damage of one of their garage on my new car.
I recover my car with projections of paintings on my rim and my hubbuilder following my dissatisfaction The"&amp;" car was resumed to make up for their damage. But I recover my car thinking that she was catching up well, 2 days later I call myself that the mechanic only moved the space hub for not that I realize it, it's pitiful! Direct insurance does nothing for me!"&amp;" I am disappointed I do not recommend this brand to you")</f>
        <v>Very very disappointed with Direct Insurance. I strongly advise against !!!!! I suffer the "repair" damage of one of their garage on my new car.
I recover my car with projections of paintings on my rim and my hubbuilder following my dissatisfaction The car was resumed to make up for their damage. But I recover my car thinking that she was catching up well, 2 days later I call myself that the mechanic only moved the space hub for not that I realize it, it's pitiful! Direct insurance does nothing for me! I am disappointed I do not recommend this brand to you</v>
      </c>
    </row>
    <row r="264" ht="15.75" customHeight="1">
      <c r="B264" s="2" t="s">
        <v>713</v>
      </c>
      <c r="C264" s="2" t="s">
        <v>714</v>
      </c>
      <c r="D264" s="2" t="s">
        <v>13</v>
      </c>
      <c r="E264" s="2" t="s">
        <v>14</v>
      </c>
      <c r="F264" s="2" t="s">
        <v>15</v>
      </c>
      <c r="G264" s="2" t="s">
        <v>715</v>
      </c>
      <c r="H264" s="2" t="s">
        <v>712</v>
      </c>
      <c r="I264" s="3" t="str">
        <f>IFERROR(__xludf.DUMMYFUNCTION("GOOGLETRANSLATE(C264,""fr"",""en"")"),"Superb company as long as you have no claims.")</f>
        <v>Superb company as long as you have no claims.</v>
      </c>
    </row>
    <row r="265" ht="15.75" customHeight="1">
      <c r="B265" s="2" t="s">
        <v>716</v>
      </c>
      <c r="C265" s="2" t="s">
        <v>717</v>
      </c>
      <c r="D265" s="2" t="s">
        <v>13</v>
      </c>
      <c r="E265" s="2" t="s">
        <v>14</v>
      </c>
      <c r="F265" s="2" t="s">
        <v>15</v>
      </c>
      <c r="G265" s="2" t="s">
        <v>718</v>
      </c>
      <c r="H265" s="2" t="s">
        <v>712</v>
      </c>
      <c r="I265" s="3" t="str">
        <f>IFERROR(__xludf.DUMMYFUNCTION("GOOGLETRANSLATE(C265,""fr"",""en"")"),"My car was stolen while I was in the chess championship that I left the key in the car because my partner had to recover the car outside the MR to recover the key without telling me we discover the flight by chance it is He who files a complaint at my req"&amp;"uest except for the return of the championship he was on a trip to the coup the insurance phone me and I declare that the keys were in the car reason for refusal I am sending me the papers I obviously sign I Even had my spouse on the phone after we explai"&amp;"n all after the insurance who want to understand anything my spouse explains to the lady itself that the key was really in the car but not at the moment of theft that I did not know that he recovered well And what will send them the keys ah no I signed it"&amp;" is too late so in addition I sold my car to them so they took my car for free it is still shocking they make the deaf the people honest leave in the trash j Ai 5 children including a 2 month old baby the moment of Flight and in full move and I am not eve"&amp;"n compensating for direct insurance to flee and thank you for throwing myself like a trash can after so many years thank you")</f>
        <v>My car was stolen while I was in the chess championship that I left the key in the car because my partner had to recover the car outside the MR to recover the key without telling me we discover the flight by chance it is He who files a complaint at my request except for the return of the championship he was on a trip to the coup the insurance phone me and I declare that the keys were in the car reason for refusal I am sending me the papers I obviously sign I Even had my spouse on the phone after we explain all after the insurance who want to understand anything my spouse explains to the lady itself that the key was really in the car but not at the moment of theft that I did not know that he recovered well And what will send them the keys ah no I signed it is too late so in addition I sold my car to them so they took my car for free it is still shocking they make the deaf the people honest leave in the trash j Ai 5 children including a 2 month old baby the moment of Flight and in full move and I am not even compensating for direct insurance to flee and thank you for throwing myself like a trash can after so many years thank you</v>
      </c>
    </row>
    <row r="266" ht="15.75" customHeight="1">
      <c r="B266" s="2" t="s">
        <v>719</v>
      </c>
      <c r="C266" s="2" t="s">
        <v>720</v>
      </c>
      <c r="D266" s="2" t="s">
        <v>13</v>
      </c>
      <c r="E266" s="2" t="s">
        <v>14</v>
      </c>
      <c r="F266" s="2" t="s">
        <v>15</v>
      </c>
      <c r="G266" s="2" t="s">
        <v>721</v>
      </c>
      <c r="H266" s="2" t="s">
        <v>712</v>
      </c>
      <c r="I266" s="3" t="str">
        <f>IFERROR(__xludf.DUMMYFUNCTION("GOOGLETRANSLATE(C266,""fr"",""en"")"),"I am 8 years old Dassurance, including 1 years at Direct Insurance and it is true that with 4% of bonuses in + I pay a little more delusional knowing almost the subscription of the contract Javai 40 euros of file fees including 1 years after japl Direct A"&amp;"ssurance for their To say that normal the fees of the case is only once so why the 2 rd I pay more expensive and told me that the 40 euros file of file is to give the annual green sticker (cheap green paper) lol lol .I takes another 4% and I leave from th"&amp;"em if not in 6 years I will pay as if I have a penalty while I am 0.72. Notheesize to use in comparator with the Hamon law can run away without problem. In case or an advisor does not believe in the fact that I pay every year of the prints of 40 euros. Ja"&amp;"vai had to such an advisor who Mavai says that the Netais file fees to pay only once. In terms of the increase in prices despite a bonus acquired told me that it was due to the attacks etc.")</f>
        <v>I am 8 years old Dassurance, including 1 years at Direct Insurance and it is true that with 4% of bonuses in + I pay a little more delusional knowing almost the subscription of the contract Javai 40 euros of file fees including 1 years after japl Direct Assurance for their To say that normal the fees of the case is only once so why the 2 rd I pay more expensive and told me that the 40 euros file of file is to give the annual green sticker (cheap green paper) lol lol .I takes another 4% and I leave from them if not in 6 years I will pay as if I have a penalty while I am 0.72. Notheesize to use in comparator with the Hamon law can run away without problem. In case or an advisor does not believe in the fact that I pay every year of the prints of 40 euros. Javai had to such an advisor who Mavai says that the Netais file fees to pay only once. In terms of the increase in prices despite a bonus acquired told me that it was due to the attacks etc.</v>
      </c>
    </row>
    <row r="267" ht="15.75" customHeight="1">
      <c r="B267" s="2" t="s">
        <v>722</v>
      </c>
      <c r="C267" s="2" t="s">
        <v>723</v>
      </c>
      <c r="D267" s="2" t="s">
        <v>13</v>
      </c>
      <c r="E267" s="2" t="s">
        <v>14</v>
      </c>
      <c r="F267" s="2" t="s">
        <v>15</v>
      </c>
      <c r="G267" s="2" t="s">
        <v>724</v>
      </c>
      <c r="H267" s="2" t="s">
        <v>712</v>
      </c>
      <c r="I267" s="3" t="str">
        <f>IFERROR(__xludf.DUMMYFUNCTION("GOOGLETRANSLATE(C267,""fr"",""en"")"),"19 years of insurance with them without accident and price that increases each year, you call them to negotiate, answer no I have nothing better you can see elsewhere ... Result my 3 cars will be provided elsewhere and with more than 30 % cheaper, if I ha"&amp;"d known I did before!")</f>
        <v>19 years of insurance with them without accident and price that increases each year, you call them to negotiate, answer no I have nothing better you can see elsewhere ... Result my 3 cars will be provided elsewhere and with more than 30 % cheaper, if I had known I did before!</v>
      </c>
    </row>
    <row r="268" ht="15.75" customHeight="1">
      <c r="B268" s="2" t="s">
        <v>725</v>
      </c>
      <c r="C268" s="2" t="s">
        <v>726</v>
      </c>
      <c r="D268" s="2" t="s">
        <v>13</v>
      </c>
      <c r="E268" s="2" t="s">
        <v>14</v>
      </c>
      <c r="F268" s="2" t="s">
        <v>15</v>
      </c>
      <c r="G268" s="2" t="s">
        <v>727</v>
      </c>
      <c r="H268" s="2" t="s">
        <v>712</v>
      </c>
      <c r="I268" s="3" t="str">
        <f>IFERROR(__xludf.DUMMYFUNCTION("GOOGLETRANSLATE(C268,""fr"",""en"")"),"I was insured with them in any risk for a new car after taking a debris on the highway I had to call for the first time in my life in my insurance unfortunately I had 5 advisers that lasted more 3 months to be reimbursed in not even a third of the damage."&amp;" Flee this insurance. The prices are attractive but the rest and completely unacceptable")</f>
        <v>I was insured with them in any risk for a new car after taking a debris on the highway I had to call for the first time in my life in my insurance unfortunately I had 5 advisers that lasted more 3 months to be reimbursed in not even a third of the damage. Flee this insurance. The prices are attractive but the rest and completely unacceptable</v>
      </c>
    </row>
    <row r="269" ht="15.75" customHeight="1">
      <c r="B269" s="2" t="s">
        <v>728</v>
      </c>
      <c r="C269" s="2" t="s">
        <v>729</v>
      </c>
      <c r="D269" s="2" t="s">
        <v>13</v>
      </c>
      <c r="E269" s="2" t="s">
        <v>14</v>
      </c>
      <c r="F269" s="2" t="s">
        <v>15</v>
      </c>
      <c r="G269" s="2" t="s">
        <v>727</v>
      </c>
      <c r="H269" s="2" t="s">
        <v>712</v>
      </c>
      <c r="I269" s="3" t="str">
        <f>IFERROR(__xludf.DUMMYFUNCTION("GOOGLETRANSLATE(C269,""fr"",""en"")"),"I subscribed to car insurance on May 16, 2018. We are on June 6. Still no green card despite the multiple written and telephone requests. I risk being verbalized, because no sticker is present on my windshield! Response from Direct Insurance, ""We are sor"&amp;"ry to"" ban you, they put you out of the law !!!!!!")</f>
        <v>I subscribed to car insurance on May 16, 2018. We are on June 6. Still no green card despite the multiple written and telephone requests. I risk being verbalized, because no sticker is present on my windshield! Response from Direct Insurance, "We are sorry to" ban you, they put you out of the law !!!!!!</v>
      </c>
    </row>
    <row r="270" ht="15.75" customHeight="1">
      <c r="B270" s="2" t="s">
        <v>730</v>
      </c>
      <c r="C270" s="2" t="s">
        <v>731</v>
      </c>
      <c r="D270" s="2" t="s">
        <v>13</v>
      </c>
      <c r="E270" s="2" t="s">
        <v>14</v>
      </c>
      <c r="F270" s="2" t="s">
        <v>15</v>
      </c>
      <c r="G270" s="2" t="s">
        <v>732</v>
      </c>
      <c r="H270" s="2" t="s">
        <v>712</v>
      </c>
      <c r="I270" s="3" t="str">
        <f>IFERROR(__xludf.DUMMYFUNCTION("GOOGLETRANSLATE(C270,""fr"",""en"")"),"I signed a contract in 2017 to insure my car I asked for a monthly payment what was done. In January increase of € 6 per month apparently an increase in quotes due to the increase in accidents although I had no claim. Besides that I added the insurance fo"&amp;"r my apartment no reduction offer was made when I now have 2 contracts at home and they even increased my car by € 7 per month because I have moved to a village rather than a big city-'
So I redone an online quote to check and I pay for the 40th more car"&amp;" by me than what is indicated on their quote for the same contract and the same options .. incompetent customer service who does not care about you. Because I am already a client and I had no claim I have no right to that price. The person on the phone ma"&amp;"de me understand that if I wanted to pay the price of the quote I only had to be a new client. Basically they attract new customers and increases your contributions without stops while in logic they should decrease and don't care about its customers even "&amp;"laughing at them when you manage to the assets on the phone !! To really avoid I increased by almost 20 € not even 6 months !!!")</f>
        <v>I signed a contract in 2017 to insure my car I asked for a monthly payment what was done. In January increase of € 6 per month apparently an increase in quotes due to the increase in accidents although I had no claim. Besides that I added the insurance for my apartment no reduction offer was made when I now have 2 contracts at home and they even increased my car by € 7 per month because I have moved to a village rather than a big city-'
So I redone an online quote to check and I pay for the 40th more car by me than what is indicated on their quote for the same contract and the same options .. incompetent customer service who does not care about you. Because I am already a client and I had no claim I have no right to that price. The person on the phone made me understand that if I wanted to pay the price of the quote I only had to be a new client. Basically they attract new customers and increases your contributions without stops while in logic they should decrease and don't care about its customers even laughing at them when you manage to the assets on the phone !! To really avoid I increased by almost 20 € not even 6 months !!!</v>
      </c>
    </row>
    <row r="271" ht="15.75" customHeight="1">
      <c r="B271" s="2" t="s">
        <v>733</v>
      </c>
      <c r="C271" s="2" t="s">
        <v>734</v>
      </c>
      <c r="D271" s="2" t="s">
        <v>13</v>
      </c>
      <c r="E271" s="2" t="s">
        <v>14</v>
      </c>
      <c r="F271" s="2" t="s">
        <v>15</v>
      </c>
      <c r="G271" s="2" t="s">
        <v>735</v>
      </c>
      <c r="H271" s="2" t="s">
        <v>736</v>
      </c>
      <c r="I271" s="3" t="str">
        <f>IFERROR(__xludf.DUMMYFUNCTION("GOOGLETRANSLATE(C271,""fr"",""en"")"),"I join people who have big concerns, for my vehicle with damage from the explosion of a house, if I want to repair, I must go 320 euros plus 10 % more or 371.20 euros that will be me Perhaps reimbursed when they themselves are paid by opposing insurance a"&amp;"nd for my home I must remain with my owner.")</f>
        <v>I join people who have big concerns, for my vehicle with damage from the explosion of a house, if I want to repair, I must go 320 euros plus 10 % more or 371.20 euros that will be me Perhaps reimbursed when they themselves are paid by opposing insurance and for my home I must remain with my owner.</v>
      </c>
    </row>
    <row r="272" ht="15.75" customHeight="1">
      <c r="B272" s="2" t="s">
        <v>737</v>
      </c>
      <c r="C272" s="2" t="s">
        <v>738</v>
      </c>
      <c r="D272" s="2" t="s">
        <v>13</v>
      </c>
      <c r="E272" s="2" t="s">
        <v>14</v>
      </c>
      <c r="F272" s="2" t="s">
        <v>15</v>
      </c>
      <c r="G272" s="2" t="s">
        <v>739</v>
      </c>
      <c r="H272" s="2" t="s">
        <v>736</v>
      </c>
      <c r="I272" s="3" t="str">
        <f>IFERROR(__xludf.DUMMYFUNCTION("GOOGLETRANSLATE(C272,""fr"",""en"")"),"I strongly advise against because I wanted to make sure for April 2018, 2 months I prepared everything in the dossier on the internet attractive price they increased it little by little after having taken without any message 470 €, 1 month before And afte"&amp;"r 65 € then 70 € without valid reasons. Has I terminate because he had not done the necessary with my former insurance for termination I had to continue more than 1 month I paid 2 insurance. By terminating I had to pay 3 days of insurance at € 60 for file"&amp;" fees to the rescue Latable customer service.")</f>
        <v>I strongly advise against because I wanted to make sure for April 2018, 2 months I prepared everything in the dossier on the internet attractive price they increased it little by little after having taken without any message 470 €, 1 month before And after 65 € then 70 € without valid reasons. Has I terminate because he had not done the necessary with my former insurance for termination I had to continue more than 1 month I paid 2 insurance. By terminating I had to pay 3 days of insurance at € 60 for file fees to the rescue Latable customer service.</v>
      </c>
    </row>
    <row r="273" ht="15.75" customHeight="1">
      <c r="B273" s="2" t="s">
        <v>740</v>
      </c>
      <c r="C273" s="2" t="s">
        <v>741</v>
      </c>
      <c r="D273" s="2" t="s">
        <v>13</v>
      </c>
      <c r="E273" s="2" t="s">
        <v>14</v>
      </c>
      <c r="F273" s="2" t="s">
        <v>15</v>
      </c>
      <c r="G273" s="2" t="s">
        <v>742</v>
      </c>
      <c r="H273" s="2" t="s">
        <v>736</v>
      </c>
      <c r="I273" s="3" t="str">
        <f>IFERROR(__xludf.DUMMYFUNCTION("GOOGLETRANSLATE(C273,""fr"",""en"")"),"Unable to manage a particular situation for 3 months.
For 3 months, I ride with my rugged vehicle for lack of care of an unused disaster with an uninsured (but identified) driver with a leakage offense.
When making an amicable observation, I saw tha"&amp;"t the person was not insured.
I call Direct Assurance for Info and an advisor tells me that ""anyway the other driver not being insured, I would not be taken care of since I am covered to the third party"", which is true.
But to the question ""Do I "&amp;"still make the observation?"", He answers my amazement because it is false.
I still decide to make an observation to have proof. And to release traffic, I agree with the other driver to go to the shelter. I then took his license and his green card and "&amp;"we took over our vehicles with mine passing in front.
While I drive, I watch the other vehicle on my retro. It was then that I saw him leaving the main path to run away from it.
Here: in addition to the non -responsible disaster with an uninsured dr"&amp;"iver, I find with a case of flight offense.
I recall Direct Assurance for Info, even sound of closing. Basically, I chose my day badly.
I indicate that I will file a complaint; What I did the same day. The police kept the driver's documents for the in"&amp;"vestigation and advised me to reach the auto warranty fund.
By email, I sent the PV of the police to Direct Insurance and asked for information on the guarantee fund: no response.
I made my request for compensation from the guarantee fund because th"&amp;"e individual is well identified. To date, my request is not admissible because Direct Insurance cannot or does not want to prove ""the materiality of the disaster"" because the advisers tell me: ""I have not sent an amicable observation"".
And yet, the"&amp;" guarantee fund is willing to take into account my compensation request.
Now, I have the rage on the mediocre quality of the exchanges that I had with the claim service of Direct Insurance (no attention, lack of information on the warranty fund, etc.)."&amp;"
While waiting for the investigation of my complaint, I drive with a refistolé vehicle, always assured at Direct Insurance.
")</f>
        <v>Unable to manage a particular situation for 3 months.
For 3 months, I ride with my rugged vehicle for lack of care of an unused disaster with an uninsured (but identified) driver with a leakage offense.
When making an amicable observation, I saw that the person was not insured.
I call Direct Assurance for Info and an advisor tells me that "anyway the other driver not being insured, I would not be taken care of since I am covered to the third party", which is true.
But to the question "Do I still make the observation?", He answers my amazement because it is false.
I still decide to make an observation to have proof. And to release traffic, I agree with the other driver to go to the shelter. I then took his license and his green card and we took over our vehicles with mine passing in front.
While I drive, I watch the other vehicle on my retro. It was then that I saw him leaving the main path to run away from it.
Here: in addition to the non -responsible disaster with an uninsured driver, I find with a case of flight offense.
I recall Direct Assurance for Info, even sound of closing. Basically, I chose my day badly.
I indicate that I will file a complaint; What I did the same day. The police kept the driver's documents for the investigation and advised me to reach the auto warranty fund.
By email, I sent the PV of the police to Direct Insurance and asked for information on the guarantee fund: no response.
I made my request for compensation from the guarantee fund because the individual is well identified. To date, my request is not admissible because Direct Insurance cannot or does not want to prove "the materiality of the disaster" because the advisers tell me: "I have not sent an amicable observation".
And yet, the guarantee fund is willing to take into account my compensation request.
Now, I have the rage on the mediocre quality of the exchanges that I had with the claim service of Direct Insurance (no attention, lack of information on the warranty fund, etc.).
While waiting for the investigation of my complaint, I drive with a refistolé vehicle, always assured at Direct Insurance.
</v>
      </c>
    </row>
    <row r="274" ht="15.75" customHeight="1">
      <c r="B274" s="2" t="s">
        <v>743</v>
      </c>
      <c r="C274" s="2" t="s">
        <v>744</v>
      </c>
      <c r="D274" s="2" t="s">
        <v>13</v>
      </c>
      <c r="E274" s="2" t="s">
        <v>14</v>
      </c>
      <c r="F274" s="2" t="s">
        <v>15</v>
      </c>
      <c r="G274" s="2" t="s">
        <v>745</v>
      </c>
      <c r="H274" s="2" t="s">
        <v>736</v>
      </c>
      <c r="I274" s="3" t="str">
        <f>IFERROR(__xludf.DUMMYFUNCTION("GOOGLETRANSLATE(C274,""fr"",""en"")"),"I have been registered with Direct Insurance for more than two months and despite multiple calls and emails I still have not received my green card.")</f>
        <v>I have been registered with Direct Insurance for more than two months and despite multiple calls and emails I still have not received my green card.</v>
      </c>
    </row>
    <row r="275" ht="15.75" customHeight="1">
      <c r="B275" s="2" t="s">
        <v>746</v>
      </c>
      <c r="C275" s="2" t="s">
        <v>747</v>
      </c>
      <c r="D275" s="2" t="s">
        <v>13</v>
      </c>
      <c r="E275" s="2" t="s">
        <v>14</v>
      </c>
      <c r="F275" s="2" t="s">
        <v>15</v>
      </c>
      <c r="G275" s="2" t="s">
        <v>748</v>
      </c>
      <c r="H275" s="2" t="s">
        <v>736</v>
      </c>
      <c r="I275" s="3" t="str">
        <f>IFERROR(__xludf.DUMMYFUNCTION("GOOGLETRANSLATE(C275,""fr"",""en"")"),"Very disappointed with direct non -responsible claim insurance, you are told that you have an advisor to titrate what is completely false, always a different person, always the same answer 'Your request was sent to the service concerned' it will make a we"&amp;"ek that I want to recover my vehicle that they have put in a breakage, I want to have my vehicle repaired and cannot recover my vehicle because I need an insurance document authorizing me to collect my vehicle.
As far as I know it is my vehicle that I pa"&amp;"id from my pocket so why I can't recover my vehicle. I saturate, I work offset it will be 3 weeks that I am on foot it is unacceptable !!!!")</f>
        <v>Very disappointed with direct non -responsible claim insurance, you are told that you have an advisor to titrate what is completely false, always a different person, always the same answer 'Your request was sent to the service concerned' it will make a week that I want to recover my vehicle that they have put in a breakage, I want to have my vehicle repaired and cannot recover my vehicle because I need an insurance document authorizing me to collect my vehicle.
As far as I know it is my vehicle that I paid from my pocket so why I can't recover my vehicle. I saturate, I work offset it will be 3 weeks that I am on foot it is unacceptable !!!!</v>
      </c>
    </row>
    <row r="276" ht="15.75" customHeight="1">
      <c r="B276" s="2" t="s">
        <v>749</v>
      </c>
      <c r="C276" s="2" t="s">
        <v>750</v>
      </c>
      <c r="D276" s="2" t="s">
        <v>13</v>
      </c>
      <c r="E276" s="2" t="s">
        <v>14</v>
      </c>
      <c r="F276" s="2" t="s">
        <v>15</v>
      </c>
      <c r="G276" s="2" t="s">
        <v>748</v>
      </c>
      <c r="H276" s="2" t="s">
        <v>736</v>
      </c>
      <c r="I276" s="3" t="str">
        <f>IFERROR(__xludf.DUMMYFUNCTION("GOOGLETRANSLATE(C276,""fr"",""en"")"),"You are increasing every year without reasons even without claims and if you claim, they resilient you.
Despite registered letter with acknowledgment of receipt asking them for explanations and many emails to find out the reasons for the increases in bon"&amp;"uses, no response better a formal notice to pay the premium and then termination of the assurance for non -payment.
It's a shame")</f>
        <v>You are increasing every year without reasons even without claims and if you claim, they resilient you.
Despite registered letter with acknowledgment of receipt asking them for explanations and many emails to find out the reasons for the increases in bonuses, no response better a formal notice to pay the premium and then termination of the assurance for non -payment.
It's a shame</v>
      </c>
    </row>
    <row r="277" ht="15.75" customHeight="1">
      <c r="B277" s="2" t="s">
        <v>751</v>
      </c>
      <c r="C277" s="2" t="s">
        <v>752</v>
      </c>
      <c r="D277" s="2" t="s">
        <v>13</v>
      </c>
      <c r="E277" s="2" t="s">
        <v>14</v>
      </c>
      <c r="F277" s="2" t="s">
        <v>15</v>
      </c>
      <c r="G277" s="2" t="s">
        <v>753</v>
      </c>
      <c r="H277" s="2" t="s">
        <v>754</v>
      </c>
      <c r="I277" s="3" t="str">
        <f>IFERROR(__xludf.DUMMYFUNCTION("GOOGLETRANSLATE(C277,""fr"",""en"")"),"Ashamed. Annual contribution of 800 euros to make the breakage of my front bearing say on the highway was not covered ... not even the replacement vehicle for which I had subscribed.")</f>
        <v>Ashamed. Annual contribution of 800 euros to make the breakage of my front bearing say on the highway was not covered ... not even the replacement vehicle for which I had subscribed.</v>
      </c>
    </row>
    <row r="278" ht="15.75" customHeight="1">
      <c r="B278" s="2" t="s">
        <v>755</v>
      </c>
      <c r="C278" s="2" t="s">
        <v>756</v>
      </c>
      <c r="D278" s="2" t="s">
        <v>13</v>
      </c>
      <c r="E278" s="2" t="s">
        <v>14</v>
      </c>
      <c r="F278" s="2" t="s">
        <v>15</v>
      </c>
      <c r="G278" s="2" t="s">
        <v>757</v>
      </c>
      <c r="H278" s="2" t="s">
        <v>754</v>
      </c>
      <c r="I278" s="3" t="str">
        <f>IFERROR(__xludf.DUMMYFUNCTION("GOOGLETRANSLATE(C278,""fr"",""en"")"),"Catastrophic customer service unworthy of a quality service.
Once insured I was contacted to announce that my contract was going to be terminated because that one of my old insurances had been terminated my contract.
I explained several times that this "&amp;"termination had taken place only for ""no engraving of the vehicle"" because I had not had time to do so.
Dry and firm responses each time without trying to understand ""whatever sir, we will not assure you"". One has the impression of having robot on th"&amp;"e phone completely formatted.
Yet my current vehicle is engraved and I have a 0.85 bonus without default in the past.
There is therefore no risk to make sure.")</f>
        <v>Catastrophic customer service unworthy of a quality service.
Once insured I was contacted to announce that my contract was going to be terminated because that one of my old insurances had been terminated my contract.
I explained several times that this termination had taken place only for "no engraving of the vehicle" because I had not had time to do so.
Dry and firm responses each time without trying to understand "whatever sir, we will not assure you". One has the impression of having robot on the phone completely formatted.
Yet my current vehicle is engraved and I have a 0.85 bonus without default in the past.
There is therefore no risk to make sure.</v>
      </c>
    </row>
    <row r="279" ht="15.75" customHeight="1">
      <c r="B279" s="2" t="s">
        <v>758</v>
      </c>
      <c r="C279" s="2" t="s">
        <v>759</v>
      </c>
      <c r="D279" s="2" t="s">
        <v>13</v>
      </c>
      <c r="E279" s="2" t="s">
        <v>14</v>
      </c>
      <c r="F279" s="2" t="s">
        <v>15</v>
      </c>
      <c r="G279" s="2" t="s">
        <v>760</v>
      </c>
      <c r="H279" s="2" t="s">
        <v>754</v>
      </c>
      <c r="I279" s="3" t="str">
        <f>IFERROR(__xludf.DUMMYFUNCTION("GOOGLETRANSLATE(C279,""fr"",""en"")"),"To flee, actually offers the best quote but calls a week after saying that the subscription increases by 50 euros because my bonus is not the one I gave what is false I returned my license dates and even Repeat the person on the phone that the date is not"&amp;" the 1st my on the 24th of the month I was sure that it would not change any problem except that obviously not since I was called and sent to me and sent An email telling me that the subscription increases by 50 euros I can leave but I will have my 45 eur"&amp;"os in the fees in the eye ... The promises are beautiful but as very often are false")</f>
        <v>To flee, actually offers the best quote but calls a week after saying that the subscription increases by 50 euros because my bonus is not the one I gave what is false I returned my license dates and even Repeat the person on the phone that the date is not the 1st my on the 24th of the month I was sure that it would not change any problem except that obviously not since I was called and sent to me and sent An email telling me that the subscription increases by 50 euros I can leave but I will have my 45 euros in the fees in the eye ... The promises are beautiful but as very often are false</v>
      </c>
    </row>
    <row r="280" ht="15.75" customHeight="1">
      <c r="B280" s="2" t="s">
        <v>761</v>
      </c>
      <c r="C280" s="2" t="s">
        <v>762</v>
      </c>
      <c r="D280" s="2" t="s">
        <v>13</v>
      </c>
      <c r="E280" s="2" t="s">
        <v>14</v>
      </c>
      <c r="F280" s="2" t="s">
        <v>15</v>
      </c>
      <c r="G280" s="2" t="s">
        <v>760</v>
      </c>
      <c r="H280" s="2" t="s">
        <v>754</v>
      </c>
      <c r="I280" s="3" t="str">
        <f>IFERROR(__xludf.DUMMYFUNCTION("GOOGLETRANSLATE(C280,""fr"",""en"")"),"Cheap at the start, then despite a bonus at 50 and without damage over more than three years, Direct Insurance increases you very strongly. Last DESCHED BOTY +23% on the raw contribution ... I called them and he tells me that the rate of claim and repair "&amp;"increased. I hope that claims have not increased by 23% between 2017 and 2018, in any case my salary has not increased this year and I have decided to go to competition.")</f>
        <v>Cheap at the start, then despite a bonus at 50 and without damage over more than three years, Direct Insurance increases you very strongly. Last DESCHED BOTY +23% on the raw contribution ... I called them and he tells me that the rate of claim and repair increased. I hope that claims have not increased by 23% between 2017 and 2018, in any case my salary has not increased this year and I have decided to go to competition.</v>
      </c>
    </row>
    <row r="281" ht="15.75" customHeight="1">
      <c r="B281" s="2" t="s">
        <v>763</v>
      </c>
      <c r="C281" s="2" t="s">
        <v>764</v>
      </c>
      <c r="D281" s="2" t="s">
        <v>13</v>
      </c>
      <c r="E281" s="2" t="s">
        <v>14</v>
      </c>
      <c r="F281" s="2" t="s">
        <v>15</v>
      </c>
      <c r="G281" s="2" t="s">
        <v>765</v>
      </c>
      <c r="H281" s="2" t="s">
        <v>754</v>
      </c>
      <c r="I281" s="3" t="str">
        <f>IFERROR(__xludf.DUMMYFUNCTION("GOOGLETRANSLATE(C281,""fr"",""en"")"),"Direct assurance Berne, it's been 2 years that I am a customer, I had several car and everything went well I pay less dear but after having sold it I contact direct insurance to tell them that I no longer had the car but it Never get overhang despite that"&amp;" I and send the documents that it was necessary (recommend etc ...) its making more than 8 months that I pay for a car that is no longer and I can't stop, I contact Insurance but did not answer me !!! I advise you to have insurance that has an office in y"&amp;"our city.")</f>
        <v>Direct assurance Berne, it's been 2 years that I am a customer, I had several car and everything went well I pay less dear but after having sold it I contact direct insurance to tell them that I no longer had the car but it Never get overhang despite that I and send the documents that it was necessary (recommend etc ...) its making more than 8 months that I pay for a car that is no longer and I can't stop, I contact Insurance but did not answer me !!! I advise you to have insurance that has an office in your city.</v>
      </c>
    </row>
    <row r="282" ht="15.75" customHeight="1">
      <c r="B282" s="2" t="s">
        <v>766</v>
      </c>
      <c r="C282" s="2" t="s">
        <v>767</v>
      </c>
      <c r="D282" s="2" t="s">
        <v>13</v>
      </c>
      <c r="E282" s="2" t="s">
        <v>14</v>
      </c>
      <c r="F282" s="2" t="s">
        <v>15</v>
      </c>
      <c r="G282" s="2" t="s">
        <v>768</v>
      </c>
      <c r="H282" s="2" t="s">
        <v>754</v>
      </c>
      <c r="I282" s="3" t="str">
        <f>IFERROR(__xludf.DUMMYFUNCTION("GOOGLETRANSLATE(C282,""fr"",""en"")"),"No service, a robot behind who thinks only of collecting. Customer treated as a product ... not the slightest possible difference with respect to the customer. Too rigid, a robot! Even with a seniority of 15 years and 3 vehicles insured, probability of re"&amp;"maining customer at least 30 years more ... 800 euros per vehicle, the calculation is quickly done.")</f>
        <v>No service, a robot behind who thinks only of collecting. Customer treated as a product ... not the slightest possible difference with respect to the customer. Too rigid, a robot! Even with a seniority of 15 years and 3 vehicles insured, probability of remaining customer at least 30 years more ... 800 euros per vehicle, the calculation is quickly done.</v>
      </c>
    </row>
    <row r="283" ht="15.75" customHeight="1">
      <c r="B283" s="2" t="s">
        <v>769</v>
      </c>
      <c r="C283" s="2" t="s">
        <v>770</v>
      </c>
      <c r="D283" s="2" t="s">
        <v>13</v>
      </c>
      <c r="E283" s="2" t="s">
        <v>14</v>
      </c>
      <c r="F283" s="2" t="s">
        <v>15</v>
      </c>
      <c r="G283" s="2" t="s">
        <v>771</v>
      </c>
      <c r="H283" s="2" t="s">
        <v>754</v>
      </c>
      <c r="I283" s="3" t="str">
        <f>IFERROR(__xludf.DUMMYFUNCTION("GOOGLETRANSLATE(C283,""fr"",""en"")"),"To flee absolutely! They didn't want me! 50 years never an accident! But 2 bumper repairs with my ex insurer where I was not responsible! After making me struggle to terminate my insurance at GMF, take leave to go there, end up with 2 insurances, well the"&amp;"y tell me that they do not want me! The height, they reimburse me by taking me 100 euros in passing! A shame")</f>
        <v>To flee absolutely! They didn't want me! 50 years never an accident! But 2 bumper repairs with my ex insurer where I was not responsible! After making me struggle to terminate my insurance at GMF, take leave to go there, end up with 2 insurances, well they tell me that they do not want me! The height, they reimburse me by taking me 100 euros in passing! A shame</v>
      </c>
    </row>
    <row r="284" ht="15.75" customHeight="1">
      <c r="B284" s="2" t="s">
        <v>772</v>
      </c>
      <c r="C284" s="2" t="s">
        <v>773</v>
      </c>
      <c r="D284" s="2" t="s">
        <v>13</v>
      </c>
      <c r="E284" s="2" t="s">
        <v>14</v>
      </c>
      <c r="F284" s="2" t="s">
        <v>15</v>
      </c>
      <c r="G284" s="2" t="s">
        <v>774</v>
      </c>
      <c r="H284" s="2" t="s">
        <v>775</v>
      </c>
      <c r="I284" s="3" t="str">
        <f>IFERROR(__xludf.DUMMYFUNCTION("GOOGLETRANSLATE(C284,""fr"",""en"")"),"To flee urgently. Impossible to join them and the BNP agency, they can do nothing for you, however, the contract has been signed with them, they do not have a direct line between them so the same they cannot join them and put all back to the the following"&amp;" day. Incompetent staff and do not seek to satisfy customers.")</f>
        <v>To flee urgently. Impossible to join them and the BNP agency, they can do nothing for you, however, the contract has been signed with them, they do not have a direct line between them so the same they cannot join them and put all back to the the following day. Incompetent staff and do not seek to satisfy customers.</v>
      </c>
    </row>
    <row r="285" ht="15.75" customHeight="1">
      <c r="B285" s="2" t="s">
        <v>776</v>
      </c>
      <c r="C285" s="2" t="s">
        <v>777</v>
      </c>
      <c r="D285" s="2" t="s">
        <v>13</v>
      </c>
      <c r="E285" s="2" t="s">
        <v>14</v>
      </c>
      <c r="F285" s="2" t="s">
        <v>15</v>
      </c>
      <c r="G285" s="2" t="s">
        <v>778</v>
      </c>
      <c r="H285" s="2" t="s">
        <v>775</v>
      </c>
      <c r="I285" s="3" t="str">
        <f>IFERROR(__xludf.DUMMYFUNCTION("GOOGLETRANSLATE(C285,""fr"",""en"")"),"I have been trying since yesterday to declare a self -listed disaster, it's been 2'h that I can't have anyone on the phone. I have the feeling that everything is done to waste time with the customer. I tried to make my declaration as a claim in my persona"&amp;"l space but despite the return email indicating that my ""pre-declaration"" was validated, I see nothing in class in space. In the meantime, I have any risk insurance that still runs and a immobilized vehicle with a partner mechanic but I still do not kno"&amp;"w what will follow ....")</f>
        <v>I have been trying since yesterday to declare a self -listed disaster, it's been 2'h that I can't have anyone on the phone. I have the feeling that everything is done to waste time with the customer. I tried to make my declaration as a claim in my personal space but despite the return email indicating that my "pre-declaration" was validated, I see nothing in class in space. In the meantime, I have any risk insurance that still runs and a immobilized vehicle with a partner mechanic but I still do not know what will follow ....</v>
      </c>
    </row>
    <row r="286" ht="15.75" customHeight="1">
      <c r="B286" s="2" t="s">
        <v>779</v>
      </c>
      <c r="C286" s="2" t="s">
        <v>780</v>
      </c>
      <c r="D286" s="2" t="s">
        <v>13</v>
      </c>
      <c r="E286" s="2" t="s">
        <v>14</v>
      </c>
      <c r="F286" s="2" t="s">
        <v>15</v>
      </c>
      <c r="G286" s="2" t="s">
        <v>781</v>
      </c>
      <c r="H286" s="2" t="s">
        <v>775</v>
      </c>
      <c r="I286" s="3" t="str">
        <f>IFERROR(__xludf.DUMMYFUNCTION("GOOGLETRANSLATE(C286,""fr"",""en"")"),"Take of contracts taking premiums without real personal customer relations no to listening to the customer, staff without initiative facilitating the relationship and finding a solution, lack of simple mediation, monitoring of the file, simple relationshi"&amp;"p, kind mail, constructive proposal,")</f>
        <v>Take of contracts taking premiums without real personal customer relations no to listening to the customer, staff without initiative facilitating the relationship and finding a solution, lack of simple mediation, monitoring of the file, simple relationship, kind mail, constructive proposal,</v>
      </c>
    </row>
    <row r="287" ht="15.75" customHeight="1">
      <c r="B287" s="2" t="s">
        <v>782</v>
      </c>
      <c r="C287" s="2" t="s">
        <v>783</v>
      </c>
      <c r="D287" s="2" t="s">
        <v>13</v>
      </c>
      <c r="E287" s="2" t="s">
        <v>14</v>
      </c>
      <c r="F287" s="2" t="s">
        <v>15</v>
      </c>
      <c r="G287" s="2" t="s">
        <v>784</v>
      </c>
      <c r="H287" s="2" t="s">
        <v>775</v>
      </c>
      <c r="I287" s="3" t="str">
        <f>IFERROR(__xludf.DUMMYFUNCTION("GOOGLETRANSLATE(C287,""fr"",""en"")"),"I will leave Direct Insurance after several years at home; In question, an increase at my next deadline of 9% after application of my bonus (much more than the national average increase of 2 to 3%), the reference contribution having increased by ... 32.5%"&amp;" !! !
And the telephone ""advisor"" categorically refused any commercial gesture despite my seniority at home!
Loyalty does not pay for Direct Assurance, on the contrary, the ""old"" pay for ""new"".
Tip: Change insurer every other year to return as "&amp;"""new customer"" and benefit from the best prices!")</f>
        <v>I will leave Direct Insurance after several years at home; In question, an increase at my next deadline of 9% after application of my bonus (much more than the national average increase of 2 to 3%), the reference contribution having increased by ... 32.5% !! !
And the telephone "advisor" categorically refused any commercial gesture despite my seniority at home!
Loyalty does not pay for Direct Assurance, on the contrary, the "old" pay for "new".
Tip: Change insurer every other year to return as "new customer" and benefit from the best prices!</v>
      </c>
    </row>
    <row r="288" ht="15.75" customHeight="1">
      <c r="B288" s="2" t="s">
        <v>785</v>
      </c>
      <c r="C288" s="2" t="s">
        <v>786</v>
      </c>
      <c r="D288" s="2" t="s">
        <v>13</v>
      </c>
      <c r="E288" s="2" t="s">
        <v>14</v>
      </c>
      <c r="F288" s="2" t="s">
        <v>15</v>
      </c>
      <c r="G288" s="2" t="s">
        <v>787</v>
      </c>
      <c r="H288" s="2" t="s">
        <v>775</v>
      </c>
      <c r="I288" s="3" t="str">
        <f>IFERROR(__xludf.DUMMYFUNCTION("GOOGLETRANSLATE(C288,""fr"",""en"")"),"hello
Me all these comments are scary I have 2 Vehicles Assurès at Da I think I will send a letter to failure in August
Hoping that he does not rrive a pepin or worse accident flight responsible or other
Sometimes it is better to pay a little more expe"&amp;"nsive")</f>
        <v>hello
Me all these comments are scary I have 2 Vehicles Assurès at Da I think I will send a letter to failure in August
Hoping that he does not rrive a pepin or worse accident flight responsible or other
Sometimes it is better to pay a little more expensive</v>
      </c>
    </row>
    <row r="289" ht="15.75" customHeight="1">
      <c r="B289" s="2" t="s">
        <v>788</v>
      </c>
      <c r="C289" s="2" t="s">
        <v>789</v>
      </c>
      <c r="D289" s="2" t="s">
        <v>13</v>
      </c>
      <c r="E289" s="2" t="s">
        <v>14</v>
      </c>
      <c r="F289" s="2" t="s">
        <v>15</v>
      </c>
      <c r="G289" s="2" t="s">
        <v>787</v>
      </c>
      <c r="H289" s="2" t="s">
        <v>775</v>
      </c>
      <c r="I289" s="3" t="str">
        <f>IFERROR(__xludf.DUMMYFUNCTION("GOOGLETRANSLATE(C289,""fr"",""en"")"),"At the borders of reality AVC DA!
Being a customer and wishing to make a change of address I make a simulation of online quote.
To my surprise I see that they offer me an annual price lower of around 100 € compared to what I am currently paying.
I ther"&amp;"efore call them so that they can lower my contract to be in agreement with their new quote.
The person on the phone confirms to me that my quote is correct, that the information provided during the latter is good but that it is impossible for them to rev"&amp;"alue my contract downwards and even worse they increase the latter by more than € 3 monthly!
We think we are walking on our heads!
I don't even dare imagine the service in the event of a disaster!
If you are lucky enough not to be insured with them"&amp;" yet go your way!
For my part I am going to make new quotes on a comparator.")</f>
        <v>At the borders of reality AVC DA!
Being a customer and wishing to make a change of address I make a simulation of online quote.
To my surprise I see that they offer me an annual price lower of around 100 € compared to what I am currently paying.
I therefore call them so that they can lower my contract to be in agreement with their new quote.
The person on the phone confirms to me that my quote is correct, that the information provided during the latter is good but that it is impossible for them to revalue my contract downwards and even worse they increase the latter by more than € 3 monthly!
We think we are walking on our heads!
I don't even dare imagine the service in the event of a disaster!
If you are lucky enough not to be insured with them yet go your way!
For my part I am going to make new quotes on a comparator.</v>
      </c>
    </row>
    <row r="290" ht="15.75" customHeight="1">
      <c r="B290" s="2" t="s">
        <v>790</v>
      </c>
      <c r="C290" s="2" t="s">
        <v>791</v>
      </c>
      <c r="D290" s="2" t="s">
        <v>13</v>
      </c>
      <c r="E290" s="2" t="s">
        <v>14</v>
      </c>
      <c r="F290" s="2" t="s">
        <v>15</v>
      </c>
      <c r="G290" s="2" t="s">
        <v>792</v>
      </c>
      <c r="H290" s="2" t="s">
        <v>775</v>
      </c>
      <c r="I290" s="3" t="str">
        <f>IFERROR(__xludf.DUMMYFUNCTION("GOOGLETRANSLATE(C290,""fr"",""en"")"),"3 years with them. 3 years without accident, without ice breaking, without anything. 3 years to pay an arm (80th / month for the third party). In 3 years I convince myself that even if I paid a little fortune, the day I have a problem they would be there "&amp;"!!
You speak ! I had a problem last week indeed my car broke down but less than 50km from my home .... it's balot !!!! I had not taken the Zen option at 7 euros/ month ......... as I was not already paying enough;) (for nothing in the end :))
So the"&amp;"re it is, especially not they have no sense of trade. It is with pleasure that I will make sure that my parents and all my loved ones who are at home, go away :).")</f>
        <v>3 years with them. 3 years without accident, without ice breaking, without anything. 3 years to pay an arm (80th / month for the third party). In 3 years I convince myself that even if I paid a little fortune, the day I have a problem they would be there !!
You speak ! I had a problem last week indeed my car broke down but less than 50km from my home .... it's balot !!!! I had not taken the Zen option at 7 euros/ month ......... as I was not already paying enough;) (for nothing in the end :))
So there it is, especially not they have no sense of trade. It is with pleasure that I will make sure that my parents and all my loved ones who are at home, go away :).</v>
      </c>
    </row>
    <row r="291" ht="15.75" customHeight="1">
      <c r="B291" s="2" t="s">
        <v>793</v>
      </c>
      <c r="C291" s="2" t="s">
        <v>794</v>
      </c>
      <c r="D291" s="2" t="s">
        <v>13</v>
      </c>
      <c r="E291" s="2" t="s">
        <v>14</v>
      </c>
      <c r="F291" s="2" t="s">
        <v>15</v>
      </c>
      <c r="G291" s="2" t="s">
        <v>795</v>
      </c>
      <c r="H291" s="2" t="s">
        <v>775</v>
      </c>
      <c r="I291" s="3" t="str">
        <f>IFERROR(__xludf.DUMMYFUNCTION("GOOGLETRANSLATE(C291,""fr"",""en"")"),"Catastrophic disaster management! We pay the serenity pack every month to be said that they do not find a garage and that suddenly we have to wait for the management by the expert to obtain a loan car. We live in the countryside and no means of transport "&amp;"other than the. Who will pay the days I have to stay at home because I can't move. Who will pay for my unemployment if I get a dismissal because I can't go to work !! A shame. We have two contracts at Direct Insurance. We already contact other companies t"&amp;"o change. I prefer to pay more expensive but have real guarantees.")</f>
        <v>Catastrophic disaster management! We pay the serenity pack every month to be said that they do not find a garage and that suddenly we have to wait for the management by the expert to obtain a loan car. We live in the countryside and no means of transport other than the. Who will pay the days I have to stay at home because I can't move. Who will pay for my unemployment if I get a dismissal because I can't go to work !! A shame. We have two contracts at Direct Insurance. We already contact other companies to change. I prefer to pay more expensive but have real guarantees.</v>
      </c>
    </row>
    <row r="292" ht="15.75" customHeight="1">
      <c r="B292" s="2" t="s">
        <v>796</v>
      </c>
      <c r="C292" s="2" t="s">
        <v>797</v>
      </c>
      <c r="D292" s="2" t="s">
        <v>13</v>
      </c>
      <c r="E292" s="2" t="s">
        <v>14</v>
      </c>
      <c r="F292" s="2" t="s">
        <v>15</v>
      </c>
      <c r="G292" s="2" t="s">
        <v>798</v>
      </c>
      <c r="H292" s="2" t="s">
        <v>775</v>
      </c>
      <c r="I292" s="3" t="str">
        <f>IFERROR(__xludf.DUMMYFUNCTION("GOOGLETRANSLATE(C292,""fr"",""en"")"),"Hello, everything is fine until you have a disaster. For 1800 €/year in any risk, I find it out of place that the disaster manager asks me to go to the expert's premises in order to advance my vehicle repairs. I specify that this is an unused disaster due"&amp;" to water damage in my under -ground parking. I am not the only one concerned in my building and the insurance of the condominium recognizes the damage. Following the expertise of my vehicle, it was decided to bury the engine cover of my vehicle in order "&amp;"to repair it when the garage clearly clarified that it was necessary to repaint the latter. After the buffing that has not given anything, it is impossible to join the expert again so that it validates and gives the agreement for painting. Neither the gar"&amp;"age nor I cannot reach him. Already 2 days posed at work in order to go to the garage and since then is progressing. I contact Direct Assurance, the disaster manager suggests that I go to the expert's premises to get things done, I hallucinate. Is it up t"&amp;"o me to do the work of insurance? And the way of talking to customers, to take the insured high, ... it's unheard of. For 3 days my vehicle is immobilized and this will be the case throughout the weekend. I cannot go and pick it up while waiting because i"&amp;"t forces me to ask work days. Strongly that I get out of this gear.")</f>
        <v>Hello, everything is fine until you have a disaster. For 1800 €/year in any risk, I find it out of place that the disaster manager asks me to go to the expert's premises in order to advance my vehicle repairs. I specify that this is an unused disaster due to water damage in my under -ground parking. I am not the only one concerned in my building and the insurance of the condominium recognizes the damage. Following the expertise of my vehicle, it was decided to bury the engine cover of my vehicle in order to repair it when the garage clearly clarified that it was necessary to repaint the latter. After the buffing that has not given anything, it is impossible to join the expert again so that it validates and gives the agreement for painting. Neither the garage nor I cannot reach him. Already 2 days posed at work in order to go to the garage and since then is progressing. I contact Direct Assurance, the disaster manager suggests that I go to the expert's premises to get things done, I hallucinate. Is it up to me to do the work of insurance? And the way of talking to customers, to take the insured high, ... it's unheard of. For 3 days my vehicle is immobilized and this will be the case throughout the weekend. I cannot go and pick it up while waiting because it forces me to ask work days. Strongly that I get out of this gear.</v>
      </c>
    </row>
    <row r="293" ht="15.75" customHeight="1">
      <c r="B293" s="2" t="s">
        <v>799</v>
      </c>
      <c r="C293" s="2" t="s">
        <v>800</v>
      </c>
      <c r="D293" s="2" t="s">
        <v>13</v>
      </c>
      <c r="E293" s="2" t="s">
        <v>14</v>
      </c>
      <c r="F293" s="2" t="s">
        <v>15</v>
      </c>
      <c r="G293" s="2" t="s">
        <v>801</v>
      </c>
      <c r="H293" s="2" t="s">
        <v>802</v>
      </c>
      <c r="I293" s="3" t="str">
        <f>IFERROR(__xludf.DUMMYFUNCTION("GOOGLETRANSLATE(C293,""fr"",""en"")"),"Accessible price but approaching mutuals with premises (maaf, GMF, etc.)")</f>
        <v>Accessible price but approaching mutuals with premises (maaf, GMF, etc.)</v>
      </c>
    </row>
    <row r="294" ht="15.75" customHeight="1">
      <c r="B294" s="2" t="s">
        <v>803</v>
      </c>
      <c r="C294" s="2" t="s">
        <v>804</v>
      </c>
      <c r="D294" s="2" t="s">
        <v>13</v>
      </c>
      <c r="E294" s="2" t="s">
        <v>14</v>
      </c>
      <c r="F294" s="2" t="s">
        <v>15</v>
      </c>
      <c r="G294" s="2" t="s">
        <v>805</v>
      </c>
      <c r="H294" s="2" t="s">
        <v>802</v>
      </c>
      <c r="I294" s="3" t="str">
        <f>IFERROR(__xludf.DUMMYFUNCTION("GOOGLETRANSLATE(C294,""fr"",""en"")"),"Hello,
I have been a customer for 3 years and certainly on the subscription, Direct Insurance is not very expensive but each year, it is increasing on increase!")</f>
        <v>Hello,
I have been a customer for 3 years and certainly on the subscription, Direct Insurance is not very expensive but each year, it is increasing on increase!</v>
      </c>
    </row>
    <row r="295" ht="15.75" customHeight="1">
      <c r="B295" s="2" t="s">
        <v>806</v>
      </c>
      <c r="C295" s="2" t="s">
        <v>807</v>
      </c>
      <c r="D295" s="2" t="s">
        <v>13</v>
      </c>
      <c r="E295" s="2" t="s">
        <v>14</v>
      </c>
      <c r="F295" s="2" t="s">
        <v>15</v>
      </c>
      <c r="G295" s="2" t="s">
        <v>808</v>
      </c>
      <c r="H295" s="2" t="s">
        <v>802</v>
      </c>
      <c r="I295" s="3" t="str">
        <f>IFERROR(__xludf.DUMMYFUNCTION("GOOGLETRANSLATE(C295,""fr"",""en"")"),"After several years and 2 claims I left this lamentable insurer, unable to manage an ice cream and a tank pierced by an object on the road")</f>
        <v>After several years and 2 claims I left this lamentable insurer, unable to manage an ice cream and a tank pierced by an object on the road</v>
      </c>
    </row>
    <row r="296" ht="15.75" customHeight="1">
      <c r="B296" s="2" t="s">
        <v>809</v>
      </c>
      <c r="C296" s="2" t="s">
        <v>810</v>
      </c>
      <c r="D296" s="2" t="s">
        <v>13</v>
      </c>
      <c r="E296" s="2" t="s">
        <v>14</v>
      </c>
      <c r="F296" s="2" t="s">
        <v>15</v>
      </c>
      <c r="G296" s="2" t="s">
        <v>811</v>
      </c>
      <c r="H296" s="2" t="s">
        <v>802</v>
      </c>
      <c r="I296" s="3" t="str">
        <f>IFERROR(__xludf.DUMMYFUNCTION("GOOGLETRANSLATE(C296,""fr"",""en"")"),"In the event of a claim, sends your vehicle to a spavant 30 km from your home, Direct Insurance partner but who is not an approved mechanic, sends an expert (although assured to third party therefore with the costs at our expense ), certifies that it is a"&amp;"n error but in the end the expert still makes his report and declares the dangerous car and does not want to do a counter-expertise because it is not an approved garage. In the end car gone to the scrap while it was repairable at the start, without compen"&amp;"sation. Thank you direct insurance
To flee")</f>
        <v>In the event of a claim, sends your vehicle to a spavant 30 km from your home, Direct Insurance partner but who is not an approved mechanic, sends an expert (although assured to third party therefore with the costs at our expense ), certifies that it is an error but in the end the expert still makes his report and declares the dangerous car and does not want to do a counter-expertise because it is not an approved garage. In the end car gone to the scrap while it was repairable at the start, without compensation. Thank you direct insurance
To flee</v>
      </c>
    </row>
    <row r="297" ht="15.75" customHeight="1">
      <c r="B297" s="2" t="s">
        <v>812</v>
      </c>
      <c r="C297" s="2" t="s">
        <v>813</v>
      </c>
      <c r="D297" s="2" t="s">
        <v>13</v>
      </c>
      <c r="E297" s="2" t="s">
        <v>14</v>
      </c>
      <c r="F297" s="2" t="s">
        <v>15</v>
      </c>
      <c r="G297" s="2" t="s">
        <v>811</v>
      </c>
      <c r="H297" s="2" t="s">
        <v>802</v>
      </c>
      <c r="I297" s="3" t="str">
        <f>IFERROR(__xludf.DUMMYFUNCTION("GOOGLETRANSLATE(C297,""fr"",""en"")"),"They line up when the customer is about to change insurer")</f>
        <v>They line up when the customer is about to change insurer</v>
      </c>
    </row>
    <row r="298" ht="15.75" customHeight="1">
      <c r="B298" s="2" t="s">
        <v>814</v>
      </c>
      <c r="C298" s="2" t="s">
        <v>815</v>
      </c>
      <c r="D298" s="2" t="s">
        <v>13</v>
      </c>
      <c r="E298" s="2" t="s">
        <v>14</v>
      </c>
      <c r="F298" s="2" t="s">
        <v>15</v>
      </c>
      <c r="G298" s="2" t="s">
        <v>816</v>
      </c>
      <c r="H298" s="2" t="s">
        <v>802</v>
      </c>
      <c r="I298" s="3" t="str">
        <f>IFERROR(__xludf.DUMMYFUNCTION("GOOGLETRANSLATE(C298,""fr"",""en"")"),"After an accident has been waiting for a partner garage for 2 weeks. No one does anything and in the meantime I am without a car and every time I call them, I am told you have to be patient, of course you have to be patient but in the meantime who pays me"&amp;" the costs for the taxi that I take all days to go to work? I am told that if I find a partner garage myself that it will be up to me to pay the towing of the car. What is the use of insurance if when we need them they are not able to find a partner garag"&amp;"e.
")</f>
        <v>After an accident has been waiting for a partner garage for 2 weeks. No one does anything and in the meantime I am without a car and every time I call them, I am told you have to be patient, of course you have to be patient but in the meantime who pays me the costs for the taxi that I take all days to go to work? I am told that if I find a partner garage myself that it will be up to me to pay the towing of the car. What is the use of insurance if when we need them they are not able to find a partner garage.
</v>
      </c>
    </row>
    <row r="299" ht="15.75" customHeight="1">
      <c r="B299" s="2" t="s">
        <v>817</v>
      </c>
      <c r="C299" s="2" t="s">
        <v>818</v>
      </c>
      <c r="D299" s="2" t="s">
        <v>13</v>
      </c>
      <c r="E299" s="2" t="s">
        <v>14</v>
      </c>
      <c r="F299" s="2" t="s">
        <v>15</v>
      </c>
      <c r="G299" s="2" t="s">
        <v>819</v>
      </c>
      <c r="H299" s="2" t="s">
        <v>802</v>
      </c>
      <c r="I299" s="3" t="str">
        <f>IFERROR(__xludf.DUMMYFUNCTION("GOOGLETRANSLATE(C299,""fr"",""en"")"),"Hello, the prices are the best we have found. We have already been insured at home for my wife, and we will probably go back to your home for your car if prices suit us, but not before August.")</f>
        <v>Hello, the prices are the best we have found. We have already been insured at home for my wife, and we will probably go back to your home for your car if prices suit us, but not before August.</v>
      </c>
    </row>
    <row r="300" ht="15.75" customHeight="1">
      <c r="B300" s="2" t="s">
        <v>820</v>
      </c>
      <c r="C300" s="2" t="s">
        <v>821</v>
      </c>
      <c r="D300" s="2" t="s">
        <v>13</v>
      </c>
      <c r="E300" s="2" t="s">
        <v>14</v>
      </c>
      <c r="F300" s="2" t="s">
        <v>15</v>
      </c>
      <c r="G300" s="2" t="s">
        <v>822</v>
      </c>
      <c r="H300" s="2" t="s">
        <v>802</v>
      </c>
      <c r="I300" s="3" t="str">
        <f>IFERROR(__xludf.DUMMYFUNCTION("GOOGLETRANSLATE(C300,""fr"",""en"")"),"Customer for 3 years at Direct Insurance, we were struck off overnight for loss, in 3 years I had 2 non -responsible accidents and an attempted theft for which I was not covered. So 3 non -responsible claims in 3 years for which Direct Insurance did not s"&amp;"pend 1 cent. I would have preferred that I am offered the increase in the price of my subscription or offer me by phone to choose another organization ... but we received a letter with A/R indicating the termination of our contract and we find ourselves H"&amp;"aving to pay the end of the contract but having to ensure elsewhere. Do you know how difficult it is to make sure when you have been terminated? And at what price? You put people in very difficult situations, without even trying to make a basic and human "&amp;"gesture. You treat your customers as slot machines that you throw as soon as your algorithm dictates it.")</f>
        <v>Customer for 3 years at Direct Insurance, we were struck off overnight for loss, in 3 years I had 2 non -responsible accidents and an attempted theft for which I was not covered. So 3 non -responsible claims in 3 years for which Direct Insurance did not spend 1 cent. I would have preferred that I am offered the increase in the price of my subscription or offer me by phone to choose another organization ... but we received a letter with A/R indicating the termination of our contract and we find ourselves Having to pay the end of the contract but having to ensure elsewhere. Do you know how difficult it is to make sure when you have been terminated? And at what price? You put people in very difficult situations, without even trying to make a basic and human gesture. You treat your customers as slot machines that you throw as soon as your algorithm dictates it.</v>
      </c>
    </row>
    <row r="301" ht="15.75" customHeight="1">
      <c r="B301" s="2" t="s">
        <v>823</v>
      </c>
      <c r="C301" s="2" t="s">
        <v>824</v>
      </c>
      <c r="D301" s="2" t="s">
        <v>13</v>
      </c>
      <c r="E301" s="2" t="s">
        <v>14</v>
      </c>
      <c r="F301" s="2" t="s">
        <v>15</v>
      </c>
      <c r="G301" s="2" t="s">
        <v>825</v>
      </c>
      <c r="H301" s="2" t="s">
        <v>802</v>
      </c>
      <c r="I301" s="3" t="str">
        <f>IFERROR(__xludf.DUMMYFUNCTION("GOOGLETRANSLATE(C301,""fr"",""en"")"),"My insurance was paid for the year, following an increase in bonus of € 150, I decide to terminate this contract. Then these people have the audacity to claim me 75 € having no writing justifying this sum, I contact them by phone and they answer me that I"&amp;" made an request by internet and that this service is paying! The height for internet insurance !!!")</f>
        <v>My insurance was paid for the year, following an increase in bonus of € 150, I decide to terminate this contract. Then these people have the audacity to claim me 75 € having no writing justifying this sum, I contact them by phone and they answer me that I made an request by internet and that this service is paying! The height for internet insurance !!!</v>
      </c>
    </row>
    <row r="302" ht="15.75" customHeight="1">
      <c r="B302" s="2" t="s">
        <v>826</v>
      </c>
      <c r="C302" s="2" t="s">
        <v>827</v>
      </c>
      <c r="D302" s="2" t="s">
        <v>13</v>
      </c>
      <c r="E302" s="2" t="s">
        <v>14</v>
      </c>
      <c r="F302" s="2" t="s">
        <v>15</v>
      </c>
      <c r="G302" s="2" t="s">
        <v>828</v>
      </c>
      <c r="H302" s="2" t="s">
        <v>829</v>
      </c>
      <c r="I302" s="3" t="str">
        <f>IFERROR(__xludf.DUMMYFUNCTION("GOOGLETRANSLATE(C302,""fr"",""en"")"),"I paid on December 25, 17 by check for home and car contributions
In 3 days 2 recommended letters with threats of terminations
I phone and treat myself as a liar!
And yes then the day I have an accident or incident what will be?
This type well paid wa"&amp;"rm in his country to insult
The French idiot that I am made to lose 2 contracts next year since you do not manage anything and have too many customers well done for you and I hope that all the French insults will do the same
")</f>
        <v>I paid on December 25, 17 by check for home and car contributions
In 3 days 2 recommended letters with threats of terminations
I phone and treat myself as a liar!
And yes then the day I have an accident or incident what will be?
This type well paid warm in his country to insult
The French idiot that I am made to lose 2 contracts next year since you do not manage anything and have too many customers well done for you and I hope that all the French insults will do the same
</v>
      </c>
    </row>
    <row r="303" ht="15.75" customHeight="1">
      <c r="B303" s="2" t="s">
        <v>830</v>
      </c>
      <c r="C303" s="2" t="s">
        <v>831</v>
      </c>
      <c r="D303" s="2" t="s">
        <v>13</v>
      </c>
      <c r="E303" s="2" t="s">
        <v>14</v>
      </c>
      <c r="F303" s="2" t="s">
        <v>15</v>
      </c>
      <c r="G303" s="2" t="s">
        <v>832</v>
      </c>
      <c r="H303" s="2" t="s">
        <v>829</v>
      </c>
      <c r="I303" s="3" t="str">
        <f>IFERROR(__xludf.DUMMYFUNCTION("GOOGLETRANSLATE(C303,""fr"",""en"")"),"A new contract always has the best price. Each year after that increases ... I have several contracts at Direct Insurance, and always the same strategy. To avoid!")</f>
        <v>A new contract always has the best price. Each year after that increases ... I have several contracts at Direct Insurance, and always the same strategy. To avoid!</v>
      </c>
    </row>
    <row r="304" ht="15.75" customHeight="1">
      <c r="B304" s="2" t="s">
        <v>833</v>
      </c>
      <c r="C304" s="2" t="s">
        <v>834</v>
      </c>
      <c r="D304" s="2" t="s">
        <v>13</v>
      </c>
      <c r="E304" s="2" t="s">
        <v>14</v>
      </c>
      <c r="F304" s="2" t="s">
        <v>15</v>
      </c>
      <c r="G304" s="2" t="s">
        <v>835</v>
      </c>
      <c r="H304" s="2" t="s">
        <v>829</v>
      </c>
      <c r="I304" s="3" t="str">
        <f>IFERROR(__xludf.DUMMYFUNCTION("GOOGLETRANSLATE(C304,""fr"",""en"")"),"The price increases every year it is not specified when we subscribe to the contract")</f>
        <v>The price increases every year it is not specified when we subscribe to the contract</v>
      </c>
    </row>
    <row r="305" ht="15.75" customHeight="1">
      <c r="B305" s="2" t="s">
        <v>836</v>
      </c>
      <c r="C305" s="2" t="s">
        <v>837</v>
      </c>
      <c r="D305" s="2" t="s">
        <v>13</v>
      </c>
      <c r="E305" s="2" t="s">
        <v>14</v>
      </c>
      <c r="F305" s="2" t="s">
        <v>15</v>
      </c>
      <c r="G305" s="2" t="s">
        <v>838</v>
      </c>
      <c r="H305" s="2" t="s">
        <v>829</v>
      </c>
      <c r="I305" s="3" t="str">
        <f>IFERROR(__xludf.DUMMYFUNCTION("GOOGLETRANSLATE(C305,""fr"",""en"")"),"To flee especially do not subscribe! You have to charge their application to send them the documents if you don't do it they drag you! While all the documents were sent to them by mail Rar they harass me every day so that I can put their application and p"&amp;"rovide them again! Every day it's harassment !! To my question how do you do with the elderly, I was answered ""We do not take them!"" it's discrimination !!!!")</f>
        <v>To flee especially do not subscribe! You have to charge their application to send them the documents if you don't do it they drag you! While all the documents were sent to them by mail Rar they harass me every day so that I can put their application and provide them again! Every day it's harassment !! To my question how do you do with the elderly, I was answered "We do not take them!" it's discrimination !!!!</v>
      </c>
    </row>
    <row r="306" ht="15.75" customHeight="1">
      <c r="B306" s="2" t="s">
        <v>839</v>
      </c>
      <c r="C306" s="2" t="s">
        <v>840</v>
      </c>
      <c r="D306" s="2" t="s">
        <v>13</v>
      </c>
      <c r="E306" s="2" t="s">
        <v>14</v>
      </c>
      <c r="F306" s="2" t="s">
        <v>15</v>
      </c>
      <c r="G306" s="2" t="s">
        <v>841</v>
      </c>
      <c r="H306" s="2" t="s">
        <v>829</v>
      </c>
      <c r="I306" s="3" t="str">
        <f>IFERROR(__xludf.DUMMYFUNCTION("GOOGLETRANSLATE(C306,""fr"",""en"")"),"Flee ... at the slightest incident, the coverage is not ensured, even if you are a former customer. My car was stolen but DA refused reimbursement. The saving of a few euros compared to insurers does not justify the quality of the coverage and services.")</f>
        <v>Flee ... at the slightest incident, the coverage is not ensured, even if you are a former customer. My car was stolen but DA refused reimbursement. The saving of a few euros compared to insurers does not justify the quality of the coverage and services.</v>
      </c>
    </row>
    <row r="307" ht="15.75" customHeight="1">
      <c r="B307" s="2" t="s">
        <v>842</v>
      </c>
      <c r="C307" s="2" t="s">
        <v>843</v>
      </c>
      <c r="D307" s="2" t="s">
        <v>13</v>
      </c>
      <c r="E307" s="2" t="s">
        <v>14</v>
      </c>
      <c r="F307" s="2" t="s">
        <v>15</v>
      </c>
      <c r="G307" s="2" t="s">
        <v>844</v>
      </c>
      <c r="H307" s="2" t="s">
        <v>829</v>
      </c>
      <c r="I307" s="3" t="str">
        <f>IFERROR(__xludf.DUMMYFUNCTION("GOOGLETRANSLATE(C307,""fr"",""en"")"),"Not necessarily the cheapest for cars of +10 years and substantial deductibles")</f>
        <v>Not necessarily the cheapest for cars of +10 years and substantial deductibles</v>
      </c>
    </row>
    <row r="308" ht="15.75" customHeight="1">
      <c r="B308" s="2" t="s">
        <v>845</v>
      </c>
      <c r="C308" s="2" t="s">
        <v>846</v>
      </c>
      <c r="D308" s="2" t="s">
        <v>13</v>
      </c>
      <c r="E308" s="2" t="s">
        <v>14</v>
      </c>
      <c r="F308" s="2" t="s">
        <v>15</v>
      </c>
      <c r="G308" s="2" t="s">
        <v>847</v>
      </c>
      <c r="H308" s="2" t="s">
        <v>829</v>
      </c>
      <c r="I308" s="3" t="str">
        <f>IFERROR(__xludf.DUMMYFUNCTION("GOOGLETRANSLATE(C308,""fr"",""en"")"),"We understand why it is not expensive ... they do not assure anything at all !!!!
I was stolen my car just before Christmas, the trunk contained all the gifts of my children ......
This one was found in a dilapidated state and of course without the inne"&amp;"r content ...
I am announced today a deductible of 815 € plus one remains at my expense ... I am already at more than 1000 € of my pocket when I did not ask anything ........ ..
In fact I will have to work for free this month so that Direct Insurance pu"&amp;"ts my salary in the pocket !!!!
It is absolutely shameful, scandalous and disrespectful, always the same who pay !!!!!!!!")</f>
        <v>We understand why it is not expensive ... they do not assure anything at all !!!!
I was stolen my car just before Christmas, the trunk contained all the gifts of my children ......
This one was found in a dilapidated state and of course without the inner content ...
I am announced today a deductible of 815 € plus one remains at my expense ... I am already at more than 1000 € of my pocket when I did not ask anything ........ ..
In fact I will have to work for free this month so that Direct Insurance puts my salary in the pocket !!!!
It is absolutely shameful, scandalous and disrespectful, always the same who pay !!!!!!!!</v>
      </c>
    </row>
    <row r="309" ht="15.75" customHeight="1">
      <c r="B309" s="2" t="s">
        <v>848</v>
      </c>
      <c r="C309" s="2" t="s">
        <v>849</v>
      </c>
      <c r="D309" s="2" t="s">
        <v>13</v>
      </c>
      <c r="E309" s="2" t="s">
        <v>14</v>
      </c>
      <c r="F309" s="2" t="s">
        <v>15</v>
      </c>
      <c r="G309" s="2" t="s">
        <v>850</v>
      </c>
      <c r="H309" s="2" t="s">
        <v>851</v>
      </c>
      <c r="I309" s="3" t="str">
        <f>IFERROR(__xludf.DUMMYFUNCTION("GOOGLETRANSLATE(C309,""fr"",""en"")"),"During the last 4 years I had 6 claims, including 2 ice cream, and 4 equipment, 3 of which had 0% responsibility, one with an elderly person and one with an American tourist. The last loss material, I have 100% responsibility. Direct Insurance told me I w"&amp;"as terminated because I had too many claims. Apparently the absence of responsibility does not count for anything.")</f>
        <v>During the last 4 years I had 6 claims, including 2 ice cream, and 4 equipment, 3 of which had 0% responsibility, one with an elderly person and one with an American tourist. The last loss material, I have 100% responsibility. Direct Insurance told me I was terminated because I had too many claims. Apparently the absence of responsibility does not count for anything.</v>
      </c>
    </row>
    <row r="310" ht="15.75" customHeight="1">
      <c r="B310" s="2" t="s">
        <v>852</v>
      </c>
      <c r="C310" s="2" t="s">
        <v>853</v>
      </c>
      <c r="D310" s="2" t="s">
        <v>13</v>
      </c>
      <c r="E310" s="2" t="s">
        <v>14</v>
      </c>
      <c r="F310" s="2" t="s">
        <v>15</v>
      </c>
      <c r="G310" s="2" t="s">
        <v>854</v>
      </c>
      <c r="H310" s="2" t="s">
        <v>851</v>
      </c>
      <c r="I310" s="3" t="str">
        <f>IFERROR(__xludf.DUMMYFUNCTION("GOOGLETRANSLATE(C310,""fr"",""en"")"),"Insurance to flee!
5 years ago being a young driver I found the prices very attractive and the insurance subscription was very simple and fast.
All this beautiful story has changed from the moment I changed car.
Being a customer for 5 years I thought I"&amp;" had an attractive price for my new vehicle but not the price was more expensive than if I was a new Direct Insurance customer. Find the mistake.
Second, I sent the documents informing direct assurance that I gave my vehicle by following all the steps. A"&amp;" few months later I received a recovery that I had the subscription for my previous vehicle. Not understanding the situation I call this dear customer service twice which tells me that the vehicle transfer document is illegible, that is why you receive re"&amp;"minders. No call, email or letter to tell me. The advisor therefore tells me to simply return all the documents and the file will be closed.
On December 5, all the documents start thinking that this whole story will be over ... Well! A few days later I r"&amp;"eceive a letter from a collection organization for non-payment. I therefore recall this famous customer service a third time. I re -explain the situation and there the advisor feeling the wings explain to me that my file had a problem and that the documen"&amp;"ts that I had sent are not admissible. And says Texto ""we shouldn't have assured you"". So I ask him why since my first call I had not been informed of my situation. Answer ""The advisor you had was not an expert"". So to know if you call 09 70 80 82 82 "&amp;"you have a chance to come across ""Expert"".
So Direct Insurance knows that you take you every month.
All this story to say that Direct Insurance or rather their customer service is lamentable three calls three different speeches and advisers who allow "&amp;"themselves to take you high. Strongly that I can change insurance")</f>
        <v>Insurance to flee!
5 years ago being a young driver I found the prices very attractive and the insurance subscription was very simple and fast.
All this beautiful story has changed from the moment I changed car.
Being a customer for 5 years I thought I had an attractive price for my new vehicle but not the price was more expensive than if I was a new Direct Insurance customer. Find the mistake.
Second, I sent the documents informing direct assurance that I gave my vehicle by following all the steps. A few months later I received a recovery that I had the subscription for my previous vehicle. Not understanding the situation I call this dear customer service twice which tells me that the vehicle transfer document is illegible, that is why you receive reminders. No call, email or letter to tell me. The advisor therefore tells me to simply return all the documents and the file will be closed.
On December 5, all the documents start thinking that this whole story will be over ... Well! A few days later I receive a letter from a collection organization for non-payment. I therefore recall this famous customer service a third time. I re -explain the situation and there the advisor feeling the wings explain to me that my file had a problem and that the documents that I had sent are not admissible. And says Texto "we shouldn't have assured you". So I ask him why since my first call I had not been informed of my situation. Answer "The advisor you had was not an expert". So to know if you call 09 70 80 82 82 you have a chance to come across "Expert".
So Direct Insurance knows that you take you every month.
All this story to say that Direct Insurance or rather their customer service is lamentable three calls three different speeches and advisers who allow themselves to take you high. Strongly that I can change insurance</v>
      </c>
    </row>
    <row r="311" ht="15.75" customHeight="1">
      <c r="B311" s="2" t="s">
        <v>855</v>
      </c>
      <c r="C311" s="2" t="s">
        <v>856</v>
      </c>
      <c r="D311" s="2" t="s">
        <v>13</v>
      </c>
      <c r="E311" s="2" t="s">
        <v>14</v>
      </c>
      <c r="F311" s="2" t="s">
        <v>15</v>
      </c>
      <c r="G311" s="2" t="s">
        <v>857</v>
      </c>
      <c r="H311" s="2" t="s">
        <v>851</v>
      </c>
      <c r="I311" s="3" t="str">
        <f>IFERROR(__xludf.DUMMYFUNCTION("GOOGLETRANSLATE(C311,""fr"",""en"")"),"Practically 6 months to send me my certificate, after each email on my part I received a typical email that did not answer my questions. I do not advise this insurance")</f>
        <v>Practically 6 months to send me my certificate, after each email on my part I received a typical email that did not answer my questions. I do not advise this insurance</v>
      </c>
    </row>
    <row r="312" ht="15.75" customHeight="1">
      <c r="B312" s="2" t="s">
        <v>858</v>
      </c>
      <c r="C312" s="2" t="s">
        <v>859</v>
      </c>
      <c r="D312" s="2" t="s">
        <v>13</v>
      </c>
      <c r="E312" s="2" t="s">
        <v>14</v>
      </c>
      <c r="F312" s="2" t="s">
        <v>15</v>
      </c>
      <c r="G312" s="2" t="s">
        <v>860</v>
      </c>
      <c r="H312" s="2" t="s">
        <v>851</v>
      </c>
      <c r="I312" s="3" t="str">
        <f>IFERROR(__xludf.DUMMYFUNCTION("GOOGLETRANSLATE(C312,""fr"",""en"")"),"The so -called attractive prices are not really 1100 euros in a third for a 25 -year -old car for a young license !!")</f>
        <v>The so -called attractive prices are not really 1100 euros in a third for a 25 -year -old car for a young license !!</v>
      </c>
    </row>
    <row r="313" ht="15.75" customHeight="1">
      <c r="B313" s="2" t="s">
        <v>861</v>
      </c>
      <c r="C313" s="2" t="s">
        <v>862</v>
      </c>
      <c r="D313" s="2" t="s">
        <v>13</v>
      </c>
      <c r="E313" s="2" t="s">
        <v>14</v>
      </c>
      <c r="F313" s="2" t="s">
        <v>15</v>
      </c>
      <c r="G313" s="2" t="s">
        <v>863</v>
      </c>
      <c r="H313" s="2" t="s">
        <v>851</v>
      </c>
      <c r="I313" s="3" t="str">
        <f>IFERROR(__xludf.DUMMYFUNCTION("GOOGLETRANSLATE(C313,""fr"",""en"")"),"To flee urgently!
Only the attractive price (initially!) Can justify a subscription. As soon as one enters the fold it is hell: sensitive increases in bonuses which quickly bring back to the price of the market and beyond, poor guarantees, non -existent "&amp;"customer loyalty, customer service nastrier, hot line based in the Magreb where advisers Barely speak French and are completely incompetent, management of horrible files, and the cherry: the direct debits continue after a termination in the rules !!!")</f>
        <v>To flee urgently!
Only the attractive price (initially!) Can justify a subscription. As soon as one enters the fold it is hell: sensitive increases in bonuses which quickly bring back to the price of the market and beyond, poor guarantees, non -existent customer loyalty, customer service nastrier, hot line based in the Magreb where advisers Barely speak French and are completely incompetent, management of horrible files, and the cherry: the direct debits continue after a termination in the rules !!!</v>
      </c>
    </row>
    <row r="314" ht="15.75" customHeight="1">
      <c r="B314" s="2" t="s">
        <v>864</v>
      </c>
      <c r="C314" s="2" t="s">
        <v>865</v>
      </c>
      <c r="D314" s="2" t="s">
        <v>13</v>
      </c>
      <c r="E314" s="2" t="s">
        <v>14</v>
      </c>
      <c r="F314" s="2" t="s">
        <v>15</v>
      </c>
      <c r="G314" s="2" t="s">
        <v>866</v>
      </c>
      <c r="H314" s="2" t="s">
        <v>851</v>
      </c>
      <c r="I314" s="3" t="str">
        <f>IFERROR(__xludf.DUMMYFUNCTION("GOOGLETRANSLATE(C314,""fr"",""en"")"),"Mediocre management of the file, in short, I moved and requested a change of address and parking lot. I ended up with a request of more than 11,000 € following a computer Beugle and the person on the phone still asked me to validate this contract to advan"&amp;"ce the file. I then waited for the deadline to connect to my account and set the sum indicated (more than € 430) then I receive the next day by mail the payment request indicating a completely different sum. For 2 months I have been waiting for the accoun"&amp;"ts to settle this difference so that my file is up to date. No response to my recovery emails. This day I receive a recovery letter to pay more than € 500 otherwise my contract will be terminated. I call immediately and I have to re -explain everything as"&amp;" always. At the beginning the lady does not understand anything and tells me to settle this sum then tells me that she contacts the accounting and reminds me during the day and at present still no call. An impressive waste of time.")</f>
        <v>Mediocre management of the file, in short, I moved and requested a change of address and parking lot. I ended up with a request of more than 11,000 € following a computer Beugle and the person on the phone still asked me to validate this contract to advance the file. I then waited for the deadline to connect to my account and set the sum indicated (more than € 430) then I receive the next day by mail the payment request indicating a completely different sum. For 2 months I have been waiting for the accounts to settle this difference so that my file is up to date. No response to my recovery emails. This day I receive a recovery letter to pay more than € 500 otherwise my contract will be terminated. I call immediately and I have to re -explain everything as always. At the beginning the lady does not understand anything and tells me to settle this sum then tells me that she contacts the accounting and reminds me during the day and at present still no call. An impressive waste of time.</v>
      </c>
    </row>
    <row r="315" ht="15.75" customHeight="1">
      <c r="B315" s="2" t="s">
        <v>867</v>
      </c>
      <c r="C315" s="2" t="s">
        <v>868</v>
      </c>
      <c r="D315" s="2" t="s">
        <v>13</v>
      </c>
      <c r="E315" s="2" t="s">
        <v>14</v>
      </c>
      <c r="F315" s="2" t="s">
        <v>15</v>
      </c>
      <c r="G315" s="2" t="s">
        <v>869</v>
      </c>
      <c r="H315" s="2" t="s">
        <v>870</v>
      </c>
      <c r="I315" s="3" t="str">
        <f>IFERROR(__xludf.DUMMYFUNCTION("GOOGLETRANSLATE(C315,""fr"",""en"")"),"I am terminated for a disaster that has not been taken into account !!! Insurance calls me as a liar by refusing to reimburse myself for a stone that has detached and damaged my vehicle. On the other hand when it comes to termination, there, my accident i"&amp;"s taken into account. I strongly advise against this insurance.")</f>
        <v>I am terminated for a disaster that has not been taken into account !!! Insurance calls me as a liar by refusing to reimburse myself for a stone that has detached and damaged my vehicle. On the other hand when it comes to termination, there, my accident is taken into account. I strongly advise against this insurance.</v>
      </c>
    </row>
    <row r="316" ht="15.75" customHeight="1">
      <c r="B316" s="2" t="s">
        <v>871</v>
      </c>
      <c r="C316" s="2" t="s">
        <v>872</v>
      </c>
      <c r="D316" s="2" t="s">
        <v>13</v>
      </c>
      <c r="E316" s="2" t="s">
        <v>14</v>
      </c>
      <c r="F316" s="2" t="s">
        <v>15</v>
      </c>
      <c r="G316" s="2" t="s">
        <v>873</v>
      </c>
      <c r="H316" s="2" t="s">
        <v>870</v>
      </c>
      <c r="I316" s="3" t="str">
        <f>IFERROR(__xludf.DUMMYFUNCTION("GOOGLETRANSLATE(C316,""fr"",""en"")"),"I was at Youdrive of Direct Insurance until the day they decide to stop youdrive and to be at Direct Assurance they inform me but to tell me that they will take me 2 months in advance of the contribution only when I See on my bank statement an amount of i"&amp;"nsurance that I do not know Avanssur. Well I oppose suddenly they have terminated me when the base is their fault.")</f>
        <v>I was at Youdrive of Direct Insurance until the day they decide to stop youdrive and to be at Direct Assurance they inform me but to tell me that they will take me 2 months in advance of the contribution only when I See on my bank statement an amount of insurance that I do not know Avanssur. Well I oppose suddenly they have terminated me when the base is their fault.</v>
      </c>
    </row>
    <row r="317" ht="15.75" customHeight="1">
      <c r="B317" s="2" t="s">
        <v>874</v>
      </c>
      <c r="C317" s="2" t="s">
        <v>875</v>
      </c>
      <c r="D317" s="2" t="s">
        <v>13</v>
      </c>
      <c r="E317" s="2" t="s">
        <v>14</v>
      </c>
      <c r="F317" s="2" t="s">
        <v>15</v>
      </c>
      <c r="G317" s="2" t="s">
        <v>876</v>
      </c>
      <c r="H317" s="2" t="s">
        <v>870</v>
      </c>
      <c r="I317" s="3" t="str">
        <f>IFERROR(__xludf.DUMMYFUNCTION("GOOGLETRANSLATE(C317,""fr"",""en"")"),"Insured for several years with successive contracts at Direct Insurance without problem, until today where I receive a recommended informing me of the termination of my contract for the loss. No luck, 3 claims in 2 years: 1 sparkle repair on windshield, 1"&amp;" responsible accident without third parties, then a replacement of windshield. Conclusion I am too expensive (forgetting the many previous years during which I reported without cost anything ...) and therefore we get rid of me by arguing that the law allo"&amp;"ws an insurer to get rid of an insured who has The misfortune of having to benefit from the clauses of the contract for which he pays (little reminder to direct insurance ... insurance is used to cover a risk that one day can occur ... and yes and it is n"&amp;"ot a rent for the 'Insurer ....) In short, certainly direct insurance uses an article provided by law ... but without any discernment of the history of its customers and sanctions you with the first claims (note that a brilliance repair On a windshield co"&amp;"unts as a disaster !!! I do not even dare imagine if we involve the assistance often imposed automatically in the contracts ... in short if you have the misfortune to cost 1 €, we resil Hello the commercial policy which then allows you to boast of having "&amp;"the most low!!! The first year can be ... to bait ... but then .. for information know that being already a direct insurance customer more than 4 years ago I had terminated my contract after having noted an increase in the rise without any sinister, then "&amp;"raised the following week from a new quote on their own site ... gain for me just over 200 € between the contract I had just canceled and the new one I had signed for the same vehicle With the same guarantees .... all this to conclude ... Falsely low pric"&amp;"es the first year .... then each year the classic refrain ""The cost of automotive repair .."" to increase your premiums ... and To finish if you make your insurance play for a claim (which is basic the principle of insurance) we give you back ... Conclus"&amp;"ion no consideration of the customers ... and I would no longer recommend direct insurance.")</f>
        <v>Insured for several years with successive contracts at Direct Insurance without problem, until today where I receive a recommended informing me of the termination of my contract for the loss. No luck, 3 claims in 2 years: 1 sparkle repair on windshield, 1 responsible accident without third parties, then a replacement of windshield. Conclusion I am too expensive (forgetting the many previous years during which I reported without cost anything ...) and therefore we get rid of me by arguing that the law allows an insurer to get rid of an insured who has The misfortune of having to benefit from the clauses of the contract for which he pays (little reminder to direct insurance ... insurance is used to cover a risk that one day can occur ... and yes and it is not a rent for the 'Insurer ....) In short, certainly direct insurance uses an article provided by law ... but without any discernment of the history of its customers and sanctions you with the first claims (note that a brilliance repair On a windshield counts as a disaster !!! I do not even dare imagine if we involve the assistance often imposed automatically in the contracts ... in short if you have the misfortune to cost 1 €, we resil Hello the commercial policy which then allows you to boast of having the most low!!! The first year can be ... to bait ... but then .. for information know that being already a direct insurance customer more than 4 years ago I had terminated my contract after having noted an increase in the rise without any sinister, then raised the following week from a new quote on their own site ... gain for me just over 200 € between the contract I had just canceled and the new one I had signed for the same vehicle With the same guarantees .... all this to conclude ... Falsely low prices the first year .... then each year the classic refrain "The cost of automotive repair .." to increase your premiums ... and To finish if you make your insurance play for a claim (which is basic the principle of insurance) we give you back ... Conclusion no consideration of the customers ... and I would no longer recommend direct insurance.</v>
      </c>
    </row>
    <row r="318" ht="15.75" customHeight="1">
      <c r="B318" s="2" t="s">
        <v>877</v>
      </c>
      <c r="C318" s="2" t="s">
        <v>878</v>
      </c>
      <c r="D318" s="2" t="s">
        <v>13</v>
      </c>
      <c r="E318" s="2" t="s">
        <v>14</v>
      </c>
      <c r="F318" s="2" t="s">
        <v>15</v>
      </c>
      <c r="G318" s="2" t="s">
        <v>879</v>
      </c>
      <c r="H318" s="2" t="s">
        <v>870</v>
      </c>
      <c r="I318" s="3" t="str">
        <f>IFERROR(__xludf.DUMMYFUNCTION("GOOGLETRANSLATE(C318,""fr"",""en"")"),"I have the choice of the insurance contacted to Direct Insurance which entitled to have a discount party each month according to analyzing it of each see by the Drive Box. I made an error in the start at first so the package was returned. But after I have"&amp;" the corrected, I called at least 10 times to ask me to send me the box and green card, each time, the service tells me that it will send me the day after but it already has 2 months J I received nothing! Neither green card nor drive box!")</f>
        <v>I have the choice of the insurance contacted to Direct Insurance which entitled to have a discount party each month according to analyzing it of each see by the Drive Box. I made an error in the start at first so the package was returned. But after I have the corrected, I called at least 10 times to ask me to send me the box and green card, each time, the service tells me that it will send me the day after but it already has 2 months J I received nothing! Neither green card nor drive box!</v>
      </c>
    </row>
    <row r="319" ht="15.75" customHeight="1">
      <c r="B319" s="2" t="s">
        <v>880</v>
      </c>
      <c r="C319" s="2" t="s">
        <v>881</v>
      </c>
      <c r="D319" s="2" t="s">
        <v>13</v>
      </c>
      <c r="E319" s="2" t="s">
        <v>14</v>
      </c>
      <c r="F319" s="2" t="s">
        <v>15</v>
      </c>
      <c r="G319" s="2" t="s">
        <v>882</v>
      </c>
      <c r="H319" s="2" t="s">
        <v>870</v>
      </c>
      <c r="I319" s="3" t="str">
        <f>IFERROR(__xludf.DUMMYFUNCTION("GOOGLETRANSLATE(C319,""fr"",""en"")"),"very bad, unpleasant just the bizness")</f>
        <v>very bad, unpleasant just the bizness</v>
      </c>
    </row>
    <row r="320" ht="15.75" customHeight="1">
      <c r="B320" s="2" t="s">
        <v>883</v>
      </c>
      <c r="C320" s="2" t="s">
        <v>884</v>
      </c>
      <c r="D320" s="2" t="s">
        <v>13</v>
      </c>
      <c r="E320" s="2" t="s">
        <v>14</v>
      </c>
      <c r="F320" s="2" t="s">
        <v>15</v>
      </c>
      <c r="G320" s="2" t="s">
        <v>885</v>
      </c>
      <c r="H320" s="2" t="s">
        <v>870</v>
      </c>
      <c r="I320" s="3" t="str">
        <f>IFERROR(__xludf.DUMMYFUNCTION("GOOGLETRANSLATE(C320,""fr"",""en"")"),"I am more than disgusted with this insurance I parked my car in a parking lot and I found it damaged on the passenger side door and rocker I make an observation being ensured in any risk I am offered a garage with expertise j 'Accept results The expert co"&amp;"ncludes that it is impossible for a vehicle and does damage on my vehicle and that it is I who is necessarily touching a fixed object I call direct insurance I answer me you can make a counter- Expertise that you pay from your pocket and if the second exp"&amp;"ert agrees with the first expert in these cases it will be necessary to make a third expertise that you will pay from your pocket and if the 3rd expert agrees with the first two Expert we will not reimburse you on the other hand if one of the two does not"&amp;" agree with the first in these cases we will reimburse you the price of the expertise
In short, a quagmire Result of the races I find myself paying insurance € 90 per month you risk not being reimbursed for the first problem so as soon as I have the poss"&amp;"ibility of course I solve this insurance which is perhaps very attractive at the level prices but it is a disaster in terms of sinister management")</f>
        <v>I am more than disgusted with this insurance I parked my car in a parking lot and I found it damaged on the passenger side door and rocker I make an observation being ensured in any risk I am offered a garage with expertise j 'Accept results The expert concludes that it is impossible for a vehicle and does damage on my vehicle and that it is I who is necessarily touching a fixed object I call direct insurance I answer me you can make a counter- Expertise that you pay from your pocket and if the second expert agrees with the first expert in these cases it will be necessary to make a third expertise that you will pay from your pocket and if the 3rd expert agrees with the first two Expert we will not reimburse you on the other hand if one of the two does not agree with the first in these cases we will reimburse you the price of the expertise
In short, a quagmire Result of the races I find myself paying insurance € 90 per month you risk not being reimbursed for the first problem so as soon as I have the possibility of course I solve this insurance which is perhaps very attractive at the level prices but it is a disaster in terms of sinister management</v>
      </c>
    </row>
    <row r="321" ht="15.75" customHeight="1">
      <c r="B321" s="2" t="s">
        <v>886</v>
      </c>
      <c r="C321" s="2" t="s">
        <v>887</v>
      </c>
      <c r="D321" s="2" t="s">
        <v>13</v>
      </c>
      <c r="E321" s="2" t="s">
        <v>14</v>
      </c>
      <c r="F321" s="2" t="s">
        <v>15</v>
      </c>
      <c r="G321" s="2" t="s">
        <v>888</v>
      </c>
      <c r="H321" s="2" t="s">
        <v>870</v>
      </c>
      <c r="I321" s="3" t="str">
        <f>IFERROR(__xludf.DUMMYFUNCTION("GOOGLETRANSLATE(C321,""fr"",""en"")"),"Long assured at Direct Insurance, I saw the cost of my police increase each year. At the start I paid 700 euros to arrive at almost 1000 euros. The starting offer is enticing but the rest is much less. I had no responsible claims. The monitoring of non -r"&amp;"esponsible claim files is deplorable")</f>
        <v>Long assured at Direct Insurance, I saw the cost of my police increase each year. At the start I paid 700 euros to arrive at almost 1000 euros. The starting offer is enticing but the rest is much less. I had no responsible claims. The monitoring of non -responsible claim files is deplorable</v>
      </c>
    </row>
    <row r="322" ht="15.75" customHeight="1">
      <c r="B322" s="2" t="s">
        <v>889</v>
      </c>
      <c r="C322" s="2" t="s">
        <v>890</v>
      </c>
      <c r="D322" s="2" t="s">
        <v>13</v>
      </c>
      <c r="E322" s="2" t="s">
        <v>14</v>
      </c>
      <c r="F322" s="2" t="s">
        <v>15</v>
      </c>
      <c r="G322" s="2" t="s">
        <v>891</v>
      </c>
      <c r="H322" s="2" t="s">
        <v>870</v>
      </c>
      <c r="I322" s="3" t="str">
        <f>IFERROR(__xludf.DUMMYFUNCTION("GOOGLETRANSLATE(C322,""fr"",""en"")"),"Attention new customers, contributions increase considerably from year to year ... Call for contributions doubled compared to the quote made for the same vehicle for a new customer")</f>
        <v>Attention new customers, contributions increase considerably from year to year ... Call for contributions doubled compared to the quote made for the same vehicle for a new customer</v>
      </c>
    </row>
    <row r="323" ht="15.75" customHeight="1">
      <c r="B323" s="2" t="s">
        <v>892</v>
      </c>
      <c r="C323" s="2" t="s">
        <v>893</v>
      </c>
      <c r="D323" s="2" t="s">
        <v>13</v>
      </c>
      <c r="E323" s="2" t="s">
        <v>14</v>
      </c>
      <c r="F323" s="2" t="s">
        <v>15</v>
      </c>
      <c r="G323" s="2" t="s">
        <v>891</v>
      </c>
      <c r="H323" s="2" t="s">
        <v>870</v>
      </c>
      <c r="I323" s="3" t="str">
        <f>IFERROR(__xludf.DUMMYFUNCTION("GOOGLETRANSLATE(C323,""fr"",""en"")"),"All abuse")</f>
        <v>All abuse</v>
      </c>
    </row>
    <row r="324" ht="15.75" customHeight="1">
      <c r="B324" s="2" t="s">
        <v>894</v>
      </c>
      <c r="C324" s="2" t="s">
        <v>895</v>
      </c>
      <c r="D324" s="2" t="s">
        <v>13</v>
      </c>
      <c r="E324" s="2" t="s">
        <v>14</v>
      </c>
      <c r="F324" s="2" t="s">
        <v>15</v>
      </c>
      <c r="G324" s="2" t="s">
        <v>896</v>
      </c>
      <c r="H324" s="2" t="s">
        <v>870</v>
      </c>
      <c r="I324" s="3" t="str">
        <f>IFERROR(__xludf.DUMMYFUNCTION("GOOGLETRANSLATE(C324,""fr"",""en"")"),"Following a 100% non -responsible accident, I was imposed on a body to carry out repairs.
During the work the interior of my car was not protected so the interior was in an unacceptable state of dust. I still succeeded in the bodybuilder to pass a vacuum"&amp;" cleaner. (Factory, quickly ...) Not very satisfactory but good.
In addition during the return of my vehicle, the car radio no longer worked (no fuse problem), repair cost 67 euros, and the speaker of the changed door no longer works.
This bodybuilder d"&amp;"oes not want to know anything and direct assurance nothing to do with his ""provider""!")</f>
        <v>Following a 100% non -responsible accident, I was imposed on a body to carry out repairs.
During the work the interior of my car was not protected so the interior was in an unacceptable state of dust. I still succeeded in the bodybuilder to pass a vacuum cleaner. (Factory, quickly ...) Not very satisfactory but good.
In addition during the return of my vehicle, the car radio no longer worked (no fuse problem), repair cost 67 euros, and the speaker of the changed door no longer works.
This bodybuilder does not want to know anything and direct assurance nothing to do with his "provider"!</v>
      </c>
    </row>
    <row r="325" ht="15.75" customHeight="1">
      <c r="B325" s="2" t="s">
        <v>897</v>
      </c>
      <c r="C325" s="2" t="s">
        <v>898</v>
      </c>
      <c r="D325" s="2" t="s">
        <v>13</v>
      </c>
      <c r="E325" s="2" t="s">
        <v>14</v>
      </c>
      <c r="F325" s="2" t="s">
        <v>15</v>
      </c>
      <c r="G325" s="2" t="s">
        <v>899</v>
      </c>
      <c r="H325" s="2" t="s">
        <v>870</v>
      </c>
      <c r="I325" s="3" t="str">
        <f>IFERROR(__xludf.DUMMYFUNCTION("GOOGLETRANSLATE(C325,""fr"",""en"")"),"I had to enter an insurance mediator to recover 100 euros in subscription after 6 months of recommended letters; Telephone calls without result, a subsidiary of Axa, alliance I no longer bought it one cents or one or another. A company that always makes a"&amp;"dvertising on TV is a signal for loss of client so a need to find a new one")</f>
        <v>I had to enter an insurance mediator to recover 100 euros in subscription after 6 months of recommended letters; Telephone calls without result, a subsidiary of Axa, alliance I no longer bought it one cents or one or another. A company that always makes advertising on TV is a signal for loss of client so a need to find a new one</v>
      </c>
    </row>
    <row r="326" ht="15.75" customHeight="1">
      <c r="B326" s="2" t="s">
        <v>900</v>
      </c>
      <c r="C326" s="2" t="s">
        <v>901</v>
      </c>
      <c r="D326" s="2" t="s">
        <v>13</v>
      </c>
      <c r="E326" s="2" t="s">
        <v>14</v>
      </c>
      <c r="F326" s="2" t="s">
        <v>15</v>
      </c>
      <c r="G326" s="2" t="s">
        <v>902</v>
      </c>
      <c r="H326" s="2" t="s">
        <v>870</v>
      </c>
      <c r="I326" s="3" t="str">
        <f>IFERROR(__xludf.DUMMYFUNCTION("GOOGLETRANSLATE(C326,""fr"",""en"")"),"Hello,
I have a sinister for 8 months and no news of direct insurance more he forgets to tell you the 320 € deductible + 10% of the repair to author of 850 € 8 months and my car is still in the shameful garage")</f>
        <v>Hello,
I have a sinister for 8 months and no news of direct insurance more he forgets to tell you the 320 € deductible + 10% of the repair to author of 850 € 8 months and my car is still in the shameful garage</v>
      </c>
    </row>
    <row r="327" ht="15.75" customHeight="1">
      <c r="B327" s="2" t="s">
        <v>903</v>
      </c>
      <c r="C327" s="2" t="s">
        <v>904</v>
      </c>
      <c r="D327" s="2" t="s">
        <v>13</v>
      </c>
      <c r="E327" s="2" t="s">
        <v>14</v>
      </c>
      <c r="F327" s="2" t="s">
        <v>15</v>
      </c>
      <c r="G327" s="2" t="s">
        <v>905</v>
      </c>
      <c r="H327" s="2" t="s">
        <v>906</v>
      </c>
      <c r="I327" s="3" t="str">
        <f>IFERROR(__xludf.DUMMYFUNCTION("GOOGLETRANSLATE(C327,""fr"",""en"")"),"Customer for 2 years, I had to use the services of Direct Asurance following a responsible disaster")</f>
        <v>Customer for 2 years, I had to use the services of Direct Asurance following a responsible disaster</v>
      </c>
    </row>
    <row r="328" ht="15.75" customHeight="1">
      <c r="B328" s="2" t="s">
        <v>907</v>
      </c>
      <c r="C328" s="2" t="s">
        <v>908</v>
      </c>
      <c r="D328" s="2" t="s">
        <v>13</v>
      </c>
      <c r="E328" s="2" t="s">
        <v>14</v>
      </c>
      <c r="F328" s="2" t="s">
        <v>15</v>
      </c>
      <c r="G328" s="2" t="s">
        <v>909</v>
      </c>
      <c r="H328" s="2" t="s">
        <v>906</v>
      </c>
      <c r="I328" s="3" t="str">
        <f>IFERROR(__xludf.DUMMYFUNCTION("GOOGLETRANSLATE(C328,""fr"",""en"")"),"When any case is good.
But when all is bad, you are all alone. Incompetence, 1st sinister here is the beginning of a long long series.
Non -responable accident for 2 months that I have been waiting for. Customer Service You can wait, telephone set locat"&amp;"ed in North Africa.")</f>
        <v>When any case is good.
But when all is bad, you are all alone. Incompetence, 1st sinister here is the beginning of a long long series.
Non -responable accident for 2 months that I have been waiting for. Customer Service You can wait, telephone set located in North Africa.</v>
      </c>
    </row>
    <row r="329" ht="15.75" customHeight="1">
      <c r="B329" s="2" t="s">
        <v>910</v>
      </c>
      <c r="C329" s="2" t="s">
        <v>911</v>
      </c>
      <c r="D329" s="2" t="s">
        <v>13</v>
      </c>
      <c r="E329" s="2" t="s">
        <v>14</v>
      </c>
      <c r="F329" s="2" t="s">
        <v>15</v>
      </c>
      <c r="G329" s="2" t="s">
        <v>912</v>
      </c>
      <c r="H329" s="2" t="s">
        <v>906</v>
      </c>
      <c r="I329" s="3" t="str">
        <f>IFERROR(__xludf.DUMMYFUNCTION("GOOGLETRANSLATE(C329,""fr"",""en"")"),"Ice breaking for a broken windshield, the mechanic direct assurance call and this is kindly re-ordering. We explain to him that it is up to the insured to contact the sinister service, ok !!
I therefore contact insurance and an operator in a ""quite vagu"&amp;"e"" French I tell me to go directly to the website to declare my claim. Very surprised, I ask him why it is not possible to do by telephone ?! He answers me that it is not possible ... I therefore go to the site ...
Result: I am ""forced"" to go through "&amp;"one of their providers and not by my mechanic which is perfectly prohibited !!!!! A shame !!")</f>
        <v>Ice breaking for a broken windshield, the mechanic direct assurance call and this is kindly re-ordering. We explain to him that it is up to the insured to contact the sinister service, ok !!
I therefore contact insurance and an operator in a "quite vague" French I tell me to go directly to the website to declare my claim. Very surprised, I ask him why it is not possible to do by telephone ?! He answers me that it is not possible ... I therefore go to the site ...
Result: I am "forced" to go through one of their providers and not by my mechanic which is perfectly prohibited !!!!! A shame !!</v>
      </c>
    </row>
    <row r="330" ht="15.75" customHeight="1">
      <c r="B330" s="2" t="s">
        <v>913</v>
      </c>
      <c r="C330" s="2" t="s">
        <v>914</v>
      </c>
      <c r="D330" s="2" t="s">
        <v>13</v>
      </c>
      <c r="E330" s="2" t="s">
        <v>14</v>
      </c>
      <c r="F330" s="2" t="s">
        <v>15</v>
      </c>
      <c r="G330" s="2" t="s">
        <v>915</v>
      </c>
      <c r="H330" s="2" t="s">
        <v>906</v>
      </c>
      <c r="I330" s="3" t="str">
        <f>IFERROR(__xludf.DUMMYFUNCTION("GOOGLETRANSLATE(C330,""fr"",""en"")"),"To have a receipt (reporting) we are going in circles and in the end still nothing")</f>
        <v>To have a receipt (reporting) we are going in circles and in the end still nothing</v>
      </c>
    </row>
    <row r="331" ht="15.75" customHeight="1">
      <c r="B331" s="2" t="s">
        <v>916</v>
      </c>
      <c r="C331" s="2" t="s">
        <v>917</v>
      </c>
      <c r="D331" s="2" t="s">
        <v>13</v>
      </c>
      <c r="E331" s="2" t="s">
        <v>14</v>
      </c>
      <c r="F331" s="2" t="s">
        <v>15</v>
      </c>
      <c r="G331" s="2" t="s">
        <v>918</v>
      </c>
      <c r="H331" s="2" t="s">
        <v>906</v>
      </c>
      <c r="I331" s="3" t="str">
        <f>IFERROR(__xludf.DUMMYFUNCTION("GOOGLETRANSLATE(C331,""fr"",""en"")"),"Disappointed because attractive price at first, then more expensive than elsewhere.")</f>
        <v>Disappointed because attractive price at first, then more expensive than elsewhere.</v>
      </c>
    </row>
    <row r="332" ht="15.75" customHeight="1">
      <c r="B332" s="2" t="s">
        <v>919</v>
      </c>
      <c r="C332" s="2" t="s">
        <v>920</v>
      </c>
      <c r="D332" s="2" t="s">
        <v>13</v>
      </c>
      <c r="E332" s="2" t="s">
        <v>14</v>
      </c>
      <c r="F332" s="2" t="s">
        <v>15</v>
      </c>
      <c r="G332" s="2" t="s">
        <v>921</v>
      </c>
      <c r="H332" s="2" t="s">
        <v>906</v>
      </c>
      <c r="I332" s="3" t="str">
        <f>IFERROR(__xludf.DUMMYFUNCTION("GOOGLETRANSLATE(C332,""fr"",""en"")"),"Customer service responses are random, the height that the request just concerns payment of payment, a small bonus they are unable to calculate my subscription correctly.
")</f>
        <v>Customer service responses are random, the height that the request just concerns payment of payment, a small bonus they are unable to calculate my subscription correctly.
</v>
      </c>
    </row>
    <row r="333" ht="15.75" customHeight="1">
      <c r="B333" s="2" t="s">
        <v>922</v>
      </c>
      <c r="C333" s="2" t="s">
        <v>923</v>
      </c>
      <c r="D333" s="2" t="s">
        <v>13</v>
      </c>
      <c r="E333" s="2" t="s">
        <v>14</v>
      </c>
      <c r="F333" s="2" t="s">
        <v>15</v>
      </c>
      <c r="G333" s="2" t="s">
        <v>924</v>
      </c>
      <c r="H333" s="2" t="s">
        <v>906</v>
      </c>
      <c r="I333" s="3" t="str">
        <f>IFERROR(__xludf.DUMMYFUNCTION("GOOGLETRANSLATE(C333,""fr"",""en"")"),"I find the insurance quite expensive. .. I am still waiting for a customer service call for a commercial gesture (for 4 days. ..). I have been a client without accident for 1 year and my price has only increased for a year. I find it a pity.")</f>
        <v>I find the insurance quite expensive. .. I am still waiting for a customer service call for a commercial gesture (for 4 days. ..). I have been a client without accident for 1 year and my price has only increased for a year. I find it a pity.</v>
      </c>
    </row>
    <row r="334" ht="15.75" customHeight="1">
      <c r="B334" s="2" t="s">
        <v>925</v>
      </c>
      <c r="C334" s="2" t="s">
        <v>926</v>
      </c>
      <c r="D334" s="2" t="s">
        <v>13</v>
      </c>
      <c r="E334" s="2" t="s">
        <v>14</v>
      </c>
      <c r="F334" s="2" t="s">
        <v>15</v>
      </c>
      <c r="G334" s="2" t="s">
        <v>924</v>
      </c>
      <c r="H334" s="2" t="s">
        <v>906</v>
      </c>
      <c r="I334" s="3" t="str">
        <f>IFERROR(__xludf.DUMMYFUNCTION("GOOGLETRANSLATE(C334,""fr"",""en"")"),"Insured with 50% bonuses for many years, I changed car in 2014 and I stayed at home, being a customer for 10 years.
This new contract is amazing since it increases regularly.
So € 417 in 2014, € 456 in 2015, € 492 in 2016, € 521 in 2017 or 25% increase "&amp;"in 4 years.
I called last year for an explanation, bogus and smoking response on the pooling of claims (basically you pay for the accidents of others ...).
This year again an increase. I strongly advise against this insurance since my interlocutor last "&amp;"year told anything to hide this commercial strategy.
The practice is simple, price of competitive call then regular increase. It's up to you ...")</f>
        <v>Insured with 50% bonuses for many years, I changed car in 2014 and I stayed at home, being a customer for 10 years.
This new contract is amazing since it increases regularly.
So € 417 in 2014, € 456 in 2015, € 492 in 2016, € 521 in 2017 or 25% increase in 4 years.
I called last year for an explanation, bogus and smoking response on the pooling of claims (basically you pay for the accidents of others ...).
This year again an increase. I strongly advise against this insurance since my interlocutor last year told anything to hide this commercial strategy.
The practice is simple, price of competitive call then regular increase. It's up to you ...</v>
      </c>
    </row>
    <row r="335" ht="15.75" customHeight="1">
      <c r="B335" s="2" t="s">
        <v>927</v>
      </c>
      <c r="C335" s="2" t="s">
        <v>928</v>
      </c>
      <c r="D335" s="2" t="s">
        <v>13</v>
      </c>
      <c r="E335" s="2" t="s">
        <v>14</v>
      </c>
      <c r="F335" s="2" t="s">
        <v>15</v>
      </c>
      <c r="G335" s="2" t="s">
        <v>929</v>
      </c>
      <c r="H335" s="2" t="s">
        <v>906</v>
      </c>
      <c r="I335" s="3" t="str">
        <f>IFERROR(__xludf.DUMMYFUNCTION("GOOGLETRANSLATE(C335,""fr"",""en"")"),"I went to DA with full knowledge of the facts because my former Eurofil insurance no longer assumed young drivers, so I buy a clio4 to my daughter, I assure her at home 250 € any risk for me, 3 months after my Girl has her license, € 1,500 in maximum thir"&amp;"ds + serenity pack, I am surprised to be reimbursed only € 125 ... yes you should know that in the event of a transfer it makes you pay € 41 of fees of fees Non -refundable file and of course no commercial gesture even if the contract remains with them, I"&amp;" knew the high rate of dissatisfaction no worries, I did not know that they were sneaky in addition not to say another word ... .")</f>
        <v>I went to DA with full knowledge of the facts because my former Eurofil insurance no longer assumed young drivers, so I buy a clio4 to my daughter, I assure her at home 250 € any risk for me, 3 months after my Girl has her license, € 1,500 in maximum thirds + serenity pack, I am surprised to be reimbursed only € 125 ... yes you should know that in the event of a transfer it makes you pay € 41 of fees of fees Non -refundable file and of course no commercial gesture even if the contract remains with them, I knew the high rate of dissatisfaction no worries, I did not know that they were sneaky in addition not to say another word ... .</v>
      </c>
    </row>
    <row r="336" ht="15.75" customHeight="1">
      <c r="B336" s="2" t="s">
        <v>930</v>
      </c>
      <c r="C336" s="2" t="s">
        <v>931</v>
      </c>
      <c r="D336" s="2" t="s">
        <v>13</v>
      </c>
      <c r="E336" s="2" t="s">
        <v>14</v>
      </c>
      <c r="F336" s="2" t="s">
        <v>15</v>
      </c>
      <c r="G336" s="2" t="s">
        <v>932</v>
      </c>
      <c r="H336" s="2" t="s">
        <v>906</v>
      </c>
      <c r="I336" s="3" t="str">
        <f>IFERROR(__xludf.DUMMYFUNCTION("GOOGLETRANSLATE(C336,""fr"",""en"")"),"If you are sure you can repair your vehicle yourself or never have a claim, I advise you direct insurance because it is the cheapest.
Otherwise and if you want to be covered in the event of a claim opt for insurance whose guarantees are more completed an"&amp;"d above all clearer, so as not to have any surprises.
For my part I realize immediately after having repaired my vehicle.
The only word that defines an insured at Direct Insurance in the event of a claim is: Danger!")</f>
        <v>If you are sure you can repair your vehicle yourself or never have a claim, I advise you direct insurance because it is the cheapest.
Otherwise and if you want to be covered in the event of a claim opt for insurance whose guarantees are more completed and above all clearer, so as not to have any surprises.
For my part I realize immediately after having repaired my vehicle.
The only word that defines an insured at Direct Insurance in the event of a claim is: Danger!</v>
      </c>
    </row>
    <row r="337" ht="15.75" customHeight="1">
      <c r="B337" s="2" t="s">
        <v>933</v>
      </c>
      <c r="C337" s="2" t="s">
        <v>934</v>
      </c>
      <c r="D337" s="2" t="s">
        <v>13</v>
      </c>
      <c r="E337" s="2" t="s">
        <v>14</v>
      </c>
      <c r="F337" s="2" t="s">
        <v>15</v>
      </c>
      <c r="G337" s="2" t="s">
        <v>935</v>
      </c>
      <c r="H337" s="2" t="s">
        <v>906</v>
      </c>
      <c r="I337" s="3" t="str">
        <f>IFERROR(__xludf.DUMMYFUNCTION("GOOGLETRANSLATE(C337,""fr"",""en"")"),"really to avoid")</f>
        <v>really to avoid</v>
      </c>
    </row>
    <row r="338" ht="15.75" customHeight="1">
      <c r="B338" s="2" t="s">
        <v>936</v>
      </c>
      <c r="C338" s="2" t="s">
        <v>937</v>
      </c>
      <c r="D338" s="2" t="s">
        <v>13</v>
      </c>
      <c r="E338" s="2" t="s">
        <v>14</v>
      </c>
      <c r="F338" s="2" t="s">
        <v>15</v>
      </c>
      <c r="G338" s="2" t="s">
        <v>938</v>
      </c>
      <c r="H338" s="2" t="s">
        <v>939</v>
      </c>
      <c r="I338" s="3" t="str">
        <f>IFERROR(__xludf.DUMMYFUNCTION("GOOGLETRANSLATE(C338,""fr"",""en"")"),"After three months of contract I am still awaiting my definitive card, received twice with the bad registration, more after two months of subscription to contract increasing by 200 euro the annual rate under threat of termination.
Deplorable customer ser"&amp;"vice .... I projte to go or even desire.")</f>
        <v>After three months of contract I am still awaiting my definitive card, received twice with the bad registration, more after two months of subscription to contract increasing by 200 euro the annual rate under threat of termination.
Deplorable customer service .... I projte to go or even desire.</v>
      </c>
    </row>
    <row r="339" ht="15.75" customHeight="1">
      <c r="B339" s="2" t="s">
        <v>940</v>
      </c>
      <c r="C339" s="2" t="s">
        <v>941</v>
      </c>
      <c r="D339" s="2" t="s">
        <v>13</v>
      </c>
      <c r="E339" s="2" t="s">
        <v>14</v>
      </c>
      <c r="F339" s="2" t="s">
        <v>15</v>
      </c>
      <c r="G339" s="2" t="s">
        <v>942</v>
      </c>
      <c r="H339" s="2" t="s">
        <v>939</v>
      </c>
      <c r="I339" s="3" t="str">
        <f>IFERROR(__xludf.DUMMYFUNCTION("GOOGLETRANSLATE(C339,""fr"",""en"")"),"Good evening accident that occurred at the beginning of July Liability Lighting Expertise the days following until the all -one way but to date repair still not made unreachable by phone and by email always the same answer Your request was sent to the Ges"&amp;"ture Service of the Soncisrement is not serious I do not know what to do I think to find out about a competent person to find out what approach I have to do.")</f>
        <v>Good evening accident that occurred at the beginning of July Liability Lighting Expertise the days following until the all -one way but to date repair still not made unreachable by phone and by email always the same answer Your request was sent to the Gesture Service of the Soncisrement is not serious I do not know what to do I think to find out about a competent person to find out what approach I have to do.</v>
      </c>
    </row>
    <row r="340" ht="15.75" customHeight="1">
      <c r="B340" s="2" t="s">
        <v>943</v>
      </c>
      <c r="C340" s="2" t="s">
        <v>944</v>
      </c>
      <c r="D340" s="2" t="s">
        <v>13</v>
      </c>
      <c r="E340" s="2" t="s">
        <v>14</v>
      </c>
      <c r="F340" s="2" t="s">
        <v>15</v>
      </c>
      <c r="G340" s="2" t="s">
        <v>945</v>
      </c>
      <c r="H340" s="2" t="s">
        <v>939</v>
      </c>
      <c r="I340" s="3" t="str">
        <f>IFERROR(__xludf.DUMMYFUNCTION("GOOGLETRANSLATE(C340,""fr"",""en"")"),"I wanted to make sure to, Direct Insurance for a new vehicle.
On the online quote there was a price of € 703 / year.50% of bonuses no responsible accidents.
I send the supporting documents. I received 2 contract modifications with a price at € 755 then "&amp;"one at € 763 without prior information.
And this morning phone call: Sir We cannot assure you because your information statement has a shell: instead of indicating - Ice breaking it was postponed -material without third party
I am not allowed to speak a"&amp;"nd then I receive an email informing that my contract was struck off.
Very surprising as an approach.
I asked them to contact me, to no avail
 ...
I contacted Eurofil through the ferrets .com
Everything is fine")</f>
        <v>I wanted to make sure to, Direct Insurance for a new vehicle.
On the online quote there was a price of € 703 / year.50% of bonuses no responsible accidents.
I send the supporting documents. I received 2 contract modifications with a price at € 755 then one at € 763 without prior information.
And this morning phone call: Sir We cannot assure you because your information statement has a shell: instead of indicating - Ice breaking it was postponed -material without third party
I am not allowed to speak and then I receive an email informing that my contract was struck off.
Very surprising as an approach.
I asked them to contact me, to no avail
 ...
I contacted Eurofil through the ferrets .com
Everything is fine</v>
      </c>
    </row>
    <row r="341" ht="15.75" customHeight="1">
      <c r="B341" s="2" t="s">
        <v>946</v>
      </c>
      <c r="C341" s="2" t="s">
        <v>947</v>
      </c>
      <c r="D341" s="2" t="s">
        <v>13</v>
      </c>
      <c r="E341" s="2" t="s">
        <v>14</v>
      </c>
      <c r="F341" s="2" t="s">
        <v>15</v>
      </c>
      <c r="G341" s="2" t="s">
        <v>948</v>
      </c>
      <c r="H341" s="2" t="s">
        <v>939</v>
      </c>
      <c r="I341" s="3" t="str">
        <f>IFERROR(__xludf.DUMMYFUNCTION("GOOGLETRANSLATE(C341,""fr"",""en"")"),"I will not recommend this insurers with variable franchise and not very effective customer service")</f>
        <v>I will not recommend this insurers with variable franchise and not very effective customer service</v>
      </c>
    </row>
    <row r="342" ht="15.75" customHeight="1">
      <c r="B342" s="2" t="s">
        <v>949</v>
      </c>
      <c r="C342" s="2" t="s">
        <v>950</v>
      </c>
      <c r="D342" s="2" t="s">
        <v>13</v>
      </c>
      <c r="E342" s="2" t="s">
        <v>14</v>
      </c>
      <c r="F342" s="2" t="s">
        <v>15</v>
      </c>
      <c r="G342" s="2" t="s">
        <v>951</v>
      </c>
      <c r="H342" s="2" t="s">
        <v>939</v>
      </c>
      <c r="I342" s="3" t="str">
        <f>IFERROR(__xludf.DUMMYFUNCTION("GOOGLETRANSLATE(C342,""fr"",""en"")"),"If the prefecture ever late to issue the gray card, you are automatically terminated and insurance keeps money paid in deposit, this without having previously warned customers.")</f>
        <v>If the prefecture ever late to issue the gray card, you are automatically terminated and insurance keeps money paid in deposit, this without having previously warned customers.</v>
      </c>
    </row>
    <row r="343" ht="15.75" customHeight="1">
      <c r="B343" s="2" t="s">
        <v>952</v>
      </c>
      <c r="C343" s="2" t="s">
        <v>953</v>
      </c>
      <c r="D343" s="2" t="s">
        <v>13</v>
      </c>
      <c r="E343" s="2" t="s">
        <v>14</v>
      </c>
      <c r="F343" s="2" t="s">
        <v>15</v>
      </c>
      <c r="G343" s="2" t="s">
        <v>954</v>
      </c>
      <c r="H343" s="2" t="s">
        <v>939</v>
      </c>
      <c r="I343" s="3" t="str">
        <f>IFERROR(__xludf.DUMMYFUNCTION("GOOGLETRANSLATE(C343,""fr"",""en"")"),"Client at home for over 4 years.
Today, by making a quote at home for my current vehicle (already assured at home), I was surprised to see that ""my situation was no longer part of the acceptance criteria"", and therefore, that 'He refused to make sure f"&amp;"or the same conditions as my current contract. Where is the logic?
In addition, if with these same conditions, I declare myself as a man, they assure me without problem. I think it's called discrimination.")</f>
        <v>Client at home for over 4 years.
Today, by making a quote at home for my current vehicle (already assured at home), I was surprised to see that "my situation was no longer part of the acceptance criteria", and therefore, that 'He refused to make sure for the same conditions as my current contract. Where is the logic?
In addition, if with these same conditions, I declare myself as a man, they assure me without problem. I think it's called discrimination.</v>
      </c>
    </row>
    <row r="344" ht="15.75" customHeight="1">
      <c r="B344" s="2" t="s">
        <v>955</v>
      </c>
      <c r="C344" s="2" t="s">
        <v>956</v>
      </c>
      <c r="D344" s="2" t="s">
        <v>13</v>
      </c>
      <c r="E344" s="2" t="s">
        <v>14</v>
      </c>
      <c r="F344" s="2" t="s">
        <v>15</v>
      </c>
      <c r="G344" s="2" t="s">
        <v>957</v>
      </c>
      <c r="H344" s="2" t="s">
        <v>939</v>
      </c>
      <c r="I344" s="3" t="str">
        <f>IFERROR(__xludf.DUMMYFUNCTION("GOOGLETRANSLATE(C344,""fr"",""en"")"),"The ""life bonus"" assertion is downright false advertising because from 2 Accidents Responsible Direct Assurance refuses to continue to ensure you that you have other insured people in the category of ""terminated"". A very short life!")</f>
        <v>The "life bonus" assertion is downright false advertising because from 2 Accidents Responsible Direct Assurance refuses to continue to ensure you that you have other insured people in the category of "terminated". A very short life!</v>
      </c>
    </row>
    <row r="345" ht="15.75" customHeight="1">
      <c r="B345" s="2" t="s">
        <v>958</v>
      </c>
      <c r="C345" s="2" t="s">
        <v>959</v>
      </c>
      <c r="D345" s="2" t="s">
        <v>13</v>
      </c>
      <c r="E345" s="2" t="s">
        <v>14</v>
      </c>
      <c r="F345" s="2" t="s">
        <v>15</v>
      </c>
      <c r="G345" s="2" t="s">
        <v>960</v>
      </c>
      <c r="H345" s="2" t="s">
        <v>939</v>
      </c>
      <c r="I345" s="3" t="str">
        <f>IFERROR(__xludf.DUMMYFUNCTION("GOOGLETRANSLATE(C345,""fr"",""en"")"),"Ensure all risks, my vehicle suffered damage in a parking lot, I file a complaint and declare my disaster for third parties with flight offense and the deductible falls more than € 400 for a disaster for which I am in no way responsible !!! And no one con"&amp;"tacts you after declaration of the claim on their site ....")</f>
        <v>Ensure all risks, my vehicle suffered damage in a parking lot, I file a complaint and declare my disaster for third parties with flight offense and the deductible falls more than € 400 for a disaster for which I am in no way responsible !!! And no one contacts you after declaration of the claim on their site ....</v>
      </c>
    </row>
    <row r="346" ht="15.75" customHeight="1">
      <c r="B346" s="2" t="s">
        <v>961</v>
      </c>
      <c r="C346" s="2" t="s">
        <v>962</v>
      </c>
      <c r="D346" s="2" t="s">
        <v>13</v>
      </c>
      <c r="E346" s="2" t="s">
        <v>14</v>
      </c>
      <c r="F346" s="2" t="s">
        <v>15</v>
      </c>
      <c r="G346" s="2" t="s">
        <v>960</v>
      </c>
      <c r="H346" s="2" t="s">
        <v>939</v>
      </c>
      <c r="I346" s="3" t="str">
        <f>IFERROR(__xludf.DUMMYFUNCTION("GOOGLETRANSLATE(C346,""fr"",""en"")"),"Attractive price the first year almost double the second year be careful I dismantle this practice on all cites where there are opinions verify my statements")</f>
        <v>Attractive price the first year almost double the second year be careful I dismantle this practice on all cites where there are opinions verify my statements</v>
      </c>
    </row>
    <row r="347" ht="15.75" customHeight="1">
      <c r="B347" s="2" t="s">
        <v>963</v>
      </c>
      <c r="C347" s="2" t="s">
        <v>964</v>
      </c>
      <c r="D347" s="2" t="s">
        <v>13</v>
      </c>
      <c r="E347" s="2" t="s">
        <v>14</v>
      </c>
      <c r="F347" s="2" t="s">
        <v>15</v>
      </c>
      <c r="G347" s="2" t="s">
        <v>965</v>
      </c>
      <c r="H347" s="2" t="s">
        <v>966</v>
      </c>
      <c r="I347" s="3" t="str">
        <f>IFERROR(__xludf.DUMMYFUNCTION("GOOGLETRANSLATE(C347,""fr"",""en"")"),"I am scandalized by this insurance !!! I have subscribed to a contract at all risk with them a year ago lack of pot I found my car defused in my parking allo insurance level carriers car de car of top except that after l Expert does not agree with my decl"&amp;"aration! I do not see what is the goal of lying I am all risk of the races I find myself with my unrelated car the expert who treats me as a liar and forces me almost to change my deposition ! And finally to finish I find myself with a 100% responsible pe"&amp;"nalty well let's see and the height I just received an A/R for insurance termination! We walk on the head! Insurance to flee imperatively
")</f>
        <v>I am scandalized by this insurance !!! I have subscribed to a contract at all risk with them a year ago lack of pot I found my car defused in my parking allo insurance level carriers car de car of top except that after l Expert does not agree with my declaration! I do not see what is the goal of lying I am all risk of the races I find myself with my unrelated car the expert who treats me as a liar and forces me almost to change my deposition ! And finally to finish I find myself with a 100% responsible penalty well let's see and the height I just received an A/R for insurance termination! We walk on the head! Insurance to flee imperatively
</v>
      </c>
    </row>
    <row r="348" ht="15.75" customHeight="1">
      <c r="B348" s="2" t="s">
        <v>967</v>
      </c>
      <c r="C348" s="2" t="s">
        <v>968</v>
      </c>
      <c r="D348" s="2" t="s">
        <v>13</v>
      </c>
      <c r="E348" s="2" t="s">
        <v>14</v>
      </c>
      <c r="F348" s="2" t="s">
        <v>15</v>
      </c>
      <c r="G348" s="2" t="s">
        <v>969</v>
      </c>
      <c r="H348" s="2" t="s">
        <v>966</v>
      </c>
      <c r="I348" s="3" t="str">
        <f>IFERROR(__xludf.DUMMYFUNCTION("GOOGLETRANSLATE(C348,""fr"",""en"")"),"Lose as by chance the mail recommend insurance terminations even emails with proof of reception of AR and the sale of the vehicle I find it disputed and in bad faith despite my recovery by email and telephone (5 email 2 call).
Direct yes but in their poc"&amp;"kets because for 4 months he has not forgotten to take the money on the account when I have not the green paper (Blizzare right?)")</f>
        <v>Lose as by chance the mail recommend insurance terminations even emails with proof of reception of AR and the sale of the vehicle I find it disputed and in bad faith despite my recovery by email and telephone (5 email 2 call).
Direct yes but in their pockets because for 4 months he has not forgotten to take the money on the account when I have not the green paper (Blizzare right?)</v>
      </c>
    </row>
    <row r="349" ht="15.75" customHeight="1">
      <c r="B349" s="2" t="s">
        <v>970</v>
      </c>
      <c r="C349" s="2" t="s">
        <v>971</v>
      </c>
      <c r="D349" s="2" t="s">
        <v>13</v>
      </c>
      <c r="E349" s="2" t="s">
        <v>14</v>
      </c>
      <c r="F349" s="2" t="s">
        <v>15</v>
      </c>
      <c r="G349" s="2" t="s">
        <v>969</v>
      </c>
      <c r="H349" s="2" t="s">
        <v>966</v>
      </c>
      <c r="I349" s="3" t="str">
        <f>IFERROR(__xludf.DUMMYFUNCTION("GOOGLETRANSLATE(C349,""fr"",""en"")"),"A 4 -year -old permit, I was at Direct Assurance. The increase is such this year 2017 that I flee this wolf trap. My bank offers me an equivalent insurance of 200 euros cheaper !!!! .... Find the error !!!!!!!")</f>
        <v>A 4 -year -old permit, I was at Direct Assurance. The increase is such this year 2017 that I flee this wolf trap. My bank offers me an equivalent insurance of 200 euros cheaper !!!! .... Find the error !!!!!!!</v>
      </c>
    </row>
    <row r="350" ht="15.75" customHeight="1">
      <c r="B350" s="2" t="s">
        <v>972</v>
      </c>
      <c r="C350" s="2" t="s">
        <v>973</v>
      </c>
      <c r="D350" s="2" t="s">
        <v>13</v>
      </c>
      <c r="E350" s="2" t="s">
        <v>14</v>
      </c>
      <c r="F350" s="2" t="s">
        <v>15</v>
      </c>
      <c r="G350" s="2" t="s">
        <v>974</v>
      </c>
      <c r="H350" s="2" t="s">
        <v>966</v>
      </c>
      <c r="I350" s="3" t="str">
        <f>IFERROR(__xludf.DUMMYFUNCTION("GOOGLETRANSLATE(C350,""fr"",""en"")"),"After light increase in September 2016 I receive an opinion for the coming period coming with 24% increase
I rebuild on the internet via online brokers and I am offered for the same guarantees the 2016 price
After having had several interlocutors on the"&amp;" phone for explanations I am suggested to terminate my contract and open up by these brokers ???
We walk on the head at Da")</f>
        <v>After light increase in September 2016 I receive an opinion for the coming period coming with 24% increase
I rebuild on the internet via online brokers and I am offered for the same guarantees the 2016 price
After having had several interlocutors on the phone for explanations I am suggested to terminate my contract and open up by these brokers ???
We walk on the head at Da</v>
      </c>
    </row>
    <row r="351" ht="15.75" customHeight="1">
      <c r="B351" s="2" t="s">
        <v>975</v>
      </c>
      <c r="C351" s="2" t="s">
        <v>976</v>
      </c>
      <c r="D351" s="2" t="s">
        <v>13</v>
      </c>
      <c r="E351" s="2" t="s">
        <v>14</v>
      </c>
      <c r="F351" s="2" t="s">
        <v>15</v>
      </c>
      <c r="G351" s="2" t="s">
        <v>977</v>
      </c>
      <c r="H351" s="2" t="s">
        <v>966</v>
      </c>
      <c r="I351" s="3" t="str">
        <f>IFERROR(__xludf.DUMMYFUNCTION("GOOGLETRANSLATE(C351,""fr"",""en"")"),"It has been more than 2 months that I declare my disaster following a vandalism while I was on vacation I make me asking for paper the customer service tells you that lies my vehicle was recognized economically irreparable I in hem none no follow -up")</f>
        <v>It has been more than 2 months that I declare my disaster following a vandalism while I was on vacation I make me asking for paper the customer service tells you that lies my vehicle was recognized economically irreparable I in hem none no follow -up</v>
      </c>
    </row>
    <row r="352" ht="15.75" customHeight="1">
      <c r="B352" s="2" t="s">
        <v>978</v>
      </c>
      <c r="C352" s="2" t="s">
        <v>979</v>
      </c>
      <c r="D352" s="2" t="s">
        <v>13</v>
      </c>
      <c r="E352" s="2" t="s">
        <v>14</v>
      </c>
      <c r="F352" s="2" t="s">
        <v>15</v>
      </c>
      <c r="G352" s="2" t="s">
        <v>980</v>
      </c>
      <c r="H352" s="2" t="s">
        <v>966</v>
      </c>
      <c r="I352" s="3" t="str">
        <f>IFERROR(__xludf.DUMMYFUNCTION("GOOGLETRANSLATE(C352,""fr"",""en"")"),"I thought I had to do with serious insurance, but very high prices compared to traditional companies (MMA, AXA). Optional guarantees. All of this is very expensive.
In the end it is a false advertisement. To flee !
")</f>
        <v>I thought I had to do with serious insurance, but very high prices compared to traditional companies (MMA, AXA). Optional guarantees. All of this is very expensive.
In the end it is a false advertisement. To flee !
</v>
      </c>
    </row>
    <row r="353" ht="15.75" customHeight="1">
      <c r="B353" s="2" t="s">
        <v>981</v>
      </c>
      <c r="C353" s="2" t="s">
        <v>982</v>
      </c>
      <c r="D353" s="2" t="s">
        <v>13</v>
      </c>
      <c r="E353" s="2" t="s">
        <v>14</v>
      </c>
      <c r="F353" s="2" t="s">
        <v>15</v>
      </c>
      <c r="G353" s="2" t="s">
        <v>983</v>
      </c>
      <c r="H353" s="2" t="s">
        <v>966</v>
      </c>
      <c r="I353" s="3" t="str">
        <f>IFERROR(__xludf.DUMMYFUNCTION("GOOGLETRANSLATE(C353,""fr"",""en"")"),"I had a non -responsible disaster and I have to pay a deductible +10% of the repair costs and I could not send my vehicle to my dealer for a 1 -day 1/2 repair in short the vehicle and to a decorated garage By the insurer, period of repairs + 15 days payme"&amp;"nt for the insured 1/4 of the invoice.")</f>
        <v>I had a non -responsible disaster and I have to pay a deductible +10% of the repair costs and I could not send my vehicle to my dealer for a 1 -day 1/2 repair in short the vehicle and to a decorated garage By the insurer, period of repairs + 15 days payment for the insured 1/4 of the invoice.</v>
      </c>
    </row>
    <row r="354" ht="15.75" customHeight="1">
      <c r="B354" s="2" t="s">
        <v>984</v>
      </c>
      <c r="C354" s="2" t="s">
        <v>985</v>
      </c>
      <c r="D354" s="2" t="s">
        <v>13</v>
      </c>
      <c r="E354" s="2" t="s">
        <v>14</v>
      </c>
      <c r="F354" s="2" t="s">
        <v>15</v>
      </c>
      <c r="G354" s="2" t="s">
        <v>986</v>
      </c>
      <c r="H354" s="2" t="s">
        <v>966</v>
      </c>
      <c r="I354" s="3" t="str">
        <f>IFERROR(__xludf.DUMMYFUNCTION("GOOGLETRANSLATE(C354,""fr"",""en"")"),"Everything is perfect as long as we have no disaster, no follow -up if you do not go directly and by yourself on the site, surprised to be crimped with 100% of the wrongs at my expense with an accident responsibilities 50/ 50.")</f>
        <v>Everything is perfect as long as we have no disaster, no follow -up if you do not go directly and by yourself on the site, surprised to be crimped with 100% of the wrongs at my expense with an accident responsibilities 50/ 50.</v>
      </c>
    </row>
    <row r="355" ht="15.75" customHeight="1">
      <c r="B355" s="2" t="s">
        <v>987</v>
      </c>
      <c r="C355" s="2" t="s">
        <v>988</v>
      </c>
      <c r="D355" s="2" t="s">
        <v>13</v>
      </c>
      <c r="E355" s="2" t="s">
        <v>14</v>
      </c>
      <c r="F355" s="2" t="s">
        <v>15</v>
      </c>
      <c r="G355" s="2" t="s">
        <v>989</v>
      </c>
      <c r="H355" s="2" t="s">
        <v>990</v>
      </c>
      <c r="I355" s="3" t="str">
        <f>IFERROR(__xludf.DUMMYFUNCTION("GOOGLETRANSLATE(C355,""fr"",""en"")"),"Received letter of recovery that I removed the direct debit when I did nothing and that I had to contacted my bank. It's been just 3 times for him to do so and I'm not talking about last year's problem when a person smashed my car when she was parking. I "&amp;"had to fight for 6 me so that my rear view mirror is reimbursed. Of course I took insurance tranquility and ultimately I only had problems no car loan until the repairs of the car had started. I had to rent a car for 15 days and of course not reimbursed.")</f>
        <v>Received letter of recovery that I removed the direct debit when I did nothing and that I had to contacted my bank. It's been just 3 times for him to do so and I'm not talking about last year's problem when a person smashed my car when she was parking. I had to fight for 6 me so that my rear view mirror is reimbursed. Of course I took insurance tranquility and ultimately I only had problems no car loan until the repairs of the car had started. I had to rent a car for 15 days and of course not reimbursed.</v>
      </c>
    </row>
    <row r="356" ht="15.75" customHeight="1">
      <c r="B356" s="2" t="s">
        <v>991</v>
      </c>
      <c r="C356" s="2" t="s">
        <v>992</v>
      </c>
      <c r="D356" s="2" t="s">
        <v>13</v>
      </c>
      <c r="E356" s="2" t="s">
        <v>14</v>
      </c>
      <c r="F356" s="2" t="s">
        <v>15</v>
      </c>
      <c r="G356" s="2" t="s">
        <v>993</v>
      </c>
      <c r="H356" s="2" t="s">
        <v>990</v>
      </c>
      <c r="I356" s="3" t="str">
        <f>IFERROR(__xludf.DUMMYFUNCTION("GOOGLETRANSLATE(C356,""fr"",""en"")"),"Direct insurance customer service is deplorable, I was treated as a dog on the phone several times in 1 month. They have their order as an advisor confirmed to me to discourage customers! Run away !")</f>
        <v>Direct insurance customer service is deplorable, I was treated as a dog on the phone several times in 1 month. They have their order as an advisor confirmed to me to discourage customers! Run away !</v>
      </c>
    </row>
    <row r="357" ht="15.75" customHeight="1">
      <c r="B357" s="2" t="s">
        <v>994</v>
      </c>
      <c r="C357" s="2" t="s">
        <v>995</v>
      </c>
      <c r="D357" s="2" t="s">
        <v>13</v>
      </c>
      <c r="E357" s="2" t="s">
        <v>14</v>
      </c>
      <c r="F357" s="2" t="s">
        <v>15</v>
      </c>
      <c r="G357" s="2" t="s">
        <v>996</v>
      </c>
      <c r="H357" s="2" t="s">
        <v>990</v>
      </c>
      <c r="I357" s="3" t="str">
        <f>IFERROR(__xludf.DUMMYFUNCTION("GOOGLETRANSLATE(C357,""fr"",""en"")"),"Young driver since October 2016 I therefore head to Direct Insurance to ensure my 1st vehicle bought from my mother on 07/04/2017 on which I was insured in second driver for a few months.
Everything is going well the file is accepted and despite a loss a"&amp;"t 50% responsible the only one I had they take me back without penalties.
Only here is after paying the first two months at once, made the file, I receive a call telling me that they can no longer secure me because having seen the situation statement of "&amp;"my old insurance they found that mother Has too much disaster on the vehicle, while it is only a few stripes caused by the garage outings where it is parked and that it will never touch the vehicle that it has just created me again. .
The person clearly "&amp;"told me on the phone that they refused me because it belonged to my mother and that I live under the same roof, so I should not have said that the vehicle belonged to my mother ...
Which had been expressly said when creating the file.
In short, I find m"&amp;"yself without insurance with the inability to have another time that my money is returned to me ...
I find this decision unacceptable given the difficulty of ensuring as a young driver as well as the prices I found a shoe at my feet.
But I prefer to pay"&amp;" 200 euros per month and be dealing with an insurer a little more human rather than a big company who does not care about his customers ...
I will therefore never recommend direct insurance, which does not care about its customers.")</f>
        <v>Young driver since October 2016 I therefore head to Direct Insurance to ensure my 1st vehicle bought from my mother on 07/04/2017 on which I was insured in second driver for a few months.
Everything is going well the file is accepted and despite a loss at 50% responsible the only one I had they take me back without penalties.
Only here is after paying the first two months at once, made the file, I receive a call telling me that they can no longer secure me because having seen the situation statement of my old insurance they found that mother Has too much disaster on the vehicle, while it is only a few stripes caused by the garage outings where it is parked and that it will never touch the vehicle that it has just created me again. .
The person clearly told me on the phone that they refused me because it belonged to my mother and that I live under the same roof, so I should not have said that the vehicle belonged to my mother ...
Which had been expressly said when creating the file.
In short, I find myself without insurance with the inability to have another time that my money is returned to me ...
I find this decision unacceptable given the difficulty of ensuring as a young driver as well as the prices I found a shoe at my feet.
But I prefer to pay 200 euros per month and be dealing with an insurer a little more human rather than a big company who does not care about his customers ...
I will therefore never recommend direct insurance, which does not care about its customers.</v>
      </c>
    </row>
    <row r="358" ht="15.75" customHeight="1">
      <c r="B358" s="2" t="s">
        <v>997</v>
      </c>
      <c r="C358" s="2" t="s">
        <v>998</v>
      </c>
      <c r="D358" s="2" t="s">
        <v>13</v>
      </c>
      <c r="E358" s="2" t="s">
        <v>14</v>
      </c>
      <c r="F358" s="2" t="s">
        <v>15</v>
      </c>
      <c r="G358" s="2" t="s">
        <v>999</v>
      </c>
      <c r="H358" s="2" t="s">
        <v>990</v>
      </c>
      <c r="I358" s="3" t="str">
        <f>IFERROR(__xludf.DUMMYFUNCTION("GOOGLETRANSLATE(C358,""fr"",""en"")"),"My invoice to increase while the advisor sent me a text telling me that my samples went down. .
I had a car accident caused by a truck.
I am not responsible I find myself without a vehicle because my retro exterior as well as my door on the passenger si"&amp;"de are damaged.
My advisor advises me to find a retro or rent a car at my expense, however, I am at risk.")</f>
        <v>My invoice to increase while the advisor sent me a text telling me that my samples went down. .
I had a car accident caused by a truck.
I am not responsible I find myself without a vehicle because my retro exterior as well as my door on the passenger side are damaged.
My advisor advises me to find a retro or rent a car at my expense, however, I am at risk.</v>
      </c>
    </row>
    <row r="359" ht="15.75" customHeight="1">
      <c r="B359" s="2" t="s">
        <v>1000</v>
      </c>
      <c r="C359" s="2" t="s">
        <v>1001</v>
      </c>
      <c r="D359" s="2" t="s">
        <v>13</v>
      </c>
      <c r="E359" s="2" t="s">
        <v>14</v>
      </c>
      <c r="F359" s="2" t="s">
        <v>15</v>
      </c>
      <c r="G359" s="2" t="s">
        <v>1002</v>
      </c>
      <c r="H359" s="2" t="s">
        <v>990</v>
      </c>
      <c r="I359" s="3" t="str">
        <f>IFERROR(__xludf.DUMMYFUNCTION("GOOGLETRANSLATE(C359,""fr"",""en"")"),"Hello,
I recently replaced my vehicle with another. I had found cheaper elsewhere (by ferret.com, not a big price difference), I decided to stay with Direct Insurance. He sends me a new schedule, and normally the first deadline was planned at the start A"&amp;"ugust.
And what do I see on my account statement a direct debit in early July 2017. I go to the site and I realize that a modification of the schedule was made. By what right ? And without being warned?
If the levy had been refused (I monitor my account"&amp;" and, I never leave a substantial sum on the current account.), What would have happened? Would I have fired me?
In addition I came to Direct Insurance, because my wife is there, and therefore I benefited from a saying sponsorship. But when my wife's ins"&amp;"urance matured, Direct Insurance increased the subscription of the same amount that I received from the sponsorship. This is the type that I give a gift with the left hand but I take it back from the right hand.
I sent a message, but no answer. ""Hello c"&amp;"ustomer relations"" ...
In any case, I am waiting for my anniversary date to change insurance and that of my wife. And don't count on me to make good advertising.
Cordially")</f>
        <v>Hello,
I recently replaced my vehicle with another. I had found cheaper elsewhere (by ferret.com, not a big price difference), I decided to stay with Direct Insurance. He sends me a new schedule, and normally the first deadline was planned at the start August.
And what do I see on my account statement a direct debit in early July 2017. I go to the site and I realize that a modification of the schedule was made. By what right ? And without being warned?
If the levy had been refused (I monitor my account and, I never leave a substantial sum on the current account.), What would have happened? Would I have fired me?
In addition I came to Direct Insurance, because my wife is there, and therefore I benefited from a saying sponsorship. But when my wife's insurance matured, Direct Insurance increased the subscription of the same amount that I received from the sponsorship. This is the type that I give a gift with the left hand but I take it back from the right hand.
I sent a message, but no answer. "Hello customer relations" ...
In any case, I am waiting for my anniversary date to change insurance and that of my wife. And don't count on me to make good advertising.
Cordially</v>
      </c>
    </row>
    <row r="360" ht="15.75" customHeight="1">
      <c r="B360" s="2" t="s">
        <v>1003</v>
      </c>
      <c r="C360" s="2" t="s">
        <v>1004</v>
      </c>
      <c r="D360" s="2" t="s">
        <v>13</v>
      </c>
      <c r="E360" s="2" t="s">
        <v>14</v>
      </c>
      <c r="F360" s="2" t="s">
        <v>15</v>
      </c>
      <c r="G360" s="2" t="s">
        <v>1005</v>
      </c>
      <c r="H360" s="2" t="s">
        <v>990</v>
      </c>
      <c r="I360" s="3" t="str">
        <f>IFERROR(__xludf.DUMMYFUNCTION("GOOGLETRANSLATE(C360,""fr"",""en"")"),"I just sell my vehicle and I sent the transfer certificate to terminate the contract (one year since April 2017) and be reimbursed the remaining months, I receive an email telling me that I have six months to ensure my new vehicle! While I don't intend to"&amp;" buy another one. I just want to be reimbursed. it's simple!")</f>
        <v>I just sell my vehicle and I sent the transfer certificate to terminate the contract (one year since April 2017) and be reimbursed the remaining months, I receive an email telling me that I have six months to ensure my new vehicle! While I don't intend to buy another one. I just want to be reimbursed. it's simple!</v>
      </c>
    </row>
    <row r="361" ht="15.75" customHeight="1">
      <c r="B361" s="2" t="s">
        <v>1006</v>
      </c>
      <c r="C361" s="2" t="s">
        <v>1007</v>
      </c>
      <c r="D361" s="2" t="s">
        <v>13</v>
      </c>
      <c r="E361" s="2" t="s">
        <v>14</v>
      </c>
      <c r="F361" s="2" t="s">
        <v>15</v>
      </c>
      <c r="G361" s="2" t="s">
        <v>1005</v>
      </c>
      <c r="H361" s="2" t="s">
        <v>990</v>
      </c>
      <c r="I361" s="3" t="str">
        <f>IFERROR(__xludf.DUMMYFUNCTION("GOOGLETRANSLATE(C361,""fr"",""en"")"),"I assure my vehicle in April 2017 I am offered 36.87 per month I agree more they owe me 41st of my previous contract on April 21 I receive the schedule no date corresponds and the amount does not correspond they want To say that I did not agree it was not"&amp;" what was expected from where this sum comes!? 14 calls from my part people did not answer me 3 emails a person in contact with me tells me that indeed there is an error somewhere we expect the return of the superiors (center of call in Morocco) that I di"&amp;"d not have to worry that 4 months !!!!!! result I am terminated. We have nothing to do with you! paying it is all to date I still have no explanations I wait I have no more insurance because of them by dint of having made me wait I have been resilled and "&amp;"I now have a recovery company that calls me and Summ to pay the totalite of the year no official in France does not care about your case you are abandoned unscrupulously it is better to pay a little more expensive and to have what a face to you are direct"&amp;" insurance I intend to seize the court after appointment taken at 60 millons consumption so I will deconestrate you")</f>
        <v>I assure my vehicle in April 2017 I am offered 36.87 per month I agree more they owe me 41st of my previous contract on April 21 I receive the schedule no date corresponds and the amount does not correspond they want To say that I did not agree it was not what was expected from where this sum comes!? 14 calls from my part people did not answer me 3 emails a person in contact with me tells me that indeed there is an error somewhere we expect the return of the superiors (center of call in Morocco) that I did not have to worry that 4 months !!!!!! result I am terminated. We have nothing to do with you! paying it is all to date I still have no explanations I wait I have no more insurance because of them by dint of having made me wait I have been resilled and I now have a recovery company that calls me and Summ to pay the totalite of the year no official in France does not care about your case you are abandoned unscrupulously it is better to pay a little more expensive and to have what a face to you are direct insurance I intend to seize the court after appointment taken at 60 millons consumption so I will deconestrate you</v>
      </c>
    </row>
    <row r="362" ht="15.75" customHeight="1">
      <c r="B362" s="2" t="s">
        <v>1008</v>
      </c>
      <c r="C362" s="2" t="s">
        <v>1009</v>
      </c>
      <c r="D362" s="2" t="s">
        <v>13</v>
      </c>
      <c r="E362" s="2" t="s">
        <v>14</v>
      </c>
      <c r="F362" s="2" t="s">
        <v>15</v>
      </c>
      <c r="G362" s="2" t="s">
        <v>1010</v>
      </c>
      <c r="H362" s="2" t="s">
        <v>990</v>
      </c>
      <c r="I362" s="3" t="str">
        <f>IFERROR(__xludf.DUMMYFUNCTION("GOOGLETRANSLATE(C362,""fr"",""en"")"),"My son has taken out any risk insurance on 04/14/2017 following the purchase of his vehicle. He settled 3 months in advance. He provided via the net all the requested docs. Certificate he learned his termination dating from 06/14/2017 without having it wo"&amp;"uld not be an email or registered letter. It is unacceptable.")</f>
        <v>My son has taken out any risk insurance on 04/14/2017 following the purchase of his vehicle. He settled 3 months in advance. He provided via the net all the requested docs. Certificate he learned his termination dating from 06/14/2017 without having it would not be an email or registered letter. It is unacceptable.</v>
      </c>
    </row>
    <row r="363" ht="15.75" customHeight="1">
      <c r="B363" s="2" t="s">
        <v>1011</v>
      </c>
      <c r="C363" s="2" t="s">
        <v>1012</v>
      </c>
      <c r="D363" s="2" t="s">
        <v>13</v>
      </c>
      <c r="E363" s="2" t="s">
        <v>14</v>
      </c>
      <c r="F363" s="2" t="s">
        <v>15</v>
      </c>
      <c r="G363" s="2" t="s">
        <v>1010</v>
      </c>
      <c r="H363" s="2" t="s">
        <v>990</v>
      </c>
      <c r="I363" s="3" t="str">
        <f>IFERROR(__xludf.DUMMYFUNCTION("GOOGLETRANSLATE(C363,""fr"",""en"")"),"I had the misfortune to follow a car driven by an 87 -year -old lady half valid physically, this person was driving at low speed in the fire he became just orange at his level, I did not think that she would stop clean, I He barely hugged, my bumper was d"&amp;"amaged, his too, Direct Assurance imposed a very strong penalty for this first incident, icing on the cake, while my car was repaired by their carriper garage owner agreed on me replacement vehicle, I aa barely ray the door (2 cms) I had to pay 400 euros "&amp;"in costs not reimbursed of course, it is finished I will no longer take this insurer, JA awaits the legal period of termination to end my contract
")</f>
        <v>I had the misfortune to follow a car driven by an 87 -year -old lady half valid physically, this person was driving at low speed in the fire he became just orange at his level, I did not think that she would stop clean, I He barely hugged, my bumper was damaged, his too, Direct Assurance imposed a very strong penalty for this first incident, icing on the cake, while my car was repaired by their carriper garage owner agreed on me replacement vehicle, I aa barely ray the door (2 cms) I had to pay 400 euros in costs not reimbursed of course, it is finished I will no longer take this insurer, JA awaits the legal period of termination to end my contract
</v>
      </c>
    </row>
    <row r="364" ht="15.75" customHeight="1">
      <c r="B364" s="2" t="s">
        <v>1013</v>
      </c>
      <c r="C364" s="2" t="s">
        <v>1014</v>
      </c>
      <c r="D364" s="2" t="s">
        <v>13</v>
      </c>
      <c r="E364" s="2" t="s">
        <v>14</v>
      </c>
      <c r="F364" s="2" t="s">
        <v>15</v>
      </c>
      <c r="G364" s="2" t="s">
        <v>1015</v>
      </c>
      <c r="H364" s="2" t="s">
        <v>990</v>
      </c>
      <c r="I364" s="3" t="str">
        <f>IFERROR(__xludf.DUMMYFUNCTION("GOOGLETRANSLATE(C364,""fr"",""en"")"),"To flee urgently! Do not lend a vehicle while the option is subscribed. Misters management of claims ...")</f>
        <v>To flee urgently! Do not lend a vehicle while the option is subscribed. Misters management of claims ...</v>
      </c>
    </row>
    <row r="365" ht="15.75" customHeight="1">
      <c r="B365" s="2" t="s">
        <v>1016</v>
      </c>
      <c r="C365" s="2" t="s">
        <v>1017</v>
      </c>
      <c r="D365" s="2" t="s">
        <v>13</v>
      </c>
      <c r="E365" s="2" t="s">
        <v>14</v>
      </c>
      <c r="F365" s="2" t="s">
        <v>15</v>
      </c>
      <c r="G365" s="2" t="s">
        <v>1018</v>
      </c>
      <c r="H365" s="2" t="s">
        <v>990</v>
      </c>
      <c r="I365" s="3" t="str">
        <f>IFERROR(__xludf.DUMMYFUNCTION("GOOGLETRANSLATE(C365,""fr"",""en"")"),"Insurance in the average for prices but in the event of an accident to see given customer service")</f>
        <v>Insurance in the average for prices but in the event of an accident to see given customer service</v>
      </c>
    </row>
    <row r="366" ht="15.75" customHeight="1">
      <c r="B366" s="2" t="s">
        <v>1019</v>
      </c>
      <c r="C366" s="2" t="s">
        <v>1020</v>
      </c>
      <c r="D366" s="2" t="s">
        <v>13</v>
      </c>
      <c r="E366" s="2" t="s">
        <v>14</v>
      </c>
      <c r="F366" s="2" t="s">
        <v>15</v>
      </c>
      <c r="G366" s="2" t="s">
        <v>1021</v>
      </c>
      <c r="H366" s="2" t="s">
        <v>990</v>
      </c>
      <c r="I366" s="3" t="str">
        <f>IFERROR(__xludf.DUMMYFUNCTION("GOOGLETRANSLATE(C366,""fr"",""en"")"),"I sold a car after the 15 days of the decline date and I proposed to pay just who owes me the 15 days and wondering I paid all the year in progress I explained that I can Not paid all year round just 2 days after a manager my contacted he told me that sen"&amp;"t me a registered letter explains the situation and send you an invoice for 15 days and there I receive a letter by returning to the box departure you have to pay all year round")</f>
        <v>I sold a car after the 15 days of the decline date and I proposed to pay just who owes me the 15 days and wondering I paid all the year in progress I explained that I can Not paid all year round just 2 days after a manager my contacted he told me that sent me a registered letter explains the situation and send you an invoice for 15 days and there I receive a letter by returning to the box departure you have to pay all year round</v>
      </c>
    </row>
    <row r="367" ht="15.75" customHeight="1">
      <c r="B367" s="2" t="s">
        <v>1022</v>
      </c>
      <c r="C367" s="2" t="s">
        <v>1023</v>
      </c>
      <c r="D367" s="2" t="s">
        <v>13</v>
      </c>
      <c r="E367" s="2" t="s">
        <v>14</v>
      </c>
      <c r="F367" s="2" t="s">
        <v>15</v>
      </c>
      <c r="G367" s="2" t="s">
        <v>1024</v>
      </c>
      <c r="H367" s="2" t="s">
        <v>990</v>
      </c>
      <c r="I367" s="3" t="str">
        <f>IFERROR(__xludf.DUMMYFUNCTION("GOOGLETRANSLATE(C367,""fr"",""en"")"),"Customer for years, I must be a stupid to be still with this insurer, with each disaster, I discover that I do not meet the conditions to be taken care of. This time, my vehicle is immobilized while waiting for the expert who may be on vacation in the isl"&amp;"ands, insurance tells me that the approved mechanic must provide me with a replacement vehicle, this one does not and the Insurer invites us to rent a vehicle of which € 90 will be reimbursed to me. Flee, do not turn around, in the end this insurer will c"&amp;"ome back to you more expensive than the most expensive insurer on the market. Prew yourself to pay the towing, to cancel your holidays for lack of means of transport. They actually only have the customer, it's blabla, beautiful speakers who tell you that "&amp;"you are going to enjoy on vacation and then in the end, you just have a subscription to Kleenex.")</f>
        <v>Customer for years, I must be a stupid to be still with this insurer, with each disaster, I discover that I do not meet the conditions to be taken care of. This time, my vehicle is immobilized while waiting for the expert who may be on vacation in the islands, insurance tells me that the approved mechanic must provide me with a replacement vehicle, this one does not and the Insurer invites us to rent a vehicle of which € 90 will be reimbursed to me. Flee, do not turn around, in the end this insurer will come back to you more expensive than the most expensive insurer on the market. Prew yourself to pay the towing, to cancel your holidays for lack of means of transport. They actually only have the customer, it's blabla, beautiful speakers who tell you that you are going to enjoy on vacation and then in the end, you just have a subscription to Kleenex.</v>
      </c>
    </row>
    <row r="368" ht="15.75" customHeight="1">
      <c r="B368" s="2" t="s">
        <v>1025</v>
      </c>
      <c r="C368" s="2" t="s">
        <v>1026</v>
      </c>
      <c r="D368" s="2" t="s">
        <v>13</v>
      </c>
      <c r="E368" s="2" t="s">
        <v>14</v>
      </c>
      <c r="F368" s="2" t="s">
        <v>15</v>
      </c>
      <c r="G368" s="2" t="s">
        <v>1027</v>
      </c>
      <c r="H368" s="2" t="s">
        <v>990</v>
      </c>
      <c r="I368" s="3" t="str">
        <f>IFERROR(__xludf.DUMMYFUNCTION("GOOGLETRANSLATE(C368,""fr"",""en"")"),"Watch out for reimbursements!. They must reimburse me 150 corresponding to a reimbursement of the balance of my annual home insurance following a move. They allegedly sent a check to my old address, check that I never received. I fight to recover these 15"&amp;"0 euros but since then it is radio silence despite a registered letter and several calls for customer service. I would not let go ...")</f>
        <v>Watch out for reimbursements!. They must reimburse me 150 corresponding to a reimbursement of the balance of my annual home insurance following a move. They allegedly sent a check to my old address, check that I never received. I fight to recover these 150 euros but since then it is radio silence despite a registered letter and several calls for customer service. I would not let go ...</v>
      </c>
    </row>
    <row r="369" ht="15.75" customHeight="1">
      <c r="B369" s="2" t="s">
        <v>1028</v>
      </c>
      <c r="C369" s="2" t="s">
        <v>1029</v>
      </c>
      <c r="D369" s="2" t="s">
        <v>13</v>
      </c>
      <c r="E369" s="2" t="s">
        <v>14</v>
      </c>
      <c r="F369" s="2" t="s">
        <v>15</v>
      </c>
      <c r="G369" s="2" t="s">
        <v>1030</v>
      </c>
      <c r="H369" s="2" t="s">
        <v>1031</v>
      </c>
      <c r="I369" s="3" t="str">
        <f>IFERROR(__xludf.DUMMYFUNCTION("GOOGLETRANSLATE(C369,""fr"",""en"")"),"Auto insurance that I do not recommend. The prices of contracts are attractive at the beginning but these contracts increase every year in proportions not related to inflation (more than 25 % in 2 years) without any claim. Attract the customer. Of more de"&amp;"spite the termination of my 2 contracts invoking the chatel law by letter by letter, I was taken from contributions. The reimbursement will be made, we said after half an hour of palaver in all The senses of the term to such.
Good luck to the new subscri"&amp;"bers in this company. If you have a claim to see the opinions already posted")</f>
        <v>Auto insurance that I do not recommend. The prices of contracts are attractive at the beginning but these contracts increase every year in proportions not related to inflation (more than 25 % in 2 years) without any claim. Attract the customer. Of more despite the termination of my 2 contracts invoking the chatel law by letter by letter, I was taken from contributions. The reimbursement will be made, we said after half an hour of palaver in all The senses of the term to such.
Good luck to the new subscribers in this company. If you have a claim to see the opinions already posted</v>
      </c>
    </row>
    <row r="370" ht="15.75" customHeight="1">
      <c r="B370" s="2" t="s">
        <v>1032</v>
      </c>
      <c r="C370" s="2" t="s">
        <v>1033</v>
      </c>
      <c r="D370" s="2" t="s">
        <v>13</v>
      </c>
      <c r="E370" s="2" t="s">
        <v>14</v>
      </c>
      <c r="F370" s="2" t="s">
        <v>15</v>
      </c>
      <c r="G370" s="2" t="s">
        <v>1034</v>
      </c>
      <c r="H370" s="2" t="s">
        <v>1031</v>
      </c>
      <c r="I370" s="3" t="str">
        <f>IFERROR(__xludf.DUMMYFUNCTION("GOOGLETRANSLATE(C370,""fr"",""en"")"),"Big problem in terms of their insurance.
I did a Youdrive contract via the fertures.com, with a 32 % penalty (1.32).
Youdrive accepts me, provided me with a quote, and ... I subscribe without any problem.
Come on the fateful moment to give my RI, ref"&amp;"usal on their part to continue the insurance because they do not ensure a crunch ... and that is their fault! I did not make any false statement!
One month before 1.00 (0% penalty) it frankly puts my balls!
I have just taken out an emergency to temporar"&amp;"y insurance at 185 € for a month! Thank you !
So I strongly recommend!")</f>
        <v>Big problem in terms of their insurance.
I did a Youdrive contract via the fertures.com, with a 32 % penalty (1.32).
Youdrive accepts me, provided me with a quote, and ... I subscribe without any problem.
Come on the fateful moment to give my RI, refusal on their part to continue the insurance because they do not ensure a crunch ... and that is their fault! I did not make any false statement!
One month before 1.00 (0% penalty) it frankly puts my balls!
I have just taken out an emergency to temporary insurance at 185 € for a month! Thank you !
So I strongly recommend!</v>
      </c>
    </row>
    <row r="371" ht="15.75" customHeight="1">
      <c r="B371" s="2" t="s">
        <v>1035</v>
      </c>
      <c r="C371" s="2" t="s">
        <v>1036</v>
      </c>
      <c r="D371" s="2" t="s">
        <v>13</v>
      </c>
      <c r="E371" s="2" t="s">
        <v>14</v>
      </c>
      <c r="F371" s="2" t="s">
        <v>15</v>
      </c>
      <c r="G371" s="2" t="s">
        <v>1037</v>
      </c>
      <c r="H371" s="2" t="s">
        <v>1031</v>
      </c>
      <c r="I371" s="3" t="str">
        <f>IFERROR(__xludf.DUMMYFUNCTION("GOOGLETRANSLATE(C371,""fr"",""en"")"),"Like every year. The regulations made in time by checks then sent D. A. Auto Customers TSA 21031 59784 Lille Cedex09 is still not collected 1 month later.
We receive mail (letter by registered mail with AR) for formal notice worth termination. Just that."&amp;"..")</f>
        <v>Like every year. The regulations made in time by checks then sent D. A. Auto Customers TSA 21031 59784 Lille Cedex09 is still not collected 1 month later.
We receive mail (letter by registered mail with AR) for formal notice worth termination. Just that...</v>
      </c>
    </row>
    <row r="372" ht="15.75" customHeight="1">
      <c r="B372" s="2" t="s">
        <v>1038</v>
      </c>
      <c r="C372" s="2" t="s">
        <v>1039</v>
      </c>
      <c r="D372" s="2" t="s">
        <v>13</v>
      </c>
      <c r="E372" s="2" t="s">
        <v>14</v>
      </c>
      <c r="F372" s="2" t="s">
        <v>15</v>
      </c>
      <c r="G372" s="2" t="s">
        <v>1040</v>
      </c>
      <c r="H372" s="2" t="s">
        <v>1031</v>
      </c>
      <c r="I372" s="3" t="str">
        <f>IFERROR(__xludf.DUMMYFUNCTION("GOOGLETRANSLATE(C372,""fr"",""en"")"),"I regret the second year and I wish to leave this insurance, despite the drop at the price level of other insurances given the drop in accidents in France direct insurance increased my subscription by more than 30% despite that I have 2 cars insured at ho"&amp;"me none sinister other insurance would have provided my second car with discounts but not direct insurance")</f>
        <v>I regret the second year and I wish to leave this insurance, despite the drop at the price level of other insurances given the drop in accidents in France direct insurance increased my subscription by more than 30% despite that I have 2 cars insured at home none sinister other insurance would have provided my second car with discounts but not direct insurance</v>
      </c>
    </row>
    <row r="373" ht="15.75" customHeight="1">
      <c r="B373" s="2" t="s">
        <v>1041</v>
      </c>
      <c r="C373" s="2" t="s">
        <v>1042</v>
      </c>
      <c r="D373" s="2" t="s">
        <v>13</v>
      </c>
      <c r="E373" s="2" t="s">
        <v>14</v>
      </c>
      <c r="F373" s="2" t="s">
        <v>15</v>
      </c>
      <c r="G373" s="2" t="s">
        <v>1043</v>
      </c>
      <c r="H373" s="2" t="s">
        <v>1031</v>
      </c>
      <c r="I373" s="3" t="str">
        <f>IFERROR(__xludf.DUMMYFUNCTION("GOOGLETRANSLATE(C373,""fr"",""en"")"),"Non -compliant platform, no way to complete my file, despite many letters and phone calls, in the end termination after 2 months of subscription not to mention the fact of a termination leads to the difficulty of finding an insurer")</f>
        <v>Non -compliant platform, no way to complete my file, despite many letters and phone calls, in the end termination after 2 months of subscription not to mention the fact of a termination leads to the difficulty of finding an insurer</v>
      </c>
    </row>
    <row r="374" ht="15.75" customHeight="1">
      <c r="B374" s="2" t="s">
        <v>1044</v>
      </c>
      <c r="C374" s="2" t="s">
        <v>1045</v>
      </c>
      <c r="D374" s="2" t="s">
        <v>13</v>
      </c>
      <c r="E374" s="2" t="s">
        <v>14</v>
      </c>
      <c r="F374" s="2" t="s">
        <v>15</v>
      </c>
      <c r="G374" s="2" t="s">
        <v>1046</v>
      </c>
      <c r="H374" s="2" t="s">
        <v>1031</v>
      </c>
      <c r="I374" s="3" t="str">
        <f>IFERROR(__xludf.DUMMYFUNCTION("GOOGLETRANSLATE(C374,""fr"",""en"")"),"Zero customer service in addition to poor speech The microphone of advisers have a very low volume which completely parasitizes communication. (Of course the volume of my phone is fully ...). Very long waiting time to reach them and ponpon when at the end"&amp;" of 16 minutes of waiting the answering machine you shoot ....")</f>
        <v>Zero customer service in addition to poor speech The microphone of advisers have a very low volume which completely parasitizes communication. (Of course the volume of my phone is fully ...). Very long waiting time to reach them and ponpon when at the end of 16 minutes of waiting the answering machine you shoot ....</v>
      </c>
    </row>
    <row r="375" ht="15.75" customHeight="1">
      <c r="B375" s="2" t="s">
        <v>1047</v>
      </c>
      <c r="C375" s="2" t="s">
        <v>1048</v>
      </c>
      <c r="D375" s="2" t="s">
        <v>13</v>
      </c>
      <c r="E375" s="2" t="s">
        <v>14</v>
      </c>
      <c r="F375" s="2" t="s">
        <v>15</v>
      </c>
      <c r="G375" s="2" t="s">
        <v>1049</v>
      </c>
      <c r="H375" s="2" t="s">
        <v>1031</v>
      </c>
      <c r="I375" s="3" t="str">
        <f>IFERROR(__xludf.DUMMYFUNCTION("GOOGLETRANSLATE(C375,""fr"",""en"")"),"Please note, want to take third party insurance ?? Fuisy, third parties identified but not observed signed you are abandoned. You preval the time that you would have nothing but insist for expertise. Declanche No recourse despite the CG")</f>
        <v>Please note, want to take third party insurance ?? Fuisy, third parties identified but not observed signed you are abandoned. You preval the time that you would have nothing but insist for expertise. Declanche No recourse despite the CG</v>
      </c>
    </row>
    <row r="376" ht="15.75" customHeight="1">
      <c r="B376" s="2" t="s">
        <v>1050</v>
      </c>
      <c r="C376" s="2" t="s">
        <v>1051</v>
      </c>
      <c r="D376" s="2" t="s">
        <v>13</v>
      </c>
      <c r="E376" s="2" t="s">
        <v>14</v>
      </c>
      <c r="F376" s="2" t="s">
        <v>15</v>
      </c>
      <c r="G376" s="2" t="s">
        <v>1052</v>
      </c>
      <c r="H376" s="2" t="s">
        <v>1031</v>
      </c>
      <c r="I376" s="3" t="str">
        <f>IFERROR(__xludf.DUMMYFUNCTION("GOOGLETRANSLATE(C376,""fr"",""en"")"),"Abusive termination I owe them 940 euros for 1 month of service:
I was looking for a way to terminate after the birthday because they did not let me pay per month and their prices were no longer competitive. So I got to the telephone service which remain"&amp;"ed very vague, according to them on the phone they can do nothing at their level. Then I turned to the medium by email who advised me to call them. Finally I sent a registered letter which explained to me that I had to be insured with another insurance an"&amp;"d that the transition was 1 month.
The time to have this information the deadline has taken the result: I owe them the entire sum (940 euros) of the following year while being terminated and blacklisted. As a driver terminated for payment default is cons"&amp;"idered a serious fault and which leads to an increase in insurance prices proportional to the power of the car. In addition, I tried to pay the day before the deadline for the evening for safety but the payment did not go unlikely that my account has the "&amp;"amount necessary I still do not know the reasons for this payment failure.
 Currently I have a 10 -day delay to pay them otherwise I will have to do business with a collection company that will take additional costs I imagine .. I do not have the time or"&amp;" the means to have a Avocado This is very hard for me who is only a young student to see the fruit of his work volatilizing. I will be forced to drive without insurance. The least human insurance that is")</f>
        <v>Abusive termination I owe them 940 euros for 1 month of service:
I was looking for a way to terminate after the birthday because they did not let me pay per month and their prices were no longer competitive. So I got to the telephone service which remained very vague, according to them on the phone they can do nothing at their level. Then I turned to the medium by email who advised me to call them. Finally I sent a registered letter which explained to me that I had to be insured with another insurance and that the transition was 1 month.
The time to have this information the deadline has taken the result: I owe them the entire sum (940 euros) of the following year while being terminated and blacklisted. As a driver terminated for payment default is considered a serious fault and which leads to an increase in insurance prices proportional to the power of the car. In addition, I tried to pay the day before the deadline for the evening for safety but the payment did not go unlikely that my account has the amount necessary I still do not know the reasons for this payment failure.
 Currently I have a 10 -day delay to pay them otherwise I will have to do business with a collection company that will take additional costs I imagine .. I do not have the time or the means to have a Avocado This is very hard for me who is only a young student to see the fruit of his work volatilizing. I will be forced to drive without insurance. The least human insurance that is</v>
      </c>
    </row>
    <row r="377" ht="15.75" customHeight="1">
      <c r="B377" s="2" t="s">
        <v>1053</v>
      </c>
      <c r="C377" s="2" t="s">
        <v>1054</v>
      </c>
      <c r="D377" s="2" t="s">
        <v>13</v>
      </c>
      <c r="E377" s="2" t="s">
        <v>14</v>
      </c>
      <c r="F377" s="2" t="s">
        <v>15</v>
      </c>
      <c r="G377" s="2" t="s">
        <v>1055</v>
      </c>
      <c r="H377" s="2" t="s">
        <v>1031</v>
      </c>
      <c r="I377" s="3" t="str">
        <f>IFERROR(__xludf.DUMMYFUNCTION("GOOGLETRANSLATE(C377,""fr"",""en"")"),"Hello,
I warn you against direct insurance certain their price are very attractive but the service more than mediocre I explain:
I bought a vehicle in September 2016 in December they threatened to terminate on the pretext that my bank refused the monthl"&amp;"y direct debit (because you pay 3 months in advance then at the end of the 3 months is monthly By direct debit) I call them dialogue very difficult because platform abroad and he tells me not having received my rib yet sent and even time as all the docume"&amp;"nts in short subscription I pay by CB to such and everything comes back In the order at least that's what I thought ...
In January same story except that this time he contacted me by email and that I had left on the move and that my mailbox had been safe"&amp;" because attempt to hack no time I have my. Pro mailbox I will see my character later on my return from my trips ...
When I returned I unlocked my mailbox and there I see 3 email 10 days from Interval de Direct Insurance le. 1st payment defect rejected b"&amp;"y MA. Banque supposedly the 2nd recovery Risk of termination the 3rd termination! We were an immediate Saturday I call them because to discover this gross repetitive error I had been terminated for 1 week without insurance and without knowing it !!!
On t"&amp;"he phone I am told it is too late you can no longer set by CB because the contract is terminated, pass me a manager, there is not Saturday recall on Monday!
Crazy about this injustice and not to stay without insurance time to solve the problem I decide t"&amp;"o make an internet a 2nd contract which is bizarrely 2 times less dear for the same guarantees !!! In short, I am again to serin and insured for 3 weeks I was walked on the phone without any serious follow -up. While they had found that I was of good time"&amp;"s and that an error in entering the figures of my RIB had been made by their service. I restart, I restart, I restart and each time I am told to wait for someone will contact me.
3 weeks later I receive a voice message notifying me the termination of the"&amp;" second contract that I had taken out by internet in an emergency so as not to remain without insurance for the reason for dispute with the first contract then by recommended 3 days later! And now I find myself once again without insurance!
EVEN WORSE ! "&amp;"I am robbed my car 3 days later !!!
There I decide to send a recommended to Direct Insurance then email everywhere press service, management, customer service ...
Where I explain and threaten to file a complaint and there I am reminded of they exception"&amp;"ally accept to reassure my vehicle, reimburses me the second insurance ... exceptional! It's a joke it is you who made a big mistake !!! In short, excuses follow by phone but to date and 2 months after the flight of my car I am still not reimbursed and th"&amp;"is time I really think I will file a complaint.
So you who are looking for insurance do not take direct insurance they are not serious go to a real insurance agency pay 100 - 150 € more but at least you have a human person in front of you who. Will be "&amp;"your only contact to manage the problem.
Cordially
  Hakim Dehbal
  Electricity team leader
  Tel: 06.71.52.13.35
  Mail: hdehbal@bqse.fr
  SAS BQSE
  1/3 Route de la Revolt
  93200 Saint-Denis
  www.bqse.fr
Cordially
  Hakim "&amp;"Dehbal
  Electricity team leader
  Tel: 06.71.52.13.35
  Mail: hdehbal@bqse.fr
  SAS BQSE
  1/3 Route de la Revolt
  93200 Saint-Denis
  www.bqse.fr
")</f>
        <v>Hello,
I warn you against direct insurance certain their price are very attractive but the service more than mediocre I explain:
I bought a vehicle in September 2016 in December they threatened to terminate on the pretext that my bank refused the monthly direct debit (because you pay 3 months in advance then at the end of the 3 months is monthly By direct debit) I call them dialogue very difficult because platform abroad and he tells me not having received my rib yet sent and even time as all the documents in short subscription I pay by CB to such and everything comes back In the order at least that's what I thought ...
In January same story except that this time he contacted me by email and that I had left on the move and that my mailbox had been safe because attempt to hack no time I have my. Pro mailbox I will see my character later on my return from my trips ...
When I returned I unlocked my mailbox and there I see 3 email 10 days from Interval de Direct Insurance le. 1st payment defect rejected by MA. Banque supposedly the 2nd recovery Risk of termination the 3rd termination! We were an immediate Saturday I call them because to discover this gross repetitive error I had been terminated for 1 week without insurance and without knowing it !!!
On the phone I am told it is too late you can no longer set by CB because the contract is terminated, pass me a manager, there is not Saturday recall on Monday!
Crazy about this injustice and not to stay without insurance time to solve the problem I decide to make an internet a 2nd contract which is bizarrely 2 times less dear for the same guarantees !!! In short, I am again to serin and insured for 3 weeks I was walked on the phone without any serious follow -up. While they had found that I was of good times and that an error in entering the figures of my RIB had been made by their service. I restart, I restart, I restart and each time I am told to wait for someone will contact me.
3 weeks later I receive a voice message notifying me the termination of the second contract that I had taken out by internet in an emergency so as not to remain without insurance for the reason for dispute with the first contract then by recommended 3 days later! And now I find myself once again without insurance!
EVEN WORSE ! I am robbed my car 3 days later !!!
There I decide to send a recommended to Direct Insurance then email everywhere press service, management, customer service ...
Where I explain and threaten to file a complaint and there I am reminded of they exceptionally accept to reassure my vehicle, reimburses me the second insurance ... exceptional! It's a joke it is you who made a big mistake !!! In short, excuses follow by phone but to date and 2 months after the flight of my car I am still not reimbursed and this time I really think I will file a complaint.
So you who are looking for insurance do not take direct insurance they are not serious go to a real insurance agency pay 100 - 150 € more but at least you have a human person in front of you who. Will be your only contact to manage the problem.
Cordially
  Hakim Dehbal
  Electricity team leader
  Tel: 06.71.52.13.35
  Mail: hdehbal@bqse.fr
  SAS BQSE
  1/3 Route de la Revolt
  93200 Saint-Denis
  www.bqse.fr
Cordially
  Hakim Dehbal
  Electricity team leader
  Tel: 06.71.52.13.35
  Mail: hdehbal@bqse.fr
  SAS BQSE
  1/3 Route de la Revolt
  93200 Saint-Denis
  www.bqse.fr
</v>
      </c>
    </row>
    <row r="378" ht="15.75" customHeight="1">
      <c r="B378" s="2" t="s">
        <v>1056</v>
      </c>
      <c r="C378" s="2" t="s">
        <v>1057</v>
      </c>
      <c r="D378" s="2" t="s">
        <v>13</v>
      </c>
      <c r="E378" s="2" t="s">
        <v>14</v>
      </c>
      <c r="F378" s="2" t="s">
        <v>15</v>
      </c>
      <c r="G378" s="2" t="s">
        <v>1058</v>
      </c>
      <c r="H378" s="2" t="s">
        <v>1031</v>
      </c>
      <c r="I378" s="3" t="str">
        <f>IFERROR(__xludf.DUMMYFUNCTION("GOOGLETRANSLATE(C378,""fr"",""en"")"),"Hello
I am very unhappy with Direct Assurance service. And I need to contact the Direct Insurance management to have the loan vehicle before June 15 or be able to collect my repaired vehicle in good condition before that date.
I would need my trip t"&amp;"o return to the garage be taken care of by Direct Insurance.
Below is the summary of this event:
On May 29, I had an accident around 7:30 p.m. The tug took my car around 8:45 p.m. My responsibility is 0 in this accident, I am 100% victim.
Direct "&amp;"Assurance had found a garage that on June 7, more than a week after my accident, in addition, this garage is at 35km from my home.
On June 7, I am informed by the garage that it was necessary to wait until June 19 for a loan vehicle at home.
Remembe"&amp;"r that I had taken ""tranquility pack"" and that I am not responsible in this accident. That is to say that I have the rights:
- to choose the garage I want to have and repaired my accident vehicle, instead of leaving you more than a week to find a gar"&amp;"age that is 35 km from my home
- to have a loan vehicle, delivered to my house.
We are already on June 11, for two weeks, I do not have a loan vehicle. I struggle to return to my workplace, which is poorly served by public transport. Not only did I "&amp;"pay the transport tickets, in addition, I underwent delay due to lack of punctuality of public transport.
Because of your ineffectiveness, I still do not have a loan vehicle to date, the situation becomes unbearable.
In the go, Direct Insurance gran"&amp;"ted me 3 days of vehicle rental capped at 30 euro, so -called that you have made a commercial gesture.
It should not be forgotten that I must move to find the rental vehicle, and once I returned the rental vehicle, I must find a means of transport to r"&amp;"eturn to my house. While you will have to deliver the loan vehicle to my house.
I am ready to wait two scenario next week:
- The vehicle was repaired before Thursday, June 15, I return my rental vehicle on June 14,
- The vehicle is not repaired bef"&amp;"ore Thursday, June 15, you will have to continue paying the rental fees until the day when my vehicle is finished repair.
Once my car is repaired in good condition, Direct Insurance must imperatively return it to me, otherwise direct insurance must pay"&amp;" the taxi to take me to the garage to recover my vehicle
On May 29, when I called Direct Insurance to report my accident, DA had offered me a taxi to bring me from the place of my accident to return to my house. I had asked if I can postpone the taxi f"&amp;"ee to the day when I will get my vehicle repaired in the garage. The operator replied yes. You can very well listen to the recording of our conversation.
Since the day of accident, it is always I who take initiative to call you to know the progress of "&amp;"this file.
It was I who made all the steps and all the efforts to advance the file.
I have been a direct insurance customer for my vehicles for over 13 years, while I am very disappointed with your ineffectiveness towards my file. I regret this bitt"&amp;"er fruit rewarded by Direct Insurance of my loyalty.
I would like to know in my place, how will you face this unbearable situation.
")</f>
        <v>Hello
I am very unhappy with Direct Assurance service. And I need to contact the Direct Insurance management to have the loan vehicle before June 15 or be able to collect my repaired vehicle in good condition before that date.
I would need my trip to return to the garage be taken care of by Direct Insurance.
Below is the summary of this event:
On May 29, I had an accident around 7:30 p.m. The tug took my car around 8:45 p.m. My responsibility is 0 in this accident, I am 100% victim.
Direct Assurance had found a garage that on June 7, more than a week after my accident, in addition, this garage is at 35km from my home.
On June 7, I am informed by the garage that it was necessary to wait until June 19 for a loan vehicle at home.
Remember that I had taken "tranquility pack" and that I am not responsible in this accident. That is to say that I have the rights:
- to choose the garage I want to have and repaired my accident vehicle, instead of leaving you more than a week to find a garage that is 35 km from my home
- to have a loan vehicle, delivered to my house.
We are already on June 11, for two weeks, I do not have a loan vehicle. I struggle to return to my workplace, which is poorly served by public transport. Not only did I pay the transport tickets, in addition, I underwent delay due to lack of punctuality of public transport.
Because of your ineffectiveness, I still do not have a loan vehicle to date, the situation becomes unbearable.
In the go, Direct Insurance granted me 3 days of vehicle rental capped at 30 euro, so -called that you have made a commercial gesture.
It should not be forgotten that I must move to find the rental vehicle, and once I returned the rental vehicle, I must find a means of transport to return to my house. While you will have to deliver the loan vehicle to my house.
I am ready to wait two scenario next week:
- The vehicle was repaired before Thursday, June 15, I return my rental vehicle on June 14,
- The vehicle is not repaired before Thursday, June 15, you will have to continue paying the rental fees until the day when my vehicle is finished repair.
Once my car is repaired in good condition, Direct Insurance must imperatively return it to me, otherwise direct insurance must pay the taxi to take me to the garage to recover my vehicle
On May 29, when I called Direct Insurance to report my accident, DA had offered me a taxi to bring me from the place of my accident to return to my house. I had asked if I can postpone the taxi fee to the day when I will get my vehicle repaired in the garage. The operator replied yes. You can very well listen to the recording of our conversation.
Since the day of accident, it is always I who take initiative to call you to know the progress of this file.
It was I who made all the steps and all the efforts to advance the file.
I have been a direct insurance customer for my vehicles for over 13 years, while I am very disappointed with your ineffectiveness towards my file. I regret this bitter fruit rewarded by Direct Insurance of my loyalty.
I would like to know in my place, how will you face this unbearable situation.
</v>
      </c>
    </row>
    <row r="379" ht="15.75" customHeight="1">
      <c r="B379" s="2" t="s">
        <v>1059</v>
      </c>
      <c r="C379" s="2" t="s">
        <v>1060</v>
      </c>
      <c r="D379" s="2" t="s">
        <v>13</v>
      </c>
      <c r="E379" s="2" t="s">
        <v>14</v>
      </c>
      <c r="F379" s="2" t="s">
        <v>15</v>
      </c>
      <c r="G379" s="2" t="s">
        <v>1061</v>
      </c>
      <c r="H379" s="2" t="s">
        <v>1031</v>
      </c>
      <c r="I379" s="3" t="str">
        <f>IFERROR(__xludf.DUMMYFUNCTION("GOOGLETRANSLATE(C379,""fr"",""en"")"),"In the event of late payment, it terminates your insurance without preventing you. You believe you are sure but no you are not. I paid for a covering company. I thought I was assured but no he had taken me still without warning me. I stayed one year to ri"&amp;"de without insurance because of them.")</f>
        <v>In the event of late payment, it terminates your insurance without preventing you. You believe you are sure but no you are not. I paid for a covering company. I thought I was assured but no he had taken me still without warning me. I stayed one year to ride without insurance because of them.</v>
      </c>
    </row>
    <row r="380" ht="15.75" customHeight="1">
      <c r="B380" s="2" t="s">
        <v>1062</v>
      </c>
      <c r="C380" s="2" t="s">
        <v>1063</v>
      </c>
      <c r="D380" s="2" t="s">
        <v>13</v>
      </c>
      <c r="E380" s="2" t="s">
        <v>14</v>
      </c>
      <c r="F380" s="2" t="s">
        <v>15</v>
      </c>
      <c r="G380" s="2" t="s">
        <v>1064</v>
      </c>
      <c r="H380" s="2" t="s">
        <v>1031</v>
      </c>
      <c r="I380" s="3" t="str">
        <f>IFERROR(__xludf.DUMMYFUNCTION("GOOGLETRANSLATE(C380,""fr"",""en"")"),"Here, I am thinking of terminating this insurance and taking advantage of the Hamon law. Associated to the third party for almost two years I unfortunately had a sinister with a scooter, my passenger opened the door on the right side and the scooter to hi"&amp;"t the door at this time , the police present informs me that at worst I risk a 50/50, because lack of vigilance, but with direct insurance, when a scooter, without insurance, without helmet you double by the right (while cycling strip on the left) and Str"&amp;"ike your open door, bin it is you who are responsible, and the driver of the scooter is unscathed, suddenly what good to pay this price, if with inexpensive insurance I would have had the same result. (Malus, And repairs of my vehicle that I can no longer"&amp;" drive). Added for direct insurance but I am annoyed, and depressed from your unjust methods especially for a vehicle that I hardly drive.")</f>
        <v>Here, I am thinking of terminating this insurance and taking advantage of the Hamon law. Associated to the third party for almost two years I unfortunately had a sinister with a scooter, my passenger opened the door on the right side and the scooter to hit the door at this time , the police present informs me that at worst I risk a 50/50, because lack of vigilance, but with direct insurance, when a scooter, without insurance, without helmet you double by the right (while cycling strip on the left) and Strike your open door, bin it is you who are responsible, and the driver of the scooter is unscathed, suddenly what good to pay this price, if with inexpensive insurance I would have had the same result. (Malus, And repairs of my vehicle that I can no longer drive). Added for direct insurance but I am annoyed, and depressed from your unjust methods especially for a vehicle that I hardly drive.</v>
      </c>
    </row>
    <row r="381" ht="15.75" customHeight="1">
      <c r="B381" s="2" t="s">
        <v>1065</v>
      </c>
      <c r="C381" s="2" t="s">
        <v>1066</v>
      </c>
      <c r="D381" s="2" t="s">
        <v>13</v>
      </c>
      <c r="E381" s="2" t="s">
        <v>14</v>
      </c>
      <c r="F381" s="2" t="s">
        <v>15</v>
      </c>
      <c r="G381" s="2" t="s">
        <v>1067</v>
      </c>
      <c r="H381" s="2" t="s">
        <v>1068</v>
      </c>
      <c r="I381" s="3" t="str">
        <f>IFERROR(__xludf.DUMMYFUNCTION("GOOGLETRANSLATE(C381,""fr"",""en"")"),"I was broken my windshield, so I declared an ice cream. Direct insurance brought their expert who detected a visible blow under a microscope on my body at the edge of the windshield, Direct Insurance therefore accused of False declaration, he accused me o"&amp;"f having defrauded lol.Donc result they refuse to reimburse me. Me bodywork was supposedly touched and that the expert just has the role of detecting anomaly to which I would not have paying attention. In short, in bad faith on their side and the sending "&amp;"of an expert To find the little flaw not to refund")</f>
        <v>I was broken my windshield, so I declared an ice cream. Direct insurance brought their expert who detected a visible blow under a microscope on my body at the edge of the windshield, Direct Insurance therefore accused of False declaration, he accused me of having defrauded lol.Donc result they refuse to reimburse me. Me bodywork was supposedly touched and that the expert just has the role of detecting anomaly to which I would not have paying attention. In short, in bad faith on their side and the sending of an expert To find the little flaw not to refund</v>
      </c>
    </row>
    <row r="382" ht="15.75" customHeight="1">
      <c r="B382" s="2" t="s">
        <v>1069</v>
      </c>
      <c r="C382" s="2" t="s">
        <v>1070</v>
      </c>
      <c r="D382" s="2" t="s">
        <v>13</v>
      </c>
      <c r="E382" s="2" t="s">
        <v>14</v>
      </c>
      <c r="F382" s="2" t="s">
        <v>15</v>
      </c>
      <c r="G382" s="2" t="s">
        <v>1071</v>
      </c>
      <c r="H382" s="2" t="s">
        <v>1068</v>
      </c>
      <c r="I382" s="3" t="str">
        <f>IFERROR(__xludf.DUMMYFUNCTION("GOOGLETRANSLATE(C382,""fr"",""en"")"),"Flee insurance! Attractive prices and catastrophic customer service. My vehicle was stolen and then found, for 6 months it is radio silence! I call many and many times, registered mail sent to the complaint service in early April, remained unanswered. My "&amp;"vehicle is unusable, and direct insurance since December 2016 gives no news! Each time I am told that I am reminded, I always wait for this call.
I ask to go into parking insurance, but this is impossible, on the other hand to increase the subscription w"&amp;"ithout warning or even by email or mail that is very easy.
I pay insurance for nothing since my vehicle is unusable and Direct Insurance does not give you any news.")</f>
        <v>Flee insurance! Attractive prices and catastrophic customer service. My vehicle was stolen and then found, for 6 months it is radio silence! I call many and many times, registered mail sent to the complaint service in early April, remained unanswered. My vehicle is unusable, and direct insurance since December 2016 gives no news! Each time I am told that I am reminded, I always wait for this call.
I ask to go into parking insurance, but this is impossible, on the other hand to increase the subscription without warning or even by email or mail that is very easy.
I pay insurance for nothing since my vehicle is unusable and Direct Insurance does not give you any news.</v>
      </c>
    </row>
    <row r="383" ht="15.75" customHeight="1">
      <c r="B383" s="2" t="s">
        <v>1072</v>
      </c>
      <c r="C383" s="2" t="s">
        <v>1073</v>
      </c>
      <c r="D383" s="2" t="s">
        <v>13</v>
      </c>
      <c r="E383" s="2" t="s">
        <v>14</v>
      </c>
      <c r="F383" s="2" t="s">
        <v>15</v>
      </c>
      <c r="G383" s="2" t="s">
        <v>1074</v>
      </c>
      <c r="H383" s="2" t="s">
        <v>1068</v>
      </c>
      <c r="I383" s="3" t="str">
        <f>IFERROR(__xludf.DUMMYFUNCTION("GOOGLETRANSLATE(C383,""fr"",""en"")"),"I did not have time to subscribe to the insurance since the seller made me forced sale and hung up on me when I told him that before giving my rib I wanted to see what Other insurers. It's a real scandal")</f>
        <v>I did not have time to subscribe to the insurance since the seller made me forced sale and hung up on me when I told him that before giving my rib I wanted to see what Other insurers. It's a real scandal</v>
      </c>
    </row>
    <row r="384" ht="15.75" customHeight="1">
      <c r="B384" s="2" t="s">
        <v>1075</v>
      </c>
      <c r="C384" s="2" t="s">
        <v>1076</v>
      </c>
      <c r="D384" s="2" t="s">
        <v>13</v>
      </c>
      <c r="E384" s="2" t="s">
        <v>14</v>
      </c>
      <c r="F384" s="2" t="s">
        <v>15</v>
      </c>
      <c r="G384" s="2" t="s">
        <v>1077</v>
      </c>
      <c r="H384" s="2" t="s">
        <v>1068</v>
      </c>
      <c r="I384" s="3" t="str">
        <f>IFERROR(__xludf.DUMMYFUNCTION("GOOGLETRANSLATE(C384,""fr"",""en"")"),"I am still a customer but more for very long. Thank you again to the Hamon law which allows you to easily change insurance when the current tries to duper us.
Customer of more than 3 years at Direct Insurance, I recently decided to go through an insura"&amp;"nce comparator to see what is practiced on the market, to my surprise for the same coverage and guaranteed, Direct Insurance offers a contract 35 % cheaper to new customers ...
I call them for explanations ... Infused to give me a coherent answer except "&amp;"that new customers benefit from a special rate (I am still looking for their site or is written that new customers benefit from a price special).
In short, if he preferred to favor new customers to old people, I just tell them a big ""farewell"".
Be"&amp;"sides, advice, if you are a former customer at home, regularly use an insurance comparator, just to be taken for a pigeon !!
No commercial sense ... just pitiful.
")</f>
        <v>I am still a customer but more for very long. Thank you again to the Hamon law which allows you to easily change insurance when the current tries to duper us.
Customer of more than 3 years at Direct Insurance, I recently decided to go through an insurance comparator to see what is practiced on the market, to my surprise for the same coverage and guaranteed, Direct Insurance offers a contract 35 % cheaper to new customers ...
I call them for explanations ... Infused to give me a coherent answer except that new customers benefit from a special rate (I am still looking for their site or is written that new customers benefit from a price special).
In short, if he preferred to favor new customers to old people, I just tell them a big "farewell".
Besides, advice, if you are a former customer at home, regularly use an insurance comparator, just to be taken for a pigeon !!
No commercial sense ... just pitiful.
</v>
      </c>
    </row>
    <row r="385" ht="15.75" customHeight="1">
      <c r="B385" s="2" t="s">
        <v>1078</v>
      </c>
      <c r="C385" s="2" t="s">
        <v>1079</v>
      </c>
      <c r="D385" s="2" t="s">
        <v>13</v>
      </c>
      <c r="E385" s="2" t="s">
        <v>14</v>
      </c>
      <c r="F385" s="2" t="s">
        <v>15</v>
      </c>
      <c r="G385" s="2" t="s">
        <v>1080</v>
      </c>
      <c r="H385" s="2" t="s">
        <v>1068</v>
      </c>
      <c r="I385" s="3" t="str">
        <f>IFERROR(__xludf.DUMMYFUNCTION("GOOGLETRANSLATE(C385,""fr"",""en"")"),"The advisers are little informed and above all mislead. Here we find the problem of insurance on the Internet")</f>
        <v>The advisers are little informed and above all mislead. Here we find the problem of insurance on the Internet</v>
      </c>
    </row>
    <row r="386" ht="15.75" customHeight="1">
      <c r="B386" s="2" t="s">
        <v>1081</v>
      </c>
      <c r="C386" s="2" t="s">
        <v>1082</v>
      </c>
      <c r="D386" s="2" t="s">
        <v>13</v>
      </c>
      <c r="E386" s="2" t="s">
        <v>14</v>
      </c>
      <c r="F386" s="2" t="s">
        <v>15</v>
      </c>
      <c r="G386" s="2" t="s">
        <v>1083</v>
      </c>
      <c r="H386" s="2" t="s">
        <v>1084</v>
      </c>
      <c r="I386" s="3" t="str">
        <f>IFERROR(__xludf.DUMMYFUNCTION("GOOGLETRANSLATE(C386,""fr"",""en"")"),"I had to terminate my spouse's auto insurance following his death, it took them 4 months to finally send me too much after 2 formal procedures.")</f>
        <v>I had to terminate my spouse's auto insurance following his death, it took them 4 months to finally send me too much after 2 formal procedures.</v>
      </c>
    </row>
    <row r="387" ht="15.75" customHeight="1">
      <c r="B387" s="2" t="s">
        <v>1085</v>
      </c>
      <c r="C387" s="2" t="s">
        <v>1086</v>
      </c>
      <c r="D387" s="2" t="s">
        <v>13</v>
      </c>
      <c r="E387" s="2" t="s">
        <v>14</v>
      </c>
      <c r="F387" s="2" t="s">
        <v>15</v>
      </c>
      <c r="G387" s="2" t="s">
        <v>1087</v>
      </c>
      <c r="H387" s="2" t="s">
        <v>1084</v>
      </c>
      <c r="I387" s="3" t="str">
        <f>IFERROR(__xludf.DUMMYFUNCTION("GOOGLETRANSLATE(C387,""fr"",""en"")"),"I got into it from the back in a roundabout, the vehicle in question made a flight offense, I noted the plate and communicated it to the gendarmerie and insurance. This incident took place on January 25, we are today on April 21 and responsibility is stil"&amp;"l not acted, while the third party is identified, and therefore my short franchise always ...
I think I'm going to look for another insurance and remove my 3 vehicles from it ... from my own experience ... Flee like the plague
")</f>
        <v>I got into it from the back in a roundabout, the vehicle in question made a flight offense, I noted the plate and communicated it to the gendarmerie and insurance. This incident took place on January 25, we are today on April 21 and responsibility is still not acted, while the third party is identified, and therefore my short franchise always ...
I think I'm going to look for another insurance and remove my 3 vehicles from it ... from my own experience ... Flee like the plague
</v>
      </c>
    </row>
    <row r="388" ht="15.75" customHeight="1">
      <c r="B388" s="2" t="s">
        <v>1088</v>
      </c>
      <c r="C388" s="2" t="s">
        <v>1089</v>
      </c>
      <c r="D388" s="2" t="s">
        <v>13</v>
      </c>
      <c r="E388" s="2" t="s">
        <v>14</v>
      </c>
      <c r="F388" s="2" t="s">
        <v>15</v>
      </c>
      <c r="G388" s="2" t="s">
        <v>1090</v>
      </c>
      <c r="H388" s="2" t="s">
        <v>1084</v>
      </c>
      <c r="I388" s="3" t="str">
        <f>IFERROR(__xludf.DUMMYFUNCTION("GOOGLETRANSLATE(C388,""fr"",""en"")"),"I have assured my vehicles for + 10 years
For my 207 I pay 859 € TS Risks while the price by the ferrets is 235 €! look for error? I asked him nobody answers, they make the dead")</f>
        <v>I have assured my vehicles for + 10 years
For my 207 I pay 859 € TS Risks while the price by the ferrets is 235 €! look for error? I asked him nobody answers, they make the dead</v>
      </c>
    </row>
    <row r="389" ht="15.75" customHeight="1">
      <c r="B389" s="2" t="s">
        <v>1091</v>
      </c>
      <c r="C389" s="2" t="s">
        <v>1092</v>
      </c>
      <c r="D389" s="2" t="s">
        <v>13</v>
      </c>
      <c r="E389" s="2" t="s">
        <v>14</v>
      </c>
      <c r="F389" s="2" t="s">
        <v>15</v>
      </c>
      <c r="G389" s="2" t="s">
        <v>1093</v>
      </c>
      <c r="H389" s="2" t="s">
        <v>1084</v>
      </c>
      <c r="I389" s="3" t="str">
        <f>IFERROR(__xludf.DUMMYFUNCTION("GOOGLETRANSLATE(C389,""fr"",""en"")"),"This company should not exist, they are obtuse and the compromise does not exist in them that the problem is, no possible dialogue, flee this company at all costs")</f>
        <v>This company should not exist, they are obtuse and the compromise does not exist in them that the problem is, no possible dialogue, flee this company at all costs</v>
      </c>
    </row>
    <row r="390" ht="15.75" customHeight="1">
      <c r="B390" s="2" t="s">
        <v>1094</v>
      </c>
      <c r="C390" s="2" t="s">
        <v>1095</v>
      </c>
      <c r="D390" s="2" t="s">
        <v>13</v>
      </c>
      <c r="E390" s="2" t="s">
        <v>14</v>
      </c>
      <c r="F390" s="2" t="s">
        <v>15</v>
      </c>
      <c r="G390" s="2" t="s">
        <v>1096</v>
      </c>
      <c r="H390" s="2" t="s">
        <v>1084</v>
      </c>
      <c r="I390" s="3" t="str">
        <f>IFERROR(__xludf.DUMMYFUNCTION("GOOGLETRANSLATE(C390,""fr"",""en"")"),"When all is well, assurance well but when there is the slightest problem then crappy insurance. very unmanageable person on the phone")</f>
        <v>When all is well, assurance well but when there is the slightest problem then crappy insurance. very unmanageable person on the phone</v>
      </c>
    </row>
    <row r="391" ht="15.75" customHeight="1">
      <c r="B391" s="2" t="s">
        <v>1097</v>
      </c>
      <c r="C391" s="2" t="s">
        <v>1098</v>
      </c>
      <c r="D391" s="2" t="s">
        <v>13</v>
      </c>
      <c r="E391" s="2" t="s">
        <v>14</v>
      </c>
      <c r="F391" s="2" t="s">
        <v>15</v>
      </c>
      <c r="G391" s="2" t="s">
        <v>1099</v>
      </c>
      <c r="H391" s="2" t="s">
        <v>1084</v>
      </c>
      <c r="I391" s="3" t="str">
        <f>IFERROR(__xludf.DUMMYFUNCTION("GOOGLETRANSLATE(C391,""fr"",""en"")"),"We have been insured for some time, we leave on vacation, on our return the car is stripped of its interior, seats and door coverings.
The expert determines that repairs are much more expensive than the control of the stolen passenger compartment. After "&amp;"two months of the disaster, we have still not been reimbursed, the Credit Cours always
After the passage of an investigator who sent his conclusions, the telephone service tells me that the deadline is another month.
I explain my credit credit always, t"&amp;"hat I cannot buy a car but nothing has done you have to wait! I am lost and without being able to master the situation. ,,,, the file was opened on February 2, 2017 and on April 08 it is still not over")</f>
        <v>We have been insured for some time, we leave on vacation, on our return the car is stripped of its interior, seats and door coverings.
The expert determines that repairs are much more expensive than the control of the stolen passenger compartment. After two months of the disaster, we have still not been reimbursed, the Credit Cours always
After the passage of an investigator who sent his conclusions, the telephone service tells me that the deadline is another month.
I explain my credit credit always, that I cannot buy a car but nothing has done you have to wait! I am lost and without being able to master the situation. ,,,, the file was opened on February 2, 2017 and on April 08 it is still not over</v>
      </c>
    </row>
    <row r="392" ht="15.75" customHeight="1">
      <c r="B392" s="2" t="s">
        <v>1100</v>
      </c>
      <c r="C392" s="2" t="s">
        <v>1101</v>
      </c>
      <c r="D392" s="2" t="s">
        <v>13</v>
      </c>
      <c r="E392" s="2" t="s">
        <v>14</v>
      </c>
      <c r="F392" s="2" t="s">
        <v>15</v>
      </c>
      <c r="G392" s="2" t="s">
        <v>1102</v>
      </c>
      <c r="H392" s="2" t="s">
        <v>1084</v>
      </c>
      <c r="I392" s="3" t="str">
        <f>IFERROR(__xludf.DUMMYFUNCTION("GOOGLETRANSLATE(C392,""fr"",""en"")"),"Big bonus increase problem each year despite no disaster wrongly for 10 years")</f>
        <v>Big bonus increase problem each year despite no disaster wrongly for 10 years</v>
      </c>
    </row>
    <row r="393" ht="15.75" customHeight="1">
      <c r="B393" s="2" t="s">
        <v>1103</v>
      </c>
      <c r="C393" s="2" t="s">
        <v>1104</v>
      </c>
      <c r="D393" s="2" t="s">
        <v>13</v>
      </c>
      <c r="E393" s="2" t="s">
        <v>14</v>
      </c>
      <c r="F393" s="2" t="s">
        <v>15</v>
      </c>
      <c r="G393" s="2" t="s">
        <v>1105</v>
      </c>
      <c r="H393" s="2" t="s">
        <v>1084</v>
      </c>
      <c r="I393" s="3" t="str">
        <f>IFERROR(__xludf.DUMMYFUNCTION("GOOGLETRANSLATE(C393,""fr"",""en"")"),"I have been insured at Direct Insurance for 2 years, last November I changed my vehicle so already for the quote on the phone SA was never the same price this varied from 900 to 1200 € annual. So I received my notice of maturity in the amount of € 960 He "&amp;"therefore had to take me in November, January still nothing ... I call them so to find out what is a BEUG computer. . Months of March still nothing I therefore sent a registered letter saying that my sample had still not been taken from my account ... 20 "&amp;"days after I receive a new notice of maturity this one in the amount of 1272 € €
It is really the hospital that fucks charity! It is of course out of the question that I pay his € 1272 I am really shocked by the lack of professionalism of direct insuranc"&amp;"e! I do not recommend at all ??")</f>
        <v>I have been insured at Direct Insurance for 2 years, last November I changed my vehicle so already for the quote on the phone SA was never the same price this varied from 900 to 1200 € annual. So I received my notice of maturity in the amount of € 960 He therefore had to take me in November, January still nothing ... I call them so to find out what is a BEUG computer. . Months of March still nothing I therefore sent a registered letter saying that my sample had still not been taken from my account ... 20 days after I receive a new notice of maturity this one in the amount of 1272 € €
It is really the hospital that fucks charity! It is of course out of the question that I pay his € 1272 I am really shocked by the lack of professionalism of direct insurance! I do not recommend at all ??</v>
      </c>
    </row>
    <row r="394" ht="15.75" customHeight="1">
      <c r="B394" s="2" t="s">
        <v>1106</v>
      </c>
      <c r="C394" s="2" t="s">
        <v>1107</v>
      </c>
      <c r="D394" s="2" t="s">
        <v>13</v>
      </c>
      <c r="E394" s="2" t="s">
        <v>14</v>
      </c>
      <c r="F394" s="2" t="s">
        <v>15</v>
      </c>
      <c r="G394" s="2" t="s">
        <v>1084</v>
      </c>
      <c r="H394" s="2" t="s">
        <v>1084</v>
      </c>
      <c r="I394" s="3" t="str">
        <f>IFERROR(__xludf.DUMMYFUNCTION("GOOGLETRANSLATE(C394,""fr"",""en"")"),"Hello, I tried in vain your email ... Community-manager ...... I am the person who put a comment (Dida101010) or I told you that I have been waiting for my refund for two months The flight of my car and that I found unacceptable that you take in addition "&amp;"to the deductible 10% of the estimated value of my vehicle, when I try to reach the person who takes care of my file it is unreachable and do not answer me E-mail you'll come back to me? So when at Christmas or in 2033 ??? I was guaranteed that my file wo"&amp;"uld be processed in 1 month I always wait !!! I put you like. Yes asked me for my sinister number hoping that you will be able to advance my file which is complete .506176567")</f>
        <v>Hello, I tried in vain your email ... Community-manager ...... I am the person who put a comment (Dida101010) or I told you that I have been waiting for my refund for two months The flight of my car and that I found unacceptable that you take in addition to the deductible 10% of the estimated value of my vehicle, when I try to reach the person who takes care of my file it is unreachable and do not answer me E-mail you'll come back to me? So when at Christmas or in 2033 ??? I was guaranteed that my file would be processed in 1 month I always wait !!! I put you like. Yes asked me for my sinister number hoping that you will be able to advance my file which is complete .506176567</v>
      </c>
    </row>
    <row r="395" ht="15.75" customHeight="1">
      <c r="B395" s="2" t="s">
        <v>1108</v>
      </c>
      <c r="C395" s="2" t="s">
        <v>1109</v>
      </c>
      <c r="D395" s="2" t="s">
        <v>13</v>
      </c>
      <c r="E395" s="2" t="s">
        <v>14</v>
      </c>
      <c r="F395" s="2" t="s">
        <v>15</v>
      </c>
      <c r="G395" s="2" t="s">
        <v>1110</v>
      </c>
      <c r="H395" s="2" t="s">
        <v>1111</v>
      </c>
      <c r="I395" s="3" t="str">
        <f>IFERROR(__xludf.DUMMYFUNCTION("GOOGLETRANSLATE(C395,""fr"",""en"")"),"I am currently assuring Yudrive, and I do not understand why on Youdrive I pay the month of January and February when I wanted to make sure for the month of March ??
And also how to arrive contacted Youdrive by phone by what with the cat it is no longer "&amp;"possible !!")</f>
        <v>I am currently assuring Yudrive, and I do not understand why on Youdrive I pay the month of January and February when I wanted to make sure for the month of March ??
And also how to arrive contacted Youdrive by phone by what with the cat it is no longer possible !!</v>
      </c>
    </row>
    <row r="396" ht="15.75" customHeight="1">
      <c r="B396" s="2" t="s">
        <v>1112</v>
      </c>
      <c r="C396" s="2" t="s">
        <v>1113</v>
      </c>
      <c r="D396" s="2" t="s">
        <v>13</v>
      </c>
      <c r="E396" s="2" t="s">
        <v>14</v>
      </c>
      <c r="F396" s="2" t="s">
        <v>15</v>
      </c>
      <c r="G396" s="2" t="s">
        <v>1114</v>
      </c>
      <c r="H396" s="2" t="s">
        <v>1111</v>
      </c>
      <c r="I396" s="3" t="str">
        <f>IFERROR(__xludf.DUMMYFUNCTION("GOOGLETRANSLATE(C396,""fr"",""en"")"),"Attractive price at the start of the subscription then disappoint!")</f>
        <v>Attractive price at the start of the subscription then disappoint!</v>
      </c>
    </row>
    <row r="397" ht="15.75" customHeight="1">
      <c r="B397" s="2" t="s">
        <v>1115</v>
      </c>
      <c r="C397" s="2" t="s">
        <v>1116</v>
      </c>
      <c r="D397" s="2" t="s">
        <v>13</v>
      </c>
      <c r="E397" s="2" t="s">
        <v>14</v>
      </c>
      <c r="F397" s="2" t="s">
        <v>15</v>
      </c>
      <c r="G397" s="2" t="s">
        <v>1117</v>
      </c>
      <c r="H397" s="2" t="s">
        <v>1111</v>
      </c>
      <c r="I397" s="3" t="str">
        <f>IFERROR(__xludf.DUMMYFUNCTION("GOOGLETRANSLATE(C397,""fr"",""en"")"),"Attractive price, correct but difficult relationship to understand to be invoiced 22 € per contract (3) for a changes of domicile! Certainly change of insurer")</f>
        <v>Attractive price, correct but difficult relationship to understand to be invoiced 22 € per contract (3) for a changes of domicile! Certainly change of insurer</v>
      </c>
    </row>
    <row r="398" ht="15.75" customHeight="1">
      <c r="B398" s="2" t="s">
        <v>1118</v>
      </c>
      <c r="C398" s="2" t="s">
        <v>1119</v>
      </c>
      <c r="D398" s="2" t="s">
        <v>13</v>
      </c>
      <c r="E398" s="2" t="s">
        <v>14</v>
      </c>
      <c r="F398" s="2" t="s">
        <v>15</v>
      </c>
      <c r="G398" s="2" t="s">
        <v>1117</v>
      </c>
      <c r="H398" s="2" t="s">
        <v>1111</v>
      </c>
      <c r="I398" s="3" t="str">
        <f>IFERROR(__xludf.DUMMYFUNCTION("GOOGLETRANSLATE(C398,""fr"",""en"")"),"At the beginning everything is fine, the prices are very attractive but after that it spoils, the prices increase without justification, no communication, catastrophic customer service. I prefer to pay 10 euros more expensive per month and return to my fo"&amp;"rmer insurer.
However, I had no claim but I changed my car. I wanted to continue to be insured at home based on the quote made online but I am sent to an invoice with 200 € in addition to difference! Customer service tells me it's normal, low prices are "&amp;"only for new customers! It is scandalous and it does not presage anything good in the event of possible disaster.
Do not let yourself have by low prices because once entered, prices change.")</f>
        <v>At the beginning everything is fine, the prices are very attractive but after that it spoils, the prices increase without justification, no communication, catastrophic customer service. I prefer to pay 10 euros more expensive per month and return to my former insurer.
However, I had no claim but I changed my car. I wanted to continue to be insured at home based on the quote made online but I am sent to an invoice with 200 € in addition to difference! Customer service tells me it's normal, low prices are only for new customers! It is scandalous and it does not presage anything good in the event of possible disaster.
Do not let yourself have by low prices because once entered, prices change.</v>
      </c>
    </row>
    <row r="399" ht="15.75" customHeight="1">
      <c r="B399" s="2" t="s">
        <v>1120</v>
      </c>
      <c r="C399" s="2" t="s">
        <v>1121</v>
      </c>
      <c r="D399" s="2" t="s">
        <v>13</v>
      </c>
      <c r="E399" s="2" t="s">
        <v>14</v>
      </c>
      <c r="F399" s="2" t="s">
        <v>15</v>
      </c>
      <c r="G399" s="2" t="s">
        <v>1122</v>
      </c>
      <c r="H399" s="2" t="s">
        <v>1111</v>
      </c>
      <c r="I399" s="3" t="str">
        <f>IFERROR(__xludf.DUMMYFUNCTION("GOOGLETRANSLATE(C399,""fr"",""en"")"),"Not kept price commitment.
I have been at Direct Insurance for a car contract for 6 years now. A priori, no negative remark until contacting customer service. I have indeed chosen the serenity pack option which provides, I quote the maturity notices spec"&amp;"ifying the guarantees subscribed: ""20% reduction on your 5th year of insurance"". A small gift that rewards loyalty, except that nothing happens. Last year, I contacted customer service: aggressive and non -argued response asking me to wait for the 2017 "&amp;"subscription to see the reduction on the contribution. Indeed, I understood by myself then that the warranty -20% had been integrated into the contract from the 2012 subscription. So I was said to be true, I will wait for the reduction on my 2017 subscrip"&amp;"tion with serenity.
Except that now in 2017, even topo: no reduction. This is my 5th year of insurance since 2012 and no application of (I always quote the guarantees) ""20% on your 5th year of insurance"". I no longer dare to recall customer service thi"&amp;"s year so much I remain on an unpleasant memory last year!
Last news: the -20% warranty has disappeared from the guarantees of the Serenity Pack this year.")</f>
        <v>Not kept price commitment.
I have been at Direct Insurance for a car contract for 6 years now. A priori, no negative remark until contacting customer service. I have indeed chosen the serenity pack option which provides, I quote the maturity notices specifying the guarantees subscribed: "20% reduction on your 5th year of insurance". A small gift that rewards loyalty, except that nothing happens. Last year, I contacted customer service: aggressive and non -argued response asking me to wait for the 2017 subscription to see the reduction on the contribution. Indeed, I understood by myself then that the warranty -20% had been integrated into the contract from the 2012 subscription. So I was said to be true, I will wait for the reduction on my 2017 subscription with serenity.
Except that now in 2017, even topo: no reduction. This is my 5th year of insurance since 2012 and no application of (I always quote the guarantees) "20% on your 5th year of insurance". I no longer dare to recall customer service this year so much I remain on an unpleasant memory last year!
Last news: the -20% warranty has disappeared from the guarantees of the Serenity Pack this year.</v>
      </c>
    </row>
    <row r="400" ht="15.75" customHeight="1">
      <c r="B400" s="2" t="s">
        <v>1123</v>
      </c>
      <c r="C400" s="2" t="s">
        <v>1124</v>
      </c>
      <c r="D400" s="2" t="s">
        <v>13</v>
      </c>
      <c r="E400" s="2" t="s">
        <v>14</v>
      </c>
      <c r="F400" s="2" t="s">
        <v>15</v>
      </c>
      <c r="G400" s="2" t="s">
        <v>1125</v>
      </c>
      <c r="H400" s="2" t="s">
        <v>1111</v>
      </c>
      <c r="I400" s="3" t="str">
        <f>IFERROR(__xludf.DUMMYFUNCTION("GOOGLETRANSLATE(C400,""fr"",""en"")"),"I have the impression that they accept everyone at first, and that they are tie then ...")</f>
        <v>I have the impression that they accept everyone at first, and that they are tie then ...</v>
      </c>
    </row>
    <row r="401" ht="15.75" customHeight="1">
      <c r="B401" s="2" t="s">
        <v>1126</v>
      </c>
      <c r="C401" s="2" t="s">
        <v>1127</v>
      </c>
      <c r="D401" s="2" t="s">
        <v>13</v>
      </c>
      <c r="E401" s="2" t="s">
        <v>14</v>
      </c>
      <c r="F401" s="2" t="s">
        <v>15</v>
      </c>
      <c r="G401" s="2" t="s">
        <v>1125</v>
      </c>
      <c r="H401" s="2" t="s">
        <v>1111</v>
      </c>
      <c r="I401" s="3" t="str">
        <f>IFERROR(__xludf.DUMMYFUNCTION("GOOGLETRANSLATE(C401,""fr"",""en"")"),"After having attracted with a better price 2 years after an increase of 15 % response of my interlocutor for the reason for my MRS termination is still cheaper and - 20 % on reimbursement? From my contribution of 630 euro if it is not the scam it looks gr"&amp;"eatly I really decide to")</f>
        <v>After having attracted with a better price 2 years after an increase of 15 % response of my interlocutor for the reason for my MRS termination is still cheaper and - 20 % on reimbursement? From my contribution of 630 euro if it is not the scam it looks greatly I really decide to</v>
      </c>
    </row>
    <row r="402" ht="15.75" customHeight="1">
      <c r="B402" s="2" t="s">
        <v>1128</v>
      </c>
      <c r="C402" s="2" t="s">
        <v>1129</v>
      </c>
      <c r="D402" s="2" t="s">
        <v>13</v>
      </c>
      <c r="E402" s="2" t="s">
        <v>14</v>
      </c>
      <c r="F402" s="2" t="s">
        <v>15</v>
      </c>
      <c r="G402" s="2" t="s">
        <v>1130</v>
      </c>
      <c r="H402" s="2" t="s">
        <v>1111</v>
      </c>
      <c r="I402" s="3" t="str">
        <f>IFERROR(__xludf.DUMMYFUNCTION("GOOGLETRANSLATE(C402,""fr"",""en"")"),"Customer service has strongly reviewed I call them to explain to them that the gray card is to my wife for its concern I am asked if I have already been assured I answer that yes but that it was me who had terminated my contract we answers me I am obliged"&amp;" to cancel your contract")</f>
        <v>Customer service has strongly reviewed I call them to explain to them that the gray card is to my wife for its concern I am asked if I have already been assured I answer that yes but that it was me who had terminated my contract we answers me I am obliged to cancel your contract</v>
      </c>
    </row>
    <row r="403" ht="15.75" customHeight="1">
      <c r="B403" s="2" t="s">
        <v>1131</v>
      </c>
      <c r="C403" s="2" t="s">
        <v>1132</v>
      </c>
      <c r="D403" s="2" t="s">
        <v>13</v>
      </c>
      <c r="E403" s="2" t="s">
        <v>14</v>
      </c>
      <c r="F403" s="2" t="s">
        <v>15</v>
      </c>
      <c r="G403" s="2" t="s">
        <v>1133</v>
      </c>
      <c r="H403" s="2" t="s">
        <v>1111</v>
      </c>
      <c r="I403" s="3" t="str">
        <f>IFERROR(__xludf.DUMMYFUNCTION("GOOGLETRANSLATE(C403,""fr"",""en"")"),"Hello insured since 2013 at direct insurance without any concern 50% of bonuses no claim I receive my advice forfeiture for the year 2017/2018 increase in my price I go from € 220 annual to € 260 I phone customer service to have explanations on This incre"&amp;"ase their response c a most stolen vehicle dice I have a Citroën C4 .. I therefore decide to terminate in surfing on my Direct Assurance customer area I come across a telephone number n ° to call if we want before EXERED to find a solution etc ... so I ca"&amp;"ll the same answer The increase is justified because these one of the most stolen vehicles and the person adds that these normal that the first years the prices of the insurance are low these to attract the customer and that thereafter the price increases"&amp;" ok I ask for a gesture I am told that we can do nothing .. I ask me what is the use of this number. I decide to terminate Hamon law I AI 20 Day to terminate my contract I send a recommendation on March 3 I receive an email on March 7 with the confirmatio"&amp;"n of my termination with my information statement .. I appreciate the speed ... for me c a case set on March 15 despite my termination he my derived the 260 € from my account I recall them this time I call the service service I explain the situation that "&amp;"despite my termination I am deducted my subscription. Explain to them that I am going to find myself discovered he explains to me in their turn that he understands the situation my that these as that etc ... here is my experience thank you direct assuranc"&amp;"e")</f>
        <v>Hello insured since 2013 at direct insurance without any concern 50% of bonuses no claim I receive my advice forfeiture for the year 2017/2018 increase in my price I go from € 220 annual to € 260 I phone customer service to have explanations on This increase their response c a most stolen vehicle dice I have a Citroën C4 .. I therefore decide to terminate in surfing on my Direct Assurance customer area I come across a telephone number n ° to call if we want before EXERED to find a solution etc ... so I call the same answer The increase is justified because these one of the most stolen vehicles and the person adds that these normal that the first years the prices of the insurance are low these to attract the customer and that thereafter the price increases ok I ask for a gesture I am told that we can do nothing .. I ask me what is the use of this number. I decide to terminate Hamon law I AI 20 Day to terminate my contract I send a recommendation on March 3 I receive an email on March 7 with the confirmation of my termination with my information statement .. I appreciate the speed ... for me c a case set on March 15 despite my termination he my derived the 260 € from my account I recall them this time I call the service service I explain the situation that despite my termination I am deducted my subscription. Explain to them that I am going to find myself discovered he explains to me in their turn that he understands the situation my that these as that etc ... here is my experience thank you direct assurance</v>
      </c>
    </row>
    <row r="404" ht="15.75" customHeight="1">
      <c r="B404" s="2" t="s">
        <v>1134</v>
      </c>
      <c r="C404" s="2" t="s">
        <v>1135</v>
      </c>
      <c r="D404" s="2" t="s">
        <v>13</v>
      </c>
      <c r="E404" s="2" t="s">
        <v>14</v>
      </c>
      <c r="F404" s="2" t="s">
        <v>15</v>
      </c>
      <c r="G404" s="2" t="s">
        <v>1136</v>
      </c>
      <c r="H404" s="2" t="s">
        <v>1111</v>
      </c>
      <c r="I404" s="3" t="str">
        <f>IFERROR(__xludf.DUMMYFUNCTION("GOOGLETRANSLATE(C404,""fr"",""en"")"),"Satisfied.
I had an accident, not responsible, with my car which at 11 years old, but is in very good condition. Expert has spent 2 days after. The car was properly repaired in a Direct Insurance partner garage, the I was lent me a new car while waiting "&amp;"for repairs. All the advisers I had on the phone were competent except one, lady with a strong foreign accent, who declared me responsible, when I was returned to me the back. Everything ended well with the analysis of a counselor in France")</f>
        <v>Satisfied.
I had an accident, not responsible, with my car which at 11 years old, but is in very good condition. Expert has spent 2 days after. The car was properly repaired in a Direct Insurance partner garage, the I was lent me a new car while waiting for repairs. All the advisers I had on the phone were competent except one, lady with a strong foreign accent, who declared me responsible, when I was returned to me the back. Everything ended well with the analysis of a counselor in France</v>
      </c>
    </row>
    <row r="405" ht="15.75" customHeight="1">
      <c r="B405" s="2" t="s">
        <v>1137</v>
      </c>
      <c r="C405" s="2" t="s">
        <v>1138</v>
      </c>
      <c r="D405" s="2" t="s">
        <v>13</v>
      </c>
      <c r="E405" s="2" t="s">
        <v>14</v>
      </c>
      <c r="F405" s="2" t="s">
        <v>15</v>
      </c>
      <c r="G405" s="2" t="s">
        <v>1139</v>
      </c>
      <c r="H405" s="2" t="s">
        <v>1111</v>
      </c>
      <c r="I405" s="3" t="str">
        <f>IFERROR(__xludf.DUMMYFUNCTION("GOOGLETRANSLATE(C405,""fr"",""en"")"),"Hidden costs, unnecessary customer service, not at all shopping. They are not professional.")</f>
        <v>Hidden costs, unnecessary customer service, not at all shopping. They are not professional.</v>
      </c>
    </row>
    <row r="406" ht="15.75" customHeight="1">
      <c r="B406" s="2" t="s">
        <v>1140</v>
      </c>
      <c r="C406" s="2" t="s">
        <v>1141</v>
      </c>
      <c r="D406" s="2" t="s">
        <v>13</v>
      </c>
      <c r="E406" s="2" t="s">
        <v>14</v>
      </c>
      <c r="F406" s="2" t="s">
        <v>15</v>
      </c>
      <c r="G406" s="2" t="s">
        <v>1142</v>
      </c>
      <c r="H406" s="2" t="s">
        <v>1111</v>
      </c>
      <c r="I406" s="3" t="str">
        <f>IFERROR(__xludf.DUMMYFUNCTION("GOOGLETRANSLATE(C406,""fr"",""en"")")," Years of insurance without problems without accidents, without anything, and yet contributions that increases every year, another 6 euros additional per month this year !! Direct Insurance baits us and watches us with very low prices at the start, but fr"&amp;"om the second year the contributions are blazing, without any reason. Old customers end up paying more than new ones, go to understand. The termination letter will soon leave.")</f>
        <v> Years of insurance without problems without accidents, without anything, and yet contributions that increases every year, another 6 euros additional per month this year !! Direct Insurance baits us and watches us with very low prices at the start, but from the second year the contributions are blazing, without any reason. Old customers end up paying more than new ones, go to understand. The termination letter will soon leave.</v>
      </c>
    </row>
    <row r="407" ht="15.75" customHeight="1">
      <c r="B407" s="2" t="s">
        <v>1143</v>
      </c>
      <c r="C407" s="2" t="s">
        <v>1144</v>
      </c>
      <c r="D407" s="2" t="s">
        <v>13</v>
      </c>
      <c r="E407" s="2" t="s">
        <v>14</v>
      </c>
      <c r="F407" s="2" t="s">
        <v>15</v>
      </c>
      <c r="G407" s="2" t="s">
        <v>1145</v>
      </c>
      <c r="H407" s="2" t="s">
        <v>1111</v>
      </c>
      <c r="I407" s="3" t="str">
        <f>IFERROR(__xludf.DUMMYFUNCTION("GOOGLETRANSLATE(C407,""fr"",""en"")"),"Same comment as the one I left for apartment insurance
Madam, sir you show good faith, you are very badly welcomed and in the background we are harassing by recommended letters which follow every day for a delay in receipt in their organizations of your "&amp;"checks for your home or car insurance They do not bother to check the mail while you are up to date in your payments, they have one of the worst principles to postpone all the faults on the customers they wash their hands, let's save very quickly Insuranc"&amp;"e, as far as I am concerned, they will no longer see the color of my money last year, I advise them to take education lessons they have no knowing how to live, nor scruples alone money does not interest them, know that I will no longer recover the recomme"&amp;"nded I will address myself to the consumer service for harassment and for the language that you have on the phone, next year I will give my money to another insurance company where I will be welcome, you have a detestable behavior, a very important detail"&amp;" should not omit to report it your staff does not deserve the post he occupies, from which Sahara does he come ????? Hi good wind send me my car sticker to stick very quickly and quickly my insurance is settled you have a duty to respect the mandatory con"&amp;"ditions
")</f>
        <v>Same comment as the one I left for apartment insurance
Madam, sir you show good faith, you are very badly welcomed and in the background we are harassing by recommended letters which follow every day for a delay in receipt in their organizations of your checks for your home or car insurance They do not bother to check the mail while you are up to date in your payments, they have one of the worst principles to postpone all the faults on the customers they wash their hands, let's save very quickly Insurance, as far as I am concerned, they will no longer see the color of my money last year, I advise them to take education lessons they have no knowing how to live, nor scruples alone money does not interest them, know that I will no longer recover the recommended I will address myself to the consumer service for harassment and for the language that you have on the phone, next year I will give my money to another insurance company where I will be welcome, you have a detestable behavior, a very important detail should not omit to report it your staff does not deserve the post he occupies, from which Sahara does he come ????? Hi good wind send me my car sticker to stick very quickly and quickly my insurance is settled you have a duty to respect the mandatory conditions
</v>
      </c>
    </row>
    <row r="408" ht="15.75" customHeight="1">
      <c r="B408" s="2" t="s">
        <v>1146</v>
      </c>
      <c r="C408" s="2" t="s">
        <v>1147</v>
      </c>
      <c r="D408" s="2" t="s">
        <v>13</v>
      </c>
      <c r="E408" s="2" t="s">
        <v>14</v>
      </c>
      <c r="F408" s="2" t="s">
        <v>15</v>
      </c>
      <c r="G408" s="2" t="s">
        <v>1145</v>
      </c>
      <c r="H408" s="2" t="s">
        <v>1111</v>
      </c>
      <c r="I408" s="3" t="str">
        <f>IFERROR(__xludf.DUMMYFUNCTION("GOOGLETRANSLATE(C408,""fr"",""en"")"),"My price increased by more than 30% after a year and I didn't even have an accident
I am answered (after a lot of waiting, in approximate French) that it is because of inflation")</f>
        <v>My price increased by more than 30% after a year and I didn't even have an accident
I am answered (after a lot of waiting, in approximate French) that it is because of inflation</v>
      </c>
    </row>
    <row r="409" ht="15.75" customHeight="1">
      <c r="B409" s="2" t="s">
        <v>1148</v>
      </c>
      <c r="C409" s="2" t="s">
        <v>1149</v>
      </c>
      <c r="D409" s="2" t="s">
        <v>13</v>
      </c>
      <c r="E409" s="2" t="s">
        <v>14</v>
      </c>
      <c r="F409" s="2" t="s">
        <v>15</v>
      </c>
      <c r="G409" s="2" t="s">
        <v>1145</v>
      </c>
      <c r="H409" s="2" t="s">
        <v>1111</v>
      </c>
      <c r="I409" s="3" t="str">
        <f>IFERROR(__xludf.DUMMYFUNCTION("GOOGLETRANSLATE(C409,""fr"",""en"")"),"The worst insurers. They take costs without authorization even though it is not legal.
You would have to do a group action to stop these practices. I will contact a consumer association")</f>
        <v>The worst insurers. They take costs without authorization even though it is not legal.
You would have to do a group action to stop these practices. I will contact a consumer association</v>
      </c>
    </row>
    <row r="410" ht="15.75" customHeight="1">
      <c r="B410" s="2" t="s">
        <v>1150</v>
      </c>
      <c r="C410" s="2" t="s">
        <v>1151</v>
      </c>
      <c r="D410" s="2" t="s">
        <v>13</v>
      </c>
      <c r="E410" s="2" t="s">
        <v>14</v>
      </c>
      <c r="F410" s="2" t="s">
        <v>15</v>
      </c>
      <c r="G410" s="2" t="s">
        <v>1152</v>
      </c>
      <c r="H410" s="2" t="s">
        <v>1111</v>
      </c>
      <c r="I410" s="3" t="str">
        <f>IFERROR(__xludf.DUMMYFUNCTION("GOOGLETRANSLATE(C410,""fr"",""en"")"),"Good morning all .
Read the general conditions of sale before.
I am always insured with them.
You will find in small lines that not much is covered and that many claims and events etc are not covered despite an all -risk option.
here is an exe"&amp;"rpt .
¦ We do not guarantee ...
• Material damage resulting from an act of vandalism, caused to no other mobile than the desire to deteriorate or destroy;
•	Out of gas ;
• Fuel error;
• Tire puncture, except in case of vandalism;
Disappo"&amp;"inted, of course, and above all in a hurry to change your assurance.
At 150 € ready you are insured correctly.")</f>
        <v>Good morning all .
Read the general conditions of sale before.
I am always insured with them.
You will find in small lines that not much is covered and that many claims and events etc are not covered despite an all -risk option.
here is an exerpt .
¦ We do not guarantee ...
• Material damage resulting from an act of vandalism, caused to no other mobile than the desire to deteriorate or destroy;
•	Out of gas ;
• Fuel error;
• Tire puncture, except in case of vandalism;
Disappointed, of course, and above all in a hurry to change your assurance.
At 150 € ready you are insured correctly.</v>
      </c>
    </row>
    <row r="411" ht="15.75" customHeight="1">
      <c r="B411" s="2" t="s">
        <v>1153</v>
      </c>
      <c r="C411" s="2" t="s">
        <v>1154</v>
      </c>
      <c r="D411" s="2" t="s">
        <v>13</v>
      </c>
      <c r="E411" s="2" t="s">
        <v>14</v>
      </c>
      <c r="F411" s="2" t="s">
        <v>15</v>
      </c>
      <c r="G411" s="2" t="s">
        <v>1111</v>
      </c>
      <c r="H411" s="2" t="s">
        <v>1111</v>
      </c>
      <c r="I411" s="3" t="str">
        <f>IFERROR(__xludf.DUMMYFUNCTION("GOOGLETRANSLATE(C411,""fr"",""en"")"),"Loss of speed insurance to avoid. Difficult to join, answers given by call center operators who read their file, therefore no need to expect quality.")</f>
        <v>Loss of speed insurance to avoid. Difficult to join, answers given by call center operators who read their file, therefore no need to expect quality.</v>
      </c>
    </row>
    <row r="412" ht="15.75" customHeight="1">
      <c r="B412" s="2" t="s">
        <v>1155</v>
      </c>
      <c r="C412" s="2" t="s">
        <v>1156</v>
      </c>
      <c r="D412" s="2" t="s">
        <v>13</v>
      </c>
      <c r="E412" s="2" t="s">
        <v>14</v>
      </c>
      <c r="F412" s="2" t="s">
        <v>15</v>
      </c>
      <c r="G412" s="2" t="s">
        <v>1111</v>
      </c>
      <c r="H412" s="2" t="s">
        <v>1111</v>
      </c>
      <c r="I412" s="3" t="str">
        <f>IFERROR(__xludf.DUMMYFUNCTION("GOOGLETRANSLATE(C412,""fr"",""en"")"),"Insurance to be avoided or flee, a waste of time and money and each year an increase, after having an attractive price an increase from year to year despite no claim.")</f>
        <v>Insurance to be avoided or flee, a waste of time and money and each year an increase, after having an attractive price an increase from year to year despite no claim.</v>
      </c>
    </row>
    <row r="413" ht="15.75" customHeight="1">
      <c r="B413" s="2" t="s">
        <v>1157</v>
      </c>
      <c r="C413" s="2" t="s">
        <v>1158</v>
      </c>
      <c r="D413" s="2" t="s">
        <v>13</v>
      </c>
      <c r="E413" s="2" t="s">
        <v>14</v>
      </c>
      <c r="F413" s="2" t="s">
        <v>15</v>
      </c>
      <c r="G413" s="2" t="s">
        <v>1159</v>
      </c>
      <c r="H413" s="2" t="s">
        <v>1160</v>
      </c>
      <c r="I413" s="3" t="str">
        <f>IFERROR(__xludf.DUMMYFUNCTION("GOOGLETRANSLATE(C413,""fr"",""en"")"),"To flee, they bait customers with attractive prices and when you sign the electronic contract, there is a difference of 150 euros that they justify by the year of the vehicle. I inform them of the year of my vehicle: 2009, they include ""new vehicle"" and"&amp;" after receipt of my gray card, they realize that my vehicle dates from 2009 and therefore modifies the contribution of an additional 150 euros.
We make false savings at the end. Prices remain identity with proximity insurance")</f>
        <v>To flee, they bait customers with attractive prices and when you sign the electronic contract, there is a difference of 150 euros that they justify by the year of the vehicle. I inform them of the year of my vehicle: 2009, they include "new vehicle" and after receipt of my gray card, they realize that my vehicle dates from 2009 and therefore modifies the contribution of an additional 150 euros.
We make false savings at the end. Prices remain identity with proximity insurance</v>
      </c>
    </row>
    <row r="414" ht="15.75" customHeight="1">
      <c r="B414" s="2" t="s">
        <v>1161</v>
      </c>
      <c r="C414" s="2" t="s">
        <v>1162</v>
      </c>
      <c r="D414" s="2" t="s">
        <v>13</v>
      </c>
      <c r="E414" s="2" t="s">
        <v>14</v>
      </c>
      <c r="F414" s="2" t="s">
        <v>15</v>
      </c>
      <c r="G414" s="2" t="s">
        <v>1163</v>
      </c>
      <c r="H414" s="2" t="s">
        <v>1160</v>
      </c>
      <c r="I414" s="3" t="str">
        <f>IFERROR(__xludf.DUMMYFUNCTION("GOOGLETRANSLATE(C414,""fr"",""en"")"),"In summary
Deceptive promises:
Ex1 We guarantee your mobility -in practice, only when repairs start (for my part minor damage, still no expert report after 9 days) and in the garage that makes repairs (so if you do a Distance accident of your home, "&amp;"which is my case, you are without solution ...)
Ex2: Assistance commitment within the hour: on the highway it does not count. I waited for 2 hours at night by the highway with my children who had not dined without anyone causing our fate
Very limite"&amp;"d contract: in the event of a non -responsible accident, even in all risks, the deductible applies if the vehicle in question is registered or insured abroad
Advisor trained to respond tirelessly: it is written in the contract: result, in addition to d"&amp;"iscovering that the contract is not interesting, we feel despised
Price: relatively interesting the first year then increases tirelessly despite the bonus on a vehicle which inevitably loses value each year
")</f>
        <v>In summary
Deceptive promises:
Ex1 We guarantee your mobility -in practice, only when repairs start (for my part minor damage, still no expert report after 9 days) and in the garage that makes repairs (so if you do a Distance accident of your home, which is my case, you are without solution ...)
Ex2: Assistance commitment within the hour: on the highway it does not count. I waited for 2 hours at night by the highway with my children who had not dined without anyone causing our fate
Very limited contract: in the event of a non -responsible accident, even in all risks, the deductible applies if the vehicle in question is registered or insured abroad
Advisor trained to respond tirelessly: it is written in the contract: result, in addition to discovering that the contract is not interesting, we feel despised
Price: relatively interesting the first year then increases tirelessly despite the bonus on a vehicle which inevitably loses value each year
</v>
      </c>
    </row>
    <row r="415" ht="15.75" customHeight="1">
      <c r="B415" s="2" t="s">
        <v>1164</v>
      </c>
      <c r="C415" s="2" t="s">
        <v>1165</v>
      </c>
      <c r="D415" s="2" t="s">
        <v>13</v>
      </c>
      <c r="E415" s="2" t="s">
        <v>14</v>
      </c>
      <c r="F415" s="2" t="s">
        <v>15</v>
      </c>
      <c r="G415" s="2" t="s">
        <v>1166</v>
      </c>
      <c r="H415" s="2" t="s">
        <v>1160</v>
      </c>
      <c r="I415" s="3" t="str">
        <f>IFERROR(__xludf.DUMMYFUNCTION("GOOGLETRANSLATE(C415,""fr"",""en"")"),"Completely unjustified price increase (from 525 to € 644). Call of customer service to have an explanation I was entitled to ""there are a lot of accidents in your region so you are more likely to have a"" bogus excuse")</f>
        <v>Completely unjustified price increase (from 525 to € 644). Call of customer service to have an explanation I was entitled to "there are a lot of accidents in your region so you are more likely to have a" bogus excuse</v>
      </c>
    </row>
    <row r="416" ht="15.75" customHeight="1">
      <c r="B416" s="2" t="s">
        <v>1167</v>
      </c>
      <c r="C416" s="2" t="s">
        <v>1168</v>
      </c>
      <c r="D416" s="2" t="s">
        <v>13</v>
      </c>
      <c r="E416" s="2" t="s">
        <v>14</v>
      </c>
      <c r="F416" s="2" t="s">
        <v>15</v>
      </c>
      <c r="G416" s="2" t="s">
        <v>1169</v>
      </c>
      <c r="H416" s="2" t="s">
        <v>1160</v>
      </c>
      <c r="I416" s="3" t="str">
        <f>IFERROR(__xludf.DUMMYFUNCTION("GOOGLETRANSLATE(C416,""fr"",""en"")"),"You have to pay to remove an option and I have been increased by a few euros while I am in a bonus (pretext for the top of the previous year) - I ask to remove a serenity option that I need this year this year And I have to pay 22 euros to remove it, ditt"&amp;"o if I change your address !! If I make an internet quote, my contract is 10% cheaper - they do not want to take into account because it is only for new customers, it is a call offer. Which means that ultimately, they are very good at offering interesting"&amp;" prices but once you are a customer and well, we have to pay lots of little more things that makes you wonder if it's worth it. I think you shouldn't need them and it can be going well. There are also the costs of bank records for direct debit which is ad"&amp;"ded the first year and which are smoothed the second ... In short, it is not the kings of customer service but rather of the quoted service!
")</f>
        <v>You have to pay to remove an option and I have been increased by a few euros while I am in a bonus (pretext for the top of the previous year) - I ask to remove a serenity option that I need this year this year And I have to pay 22 euros to remove it, ditto if I change your address !! If I make an internet quote, my contract is 10% cheaper - they do not want to take into account because it is only for new customers, it is a call offer. Which means that ultimately, they are very good at offering interesting prices but once you are a customer and well, we have to pay lots of little more things that makes you wonder if it's worth it. I think you shouldn't need them and it can be going well. There are also the costs of bank records for direct debit which is added the first year and which are smoothed the second ... In short, it is not the kings of customer service but rather of the quoted service!
</v>
      </c>
    </row>
    <row r="417" ht="15.75" customHeight="1">
      <c r="B417" s="2" t="s">
        <v>1170</v>
      </c>
      <c r="C417" s="2" t="s">
        <v>1171</v>
      </c>
      <c r="D417" s="2" t="s">
        <v>13</v>
      </c>
      <c r="E417" s="2" t="s">
        <v>14</v>
      </c>
      <c r="F417" s="2" t="s">
        <v>15</v>
      </c>
      <c r="G417" s="2" t="s">
        <v>1172</v>
      </c>
      <c r="H417" s="2" t="s">
        <v>1160</v>
      </c>
      <c r="I417" s="3" t="str">
        <f>IFERROR(__xludf.DUMMYFUNCTION("GOOGLETRANSLATE(C417,""fr"",""en"")"),"Very disappointed with customer service which no longer takes care of your file once you have set your subscription. Four calls, 3 emails and a postal mail has been dealing with my file since October.")</f>
        <v>Very disappointed with customer service which no longer takes care of your file once you have set your subscription. Four calls, 3 emails and a postal mail has been dealing with my file since October.</v>
      </c>
    </row>
    <row r="418" ht="15.75" customHeight="1">
      <c r="B418" s="2" t="s">
        <v>1173</v>
      </c>
      <c r="C418" s="2" t="s">
        <v>1174</v>
      </c>
      <c r="D418" s="2" t="s">
        <v>13</v>
      </c>
      <c r="E418" s="2" t="s">
        <v>14</v>
      </c>
      <c r="F418" s="2" t="s">
        <v>15</v>
      </c>
      <c r="G418" s="2" t="s">
        <v>1172</v>
      </c>
      <c r="H418" s="2" t="s">
        <v>1160</v>
      </c>
      <c r="I418" s="3" t="str">
        <f>IFERROR(__xludf.DUMMYFUNCTION("GOOGLETRANSLATE(C418,""fr"",""en"")"),"To flee ! +15% from the 2nd year, on Audi A4, without any claim, and 50% bonus. I solve. The speed answer speed is not the only expected service of an insurance company. And then the opinions of the users circulating on the net, about non -reimbursed clai"&amp;"ms, are disturbing.")</f>
        <v>To flee ! +15% from the 2nd year, on Audi A4, without any claim, and 50% bonus. I solve. The speed answer speed is not the only expected service of an insurance company. And then the opinions of the users circulating on the net, about non -reimbursed claims, are disturbing.</v>
      </c>
    </row>
    <row r="419" ht="15.75" customHeight="1">
      <c r="B419" s="2" t="s">
        <v>1175</v>
      </c>
      <c r="C419" s="2" t="s">
        <v>1176</v>
      </c>
      <c r="D419" s="2" t="s">
        <v>13</v>
      </c>
      <c r="E419" s="2" t="s">
        <v>14</v>
      </c>
      <c r="F419" s="2" t="s">
        <v>15</v>
      </c>
      <c r="G419" s="2" t="s">
        <v>1177</v>
      </c>
      <c r="H419" s="2" t="s">
        <v>1160</v>
      </c>
      <c r="I419" s="3" t="str">
        <f>IFERROR(__xludf.DUMMYFUNCTION("GOOGLETRANSLATE(C419,""fr"",""en"")"),"I am currently insured for a 2002 Ford Fiesta in 4 CVs
And I pay 102 euros pard month with a tier mini formal! I find his abusive knowing that when we make a quote we find ourselves at a sum of 68 euros pard month for the same advantages")</f>
        <v>I am currently insured for a 2002 Ford Fiesta in 4 CVs
And I pay 102 euros pard month with a tier mini formal! I find his abusive knowing that when we make a quote we find ourselves at a sum of 68 euros pard month for the same advantages</v>
      </c>
    </row>
    <row r="420" ht="15.75" customHeight="1">
      <c r="B420" s="2" t="s">
        <v>1178</v>
      </c>
      <c r="C420" s="2" t="s">
        <v>1179</v>
      </c>
      <c r="D420" s="2" t="s">
        <v>13</v>
      </c>
      <c r="E420" s="2" t="s">
        <v>14</v>
      </c>
      <c r="F420" s="2" t="s">
        <v>15</v>
      </c>
      <c r="G420" s="2" t="s">
        <v>1180</v>
      </c>
      <c r="H420" s="2" t="s">
        <v>1160</v>
      </c>
      <c r="I420" s="3" t="str">
        <f>IFERROR(__xludf.DUMMYFUNCTION("GOOGLETRANSLATE(C420,""fr"",""en"")"),"My contract terminated by mistake by insurance, I was warned 1 month after it is very serious and unacceptable. The insurer recognized his wrongs and agreed to reassure me but without any compensation and in addition the price of insurance has increased i"&amp;"n the meantime! One wonders if it is not done on purpose. I do not intend to stop there.")</f>
        <v>My contract terminated by mistake by insurance, I was warned 1 month after it is very serious and unacceptable. The insurer recognized his wrongs and agreed to reassure me but without any compensation and in addition the price of insurance has increased in the meantime! One wonders if it is not done on purpose. I do not intend to stop there.</v>
      </c>
    </row>
    <row r="421" ht="15.75" customHeight="1">
      <c r="B421" s="2" t="s">
        <v>1181</v>
      </c>
      <c r="C421" s="2" t="s">
        <v>1182</v>
      </c>
      <c r="D421" s="2" t="s">
        <v>13</v>
      </c>
      <c r="E421" s="2" t="s">
        <v>14</v>
      </c>
      <c r="F421" s="2" t="s">
        <v>15</v>
      </c>
      <c r="G421" s="2" t="s">
        <v>1183</v>
      </c>
      <c r="H421" s="2" t="s">
        <v>1160</v>
      </c>
      <c r="I421" s="3" t="str">
        <f>IFERROR(__xludf.DUMMYFUNCTION("GOOGLETRANSLATE(C421,""fr"",""en"")"),"To flee ... After paying the first 3 months at once the insurer forces to send him the photos of the car with his mobile application without warning before that we are obliged to have a smartthphone by subscribing to the contract. Result: it does not exte"&amp;"nd insurance to one month and does not even reimburse the other 2 months already paid !!!
Loss of time and money !!!")</f>
        <v>To flee ... After paying the first 3 months at once the insurer forces to send him the photos of the car with his mobile application without warning before that we are obliged to have a smartthphone by subscribing to the contract. Result: it does not extend insurance to one month and does not even reimburse the other 2 months already paid !!!
Loss of time and money !!!</v>
      </c>
    </row>
    <row r="422" ht="15.75" customHeight="1">
      <c r="B422" s="2" t="s">
        <v>1184</v>
      </c>
      <c r="C422" s="2" t="s">
        <v>1185</v>
      </c>
      <c r="D422" s="2" t="s">
        <v>13</v>
      </c>
      <c r="E422" s="2" t="s">
        <v>14</v>
      </c>
      <c r="F422" s="2" t="s">
        <v>15</v>
      </c>
      <c r="G422" s="2" t="s">
        <v>1183</v>
      </c>
      <c r="H422" s="2" t="s">
        <v>1160</v>
      </c>
      <c r="I422" s="3" t="str">
        <f>IFERROR(__xludf.DUMMYFUNCTION("GOOGLETRANSLATE(C422,""fr"",""en"")"),"Change of vehicle, do not disassum the old car after 5 months, 2 recommended, and XXX calls, always a new missing paper, to flee !!!!")</f>
        <v>Change of vehicle, do not disassum the old car after 5 months, 2 recommended, and XXX calls, always a new missing paper, to flee !!!!</v>
      </c>
    </row>
    <row r="423" ht="15.75" customHeight="1">
      <c r="B423" s="2" t="s">
        <v>1186</v>
      </c>
      <c r="C423" s="2" t="s">
        <v>1187</v>
      </c>
      <c r="D423" s="2" t="s">
        <v>13</v>
      </c>
      <c r="E423" s="2" t="s">
        <v>14</v>
      </c>
      <c r="F423" s="2" t="s">
        <v>15</v>
      </c>
      <c r="G423" s="2" t="s">
        <v>1188</v>
      </c>
      <c r="H423" s="2" t="s">
        <v>1189</v>
      </c>
      <c r="I423" s="3" t="str">
        <f>IFERROR(__xludf.DUMMYFUNCTION("GOOGLETRANSLATE(C423,""fr"",""en"")"),"Customer at Direct Insurance (Auto and Housing Contract) for several years, I acquired a new vehicle 2 years ago. Concerned about the state of the vehicle, I decided to declare any claim that occurs on the vehicle.
Thus in 2 years, I declared 5 claims in"&amp;"cluding 4 for which I am not responsible.
Result: Direct Insurance decided not to renew my contract for several years based on article L113-12 of the insurance code for the grounds of loss.
I can only thank them. It is a very good way to treat loyal"&amp;" customers. We want to receive contributions as long as there are no claims.
But as soon as the claims arise (even when you are not responsible), Direct Insurance prefers to put an end to contracts.
Cheer")</f>
        <v>Customer at Direct Insurance (Auto and Housing Contract) for several years, I acquired a new vehicle 2 years ago. Concerned about the state of the vehicle, I decided to declare any claim that occurs on the vehicle.
Thus in 2 years, I declared 5 claims including 4 for which I am not responsible.
Result: Direct Insurance decided not to renew my contract for several years based on article L113-12 of the insurance code for the grounds of loss.
I can only thank them. It is a very good way to treat loyal customers. We want to receive contributions as long as there are no claims.
But as soon as the claims arise (even when you are not responsible), Direct Insurance prefers to put an end to contracts.
Cheer</v>
      </c>
    </row>
    <row r="424" ht="15.75" customHeight="1">
      <c r="B424" s="2" t="s">
        <v>1190</v>
      </c>
      <c r="C424" s="2" t="s">
        <v>1191</v>
      </c>
      <c r="D424" s="2" t="s">
        <v>13</v>
      </c>
      <c r="E424" s="2" t="s">
        <v>14</v>
      </c>
      <c r="F424" s="2" t="s">
        <v>15</v>
      </c>
      <c r="G424" s="2" t="s">
        <v>1188</v>
      </c>
      <c r="H424" s="2" t="s">
        <v>1189</v>
      </c>
      <c r="I424" s="3" t="str">
        <f>IFERROR(__xludf.DUMMYFUNCTION("GOOGLETRANSLATE(C424,""fr"",""en"")"),"Do not respect its commitments with regard to its customers ... Do not expect any compensation, Direct Insurance will do everything to avoid compensation even if you are not responsible. This insurer shines by its absence !!!!")</f>
        <v>Do not respect its commitments with regard to its customers ... Do not expect any compensation, Direct Insurance will do everything to avoid compensation even if you are not responsible. This insurer shines by its absence !!!!</v>
      </c>
    </row>
    <row r="425" ht="15.75" customHeight="1">
      <c r="B425" s="2" t="s">
        <v>1192</v>
      </c>
      <c r="C425" s="2" t="s">
        <v>1193</v>
      </c>
      <c r="D425" s="2" t="s">
        <v>13</v>
      </c>
      <c r="E425" s="2" t="s">
        <v>14</v>
      </c>
      <c r="F425" s="2" t="s">
        <v>15</v>
      </c>
      <c r="G425" s="2" t="s">
        <v>1194</v>
      </c>
      <c r="H425" s="2" t="s">
        <v>1189</v>
      </c>
      <c r="I425" s="3" t="str">
        <f>IFERROR(__xludf.DUMMYFUNCTION("GOOGLETRANSLATE(C425,""fr"",""en"")"),"Too many technical problems, it is impossible to access my account from + 24 hours
In addition for a reason that I still have trouble understanding (my igrant contract on another platform?) It was impossible for me to ensure my new vehicle to replace the"&amp;" old one.
So I was obliged to subscribe to a new contract.
I am quite bitter!")</f>
        <v>Too many technical problems, it is impossible to access my account from + 24 hours
In addition for a reason that I still have trouble understanding (my igrant contract on another platform?) It was impossible for me to ensure my new vehicle to replace the old one.
So I was obliged to subscribe to a new contract.
I am quite bitter!</v>
      </c>
    </row>
    <row r="426" ht="15.75" customHeight="1">
      <c r="B426" s="2" t="s">
        <v>1195</v>
      </c>
      <c r="C426" s="2" t="s">
        <v>1196</v>
      </c>
      <c r="D426" s="2" t="s">
        <v>13</v>
      </c>
      <c r="E426" s="2" t="s">
        <v>14</v>
      </c>
      <c r="F426" s="2" t="s">
        <v>15</v>
      </c>
      <c r="G426" s="2" t="s">
        <v>1197</v>
      </c>
      <c r="H426" s="2" t="s">
        <v>1189</v>
      </c>
      <c r="I426" s="3" t="str">
        <f>IFERROR(__xludf.DUMMYFUNCTION("GOOGLETRANSLATE(C426,""fr"",""en"")"),"I strongly advise against this insurance: currently a work -study student, I have been prices for the year for 3 years have only increased. One year on the other of 80 euros.
So I wanted to terminate. My termination was accepted but they still took the a"&amp;"mount of the insurance when I had terminated. And to get it all, they told me that the reimbursement was doing after 10 days. So when you are a student with accommodation to pay a month as well as shopping and gasoline paid you could not allow you to no l"&amp;"onger have money from your account, because insurance takes you without warning you.
I find myself in negative and meaning under to eat when I terminated!")</f>
        <v>I strongly advise against this insurance: currently a work -study student, I have been prices for the year for 3 years have only increased. One year on the other of 80 euros.
So I wanted to terminate. My termination was accepted but they still took the amount of the insurance when I had terminated. And to get it all, they told me that the reimbursement was doing after 10 days. So when you are a student with accommodation to pay a month as well as shopping and gasoline paid you could not allow you to no longer have money from your account, because insurance takes you without warning you.
I find myself in negative and meaning under to eat when I terminated!</v>
      </c>
    </row>
    <row r="427" ht="15.75" customHeight="1">
      <c r="B427" s="2" t="s">
        <v>1198</v>
      </c>
      <c r="C427" s="2" t="s">
        <v>1199</v>
      </c>
      <c r="D427" s="2" t="s">
        <v>13</v>
      </c>
      <c r="E427" s="2" t="s">
        <v>14</v>
      </c>
      <c r="F427" s="2" t="s">
        <v>15</v>
      </c>
      <c r="G427" s="2" t="s">
        <v>1200</v>
      </c>
      <c r="H427" s="2" t="s">
        <v>1189</v>
      </c>
      <c r="I427" s="3" t="str">
        <f>IFERROR(__xludf.DUMMYFUNCTION("GOOGLETRANSLATE(C427,""fr"",""en"")"),"I was taken in January 2017 from a monthly subscription of € 780 for the year 2014 to 2015 ... My green card sent in December 2016 was the dates July 2014 to July 2015 and I almost was verbalized .... . No explanation of direct insurance at this hour ... "&amp;"I start mediation.")</f>
        <v>I was taken in January 2017 from a monthly subscription of € 780 for the year 2014 to 2015 ... My green card sent in December 2016 was the dates July 2014 to July 2015 and I almost was verbalized .... . No explanation of direct insurance at this hour ... I start mediation.</v>
      </c>
    </row>
    <row r="428" ht="15.75" customHeight="1">
      <c r="B428" s="2" t="s">
        <v>1201</v>
      </c>
      <c r="C428" s="2" t="s">
        <v>1202</v>
      </c>
      <c r="D428" s="2" t="s">
        <v>13</v>
      </c>
      <c r="E428" s="2" t="s">
        <v>14</v>
      </c>
      <c r="F428" s="2" t="s">
        <v>15</v>
      </c>
      <c r="G428" s="2" t="s">
        <v>1203</v>
      </c>
      <c r="H428" s="2" t="s">
        <v>1189</v>
      </c>
      <c r="I428" s="3" t="str">
        <f>IFERROR(__xludf.DUMMYFUNCTION("GOOGLETRANSLATE(C428,""fr"",""en"")"),"Very well to justify compulsory insurance at a reasonable price. Almost impossible to contact. Deplorable call platform. Fortunately not yet had a claim ...")</f>
        <v>Very well to justify compulsory insurance at a reasonable price. Almost impossible to contact. Deplorable call platform. Fortunately not yet had a claim ...</v>
      </c>
    </row>
    <row r="429" ht="15.75" customHeight="1">
      <c r="B429" s="2" t="s">
        <v>1204</v>
      </c>
      <c r="C429" s="2" t="s">
        <v>1205</v>
      </c>
      <c r="D429" s="2" t="s">
        <v>13</v>
      </c>
      <c r="E429" s="2" t="s">
        <v>14</v>
      </c>
      <c r="F429" s="2" t="s">
        <v>15</v>
      </c>
      <c r="G429" s="2" t="s">
        <v>1206</v>
      </c>
      <c r="H429" s="2" t="s">
        <v>1189</v>
      </c>
      <c r="I429" s="3" t="str">
        <f>IFERROR(__xludf.DUMMYFUNCTION("GOOGLETRANSLATE(C429,""fr"",""en"")"),"Good insurer for compulsory insurance, but you should not have the slightest problem and especially not to be mistaken during declarations with the advisor on the phone ......")</f>
        <v>Good insurer for compulsory insurance, but you should not have the slightest problem and especially not to be mistaken during declarations with the advisor on the phone ......</v>
      </c>
    </row>
    <row r="430" ht="15.75" customHeight="1">
      <c r="B430" s="2" t="s">
        <v>1207</v>
      </c>
      <c r="C430" s="2" t="s">
        <v>1208</v>
      </c>
      <c r="D430" s="2" t="s">
        <v>13</v>
      </c>
      <c r="E430" s="2" t="s">
        <v>14</v>
      </c>
      <c r="F430" s="2" t="s">
        <v>15</v>
      </c>
      <c r="G430" s="2" t="s">
        <v>1209</v>
      </c>
      <c r="H430" s="2" t="s">
        <v>1189</v>
      </c>
      <c r="I430" s="3" t="str">
        <f>IFERROR(__xludf.DUMMYFUNCTION("GOOGLETRANSLATE(C430,""fr"",""en"")"),"No coment, insurer to flee. Insurer has only the name, because for samples there is no problem ... but when you have an accident, a dispute, you will no longer find anyone on the phone. Very difficult to see impossible to reach ... Sadly personally left p"&amp;"ersonnel expressed expressed from an approximate French who only read and repeat as a theatrical rehearsal ... it does not seem to know the files of the insured. They defrauded me a year of subscription for my home insurance, (reason, late payment for the"&amp;" subscription they then terminated me, and despite this termination they asked me to pay the year and will reimburse me in proportion to Unused month (once again a competent person on the phone) ... What I have naively done ... and since it impossible to "&amp;"recover the 10 months not used. Annual activity settle for terminated insurance. Bravo very very strong direct insurance. And currently, in dispute for car insurance, after a flight, no news for almost 6 months ... very exhausting ... a bottle in the sea "&amp;"...... advice do not look Not that the amount of the subscription is ultimately a lure ... Choose an insurer on whom you can count in the event of a problem. (forget this insurer who is not just a mafia which presents himself monthly to take their samples"&amp;") besides if someone can help me I am interested I do not know more by what end to take this problem ....")</f>
        <v>No coment, insurer to flee. Insurer has only the name, because for samples there is no problem ... but when you have an accident, a dispute, you will no longer find anyone on the phone. Very difficult to see impossible to reach ... Sadly personally left personnel expressed expressed from an approximate French who only read and repeat as a theatrical rehearsal ... it does not seem to know the files of the insured. They defrauded me a year of subscription for my home insurance, (reason, late payment for the subscription they then terminated me, and despite this termination they asked me to pay the year and will reimburse me in proportion to Unused month (once again a competent person on the phone) ... What I have naively done ... and since it impossible to recover the 10 months not used. Annual activity settle for terminated insurance. Bravo very very strong direct insurance. And currently, in dispute for car insurance, after a flight, no news for almost 6 months ... very exhausting ... a bottle in the sea ...... advice do not look Not that the amount of the subscription is ultimately a lure ... Choose an insurer on whom you can count in the event of a problem. (forget this insurer who is not just a mafia which presents himself monthly to take their samples) besides if someone can help me I am interested I do not know more by what end to take this problem ....</v>
      </c>
    </row>
    <row r="431" ht="15.75" customHeight="1">
      <c r="B431" s="2" t="s">
        <v>1210</v>
      </c>
      <c r="C431" s="2" t="s">
        <v>1211</v>
      </c>
      <c r="D431" s="2" t="s">
        <v>13</v>
      </c>
      <c r="E431" s="2" t="s">
        <v>14</v>
      </c>
      <c r="F431" s="2" t="s">
        <v>15</v>
      </c>
      <c r="G431" s="2" t="s">
        <v>1209</v>
      </c>
      <c r="H431" s="2" t="s">
        <v>1189</v>
      </c>
      <c r="I431" s="3" t="str">
        <f>IFERROR(__xludf.DUMMYFUNCTION("GOOGLETRANSLATE(C431,""fr"",""en"")"),"Insurer to flee, he uses customers in the bank account even after termination of the insurance contract. There are other honest and much cheaper insurers. I strongly say.")</f>
        <v>Insurer to flee, he uses customers in the bank account even after termination of the insurance contract. There are other honest and much cheaper insurers. I strongly say.</v>
      </c>
    </row>
    <row r="432" ht="15.75" customHeight="1">
      <c r="B432" s="2" t="s">
        <v>1212</v>
      </c>
      <c r="C432" s="2" t="s">
        <v>1213</v>
      </c>
      <c r="D432" s="2" t="s">
        <v>13</v>
      </c>
      <c r="E432" s="2" t="s">
        <v>14</v>
      </c>
      <c r="F432" s="2" t="s">
        <v>15</v>
      </c>
      <c r="G432" s="2" t="s">
        <v>1214</v>
      </c>
      <c r="H432" s="2" t="s">
        <v>1215</v>
      </c>
      <c r="I432" s="3" t="str">
        <f>IFERROR(__xludf.DUMMYFUNCTION("GOOGLETRANSLATE(C432,""fr"",""en"")"),"Lots of promises and advertising for customer treatment as a milk cow (terminated after 3 years for payment delay at the nearly 1 day! No claim for 10 years and more than 1000 € of subscription per year)")</f>
        <v>Lots of promises and advertising for customer treatment as a milk cow (terminated after 3 years for payment delay at the nearly 1 day! No claim for 10 years and more than 1000 € of subscription per year)</v>
      </c>
    </row>
    <row r="433" ht="15.75" customHeight="1">
      <c r="B433" s="2" t="s">
        <v>1216</v>
      </c>
      <c r="C433" s="2" t="s">
        <v>1217</v>
      </c>
      <c r="D433" s="2" t="s">
        <v>13</v>
      </c>
      <c r="E433" s="2" t="s">
        <v>14</v>
      </c>
      <c r="F433" s="2" t="s">
        <v>15</v>
      </c>
      <c r="G433" s="2" t="s">
        <v>1218</v>
      </c>
      <c r="H433" s="2" t="s">
        <v>1215</v>
      </c>
      <c r="I433" s="3" t="str">
        <f>IFERROR(__xludf.DUMMYFUNCTION("GOOGLETRANSLATE(C433,""fr"",""en"")"),"Calamitous management of a disaster for which I am not responsible, almost two months without vehicle loan when I have the option. Inability to assume their errors even if recognized (I have tons of apology) and in the end I am still on foot. An estimate "&amp;"of repairs subject to details the BCA firm has also missed all of its obligations, when to the AXA assistance is a squetch ... Never will I never come back to them")</f>
        <v>Calamitous management of a disaster for which I am not responsible, almost two months without vehicle loan when I have the option. Inability to assume their errors even if recognized (I have tons of apology) and in the end I am still on foot. An estimate of repairs subject to details the BCA firm has also missed all of its obligations, when to the AXA assistance is a squetch ... Never will I never come back to them</v>
      </c>
    </row>
    <row r="434" ht="15.75" customHeight="1">
      <c r="B434" s="2" t="s">
        <v>1219</v>
      </c>
      <c r="C434" s="2" t="s">
        <v>1220</v>
      </c>
      <c r="D434" s="2" t="s">
        <v>13</v>
      </c>
      <c r="E434" s="2" t="s">
        <v>14</v>
      </c>
      <c r="F434" s="2" t="s">
        <v>15</v>
      </c>
      <c r="G434" s="2" t="s">
        <v>1218</v>
      </c>
      <c r="H434" s="2" t="s">
        <v>1215</v>
      </c>
      <c r="I434" s="3" t="str">
        <f>IFERROR(__xludf.DUMMYFUNCTION("GOOGLETRANSLATE(C434,""fr"",""en"")"),"Available customer service, prices and good guarantees on paper but do not work in practice. Cheaper, not sure I tried it won't do it anymore, I go back to a real insurer.")</f>
        <v>Available customer service, prices and good guarantees on paper but do not work in practice. Cheaper, not sure I tried it won't do it anymore, I go back to a real insurer.</v>
      </c>
    </row>
    <row r="435" ht="15.75" customHeight="1">
      <c r="B435" s="2" t="s">
        <v>1221</v>
      </c>
      <c r="C435" s="2" t="s">
        <v>1222</v>
      </c>
      <c r="D435" s="2" t="s">
        <v>13</v>
      </c>
      <c r="E435" s="2" t="s">
        <v>14</v>
      </c>
      <c r="F435" s="2" t="s">
        <v>15</v>
      </c>
      <c r="G435" s="2" t="s">
        <v>1223</v>
      </c>
      <c r="H435" s="2" t="s">
        <v>1215</v>
      </c>
      <c r="I435" s="3" t="str">
        <f>IFERROR(__xludf.DUMMYFUNCTION("GOOGLETRANSLATE(C435,""fr"",""en"")"),"Nullisime, no service after sale, error on error")</f>
        <v>Nullisime, no service after sale, error on error</v>
      </c>
    </row>
    <row r="436" ht="15.75" customHeight="1">
      <c r="B436" s="2" t="s">
        <v>1224</v>
      </c>
      <c r="C436" s="2" t="s">
        <v>1225</v>
      </c>
      <c r="D436" s="2" t="s">
        <v>13</v>
      </c>
      <c r="E436" s="2" t="s">
        <v>14</v>
      </c>
      <c r="F436" s="2" t="s">
        <v>15</v>
      </c>
      <c r="G436" s="2" t="s">
        <v>1226</v>
      </c>
      <c r="H436" s="2" t="s">
        <v>1215</v>
      </c>
      <c r="I436" s="3" t="str">
        <f>IFERROR(__xludf.DUMMYFUNCTION("GOOGLETRANSLATE(C436,""fr"",""en"")"),"Unpleasant from a to z, customer service, the prices are far from competitive, do not smooth you by advertising ""we reimburse you twice the differences if you find cheaper elsewhere"", very decu by this insurer, I was able to find much better thanks to t"&amp;"he online comparator")</f>
        <v>Unpleasant from a to z, customer service, the prices are far from competitive, do not smooth you by advertising "we reimburse you twice the differences if you find cheaper elsewhere", very decu by this insurer, I was able to find much better thanks to the online comparator</v>
      </c>
    </row>
    <row r="437" ht="15.75" customHeight="1">
      <c r="B437" s="2" t="s">
        <v>1227</v>
      </c>
      <c r="C437" s="2" t="s">
        <v>1228</v>
      </c>
      <c r="D437" s="2" t="s">
        <v>13</v>
      </c>
      <c r="E437" s="2" t="s">
        <v>14</v>
      </c>
      <c r="F437" s="2" t="s">
        <v>15</v>
      </c>
      <c r="G437" s="2" t="s">
        <v>1229</v>
      </c>
      <c r="H437" s="2" t="s">
        <v>1215</v>
      </c>
      <c r="I437" s="3" t="str">
        <f>IFERROR(__xludf.DUMMYFUNCTION("GOOGLETRANSLATE(C437,""fr"",""en"")"),"Customer service (relocated abroad, struggles to speak French properly !!!) unreachable for 10 days at the rate of several calls per day !!!! So I decided to terminate my contract, and there, after verification, lies of the operator concerning the legal c"&amp;"onditions of termination! Flee this insurer! You can find better, reachable, local, and even more competitive!")</f>
        <v>Customer service (relocated abroad, struggles to speak French properly !!!) unreachable for 10 days at the rate of several calls per day !!!! So I decided to terminate my contract, and there, after verification, lies of the operator concerning the legal conditions of termination! Flee this insurer! You can find better, reachable, local, and even more competitive!</v>
      </c>
    </row>
    <row r="438" ht="15.75" customHeight="1">
      <c r="B438" s="2" t="s">
        <v>1230</v>
      </c>
      <c r="C438" s="2" t="s">
        <v>1231</v>
      </c>
      <c r="D438" s="2" t="s">
        <v>13</v>
      </c>
      <c r="E438" s="2" t="s">
        <v>14</v>
      </c>
      <c r="F438" s="2" t="s">
        <v>15</v>
      </c>
      <c r="G438" s="2" t="s">
        <v>1232</v>
      </c>
      <c r="H438" s="2" t="s">
        <v>1215</v>
      </c>
      <c r="I438" s="3" t="str">
        <f>IFERROR(__xludf.DUMMYFUNCTION("GOOGLETRANSLATE(C438,""fr"",""en"")"),"A gas factory from past subscription. Be careful take care. Everything is done to complicate the slightest approach. But of course online subscription remains childish.
And what's surprising is the 10% increase on the anniversary date.
Answer: Monsieur "&amp;"is the general loss
No more comments. Vague
My loss: 0 for 20 years. So good customer.
In conclusion: if you have fairly close proposals elsewhere: divert yourself from direct insurance because from the slightest formality, you will spend hours waiti"&amp;"ng on the phone or hours understanding their site.")</f>
        <v>A gas factory from past subscription. Be careful take care. Everything is done to complicate the slightest approach. But of course online subscription remains childish.
And what's surprising is the 10% increase on the anniversary date.
Answer: Monsieur is the general loss
No more comments. Vague
My loss: 0 for 20 years. So good customer.
In conclusion: if you have fairly close proposals elsewhere: divert yourself from direct insurance because from the slightest formality, you will spend hours waiting on the phone or hours understanding their site.</v>
      </c>
    </row>
    <row r="439" ht="15.75" customHeight="1">
      <c r="B439" s="2" t="s">
        <v>1233</v>
      </c>
      <c r="C439" s="2" t="s">
        <v>1234</v>
      </c>
      <c r="D439" s="2" t="s">
        <v>13</v>
      </c>
      <c r="E439" s="2" t="s">
        <v>14</v>
      </c>
      <c r="F439" s="2" t="s">
        <v>15</v>
      </c>
      <c r="G439" s="2" t="s">
        <v>1235</v>
      </c>
      <c r="H439" s="2" t="s">
        <v>1215</v>
      </c>
      <c r="I439" s="3" t="str">
        <f>IFERROR(__xludf.DUMMYFUNCTION("GOOGLETRANSLATE(C439,""fr"",""en"")"),"Never answer on the phone. Obliged to get on the top of the non-adherent number to have an answer. All this to learn that you cannot have a ""young driver"" child as a secondary driver on your car. TO FLEE")</f>
        <v>Never answer on the phone. Obliged to get on the top of the non-adherent number to have an answer. All this to learn that you cannot have a "young driver" child as a secondary driver on your car. TO FLEE</v>
      </c>
    </row>
    <row r="440" ht="15.75" customHeight="1">
      <c r="B440" s="2" t="s">
        <v>1236</v>
      </c>
      <c r="C440" s="2" t="s">
        <v>1237</v>
      </c>
      <c r="D440" s="2" t="s">
        <v>13</v>
      </c>
      <c r="E440" s="2" t="s">
        <v>14</v>
      </c>
      <c r="F440" s="2" t="s">
        <v>15</v>
      </c>
      <c r="G440" s="2" t="s">
        <v>1238</v>
      </c>
      <c r="H440" s="2" t="s">
        <v>1215</v>
      </c>
      <c r="I440" s="3" t="str">
        <f>IFERROR(__xludf.DUMMYFUNCTION("GOOGLETRANSLATE(C440,""fr"",""en"")"),"What an error I made to stay with them !!!! A 15% increase in my subscription. After over 15 years, 50% bonus and not even a small commercial gesture.
I had them on the phone after 4 attempts more than 15 minutes of waiting each time. And the only answer"&amp;" I had is ""no sir, no commercial gesture"".
It is heartbreaking to treat loyal customers like that and in addition without disaster for years !!!!!
I am waiting to know the spell that awaits me for my second vehicle. And I'm not even talking about home"&amp;" insurance.")</f>
        <v>What an error I made to stay with them !!!! A 15% increase in my subscription. After over 15 years, 50% bonus and not even a small commercial gesture.
I had them on the phone after 4 attempts more than 15 minutes of waiting each time. And the only answer I had is "no sir, no commercial gesture".
It is heartbreaking to treat loyal customers like that and in addition without disaster for years !!!!!
I am waiting to know the spell that awaits me for my second vehicle. And I'm not even talking about home insurance.</v>
      </c>
    </row>
    <row r="441" ht="15.75" customHeight="1">
      <c r="B441" s="2" t="s">
        <v>1239</v>
      </c>
      <c r="C441" s="2" t="s">
        <v>1240</v>
      </c>
      <c r="D441" s="2" t="s">
        <v>13</v>
      </c>
      <c r="E441" s="2" t="s">
        <v>14</v>
      </c>
      <c r="F441" s="2" t="s">
        <v>15</v>
      </c>
      <c r="G441" s="2" t="s">
        <v>1241</v>
      </c>
      <c r="H441" s="2" t="s">
        <v>1215</v>
      </c>
      <c r="I441" s="3" t="str">
        <f>IFERROR(__xludf.DUMMYFUNCTION("GOOGLETRANSLATE(C441,""fr"",""en"")"),"Incompetent insurance no quality of service 0 wait 1 year for a refund but when it comes to recovering a refund they know how to harass people I would never recommend this insurance it is zero.")</f>
        <v>Incompetent insurance no quality of service 0 wait 1 year for a refund but when it comes to recovering a refund they know how to harass people I would never recommend this insurance it is zero.</v>
      </c>
    </row>
    <row r="442" ht="15.75" customHeight="1">
      <c r="B442" s="2" t="s">
        <v>1242</v>
      </c>
      <c r="C442" s="2" t="s">
        <v>1243</v>
      </c>
      <c r="D442" s="2" t="s">
        <v>13</v>
      </c>
      <c r="E442" s="2" t="s">
        <v>14</v>
      </c>
      <c r="F442" s="2" t="s">
        <v>15</v>
      </c>
      <c r="G442" s="2" t="s">
        <v>1244</v>
      </c>
      <c r="H442" s="2" t="s">
        <v>1215</v>
      </c>
      <c r="I442" s="3" t="str">
        <f>IFERROR(__xludf.DUMMYFUNCTION("GOOGLETRANSLATE(C442,""fr"",""en"")"),"Non -existent telephone contact; Calls 2 hours a day for a week: no advisor.")</f>
        <v>Non -existent telephone contact; Calls 2 hours a day for a week: no advisor.</v>
      </c>
    </row>
    <row r="443" ht="15.75" customHeight="1">
      <c r="B443" s="2" t="s">
        <v>1245</v>
      </c>
      <c r="C443" s="2" t="s">
        <v>1246</v>
      </c>
      <c r="D443" s="2" t="s">
        <v>13</v>
      </c>
      <c r="E443" s="2" t="s">
        <v>14</v>
      </c>
      <c r="F443" s="2" t="s">
        <v>15</v>
      </c>
      <c r="G443" s="2" t="s">
        <v>1247</v>
      </c>
      <c r="H443" s="2" t="s">
        <v>1215</v>
      </c>
      <c r="I443" s="3" t="str">
        <f>IFERROR(__xludf.DUMMYFUNCTION("GOOGLETRANSLATE(C443,""fr"",""en"")"),"Insured for 2 years at home without any accident and suddenly I am asked to pay € 348 tax damage expectations !!!")</f>
        <v>Insured for 2 years at home without any accident and suddenly I am asked to pay € 348 tax damage expectations !!!</v>
      </c>
    </row>
    <row r="444" ht="15.75" customHeight="1">
      <c r="B444" s="2" t="s">
        <v>1248</v>
      </c>
      <c r="C444" s="2" t="s">
        <v>1249</v>
      </c>
      <c r="D444" s="2" t="s">
        <v>13</v>
      </c>
      <c r="E444" s="2" t="s">
        <v>14</v>
      </c>
      <c r="F444" s="2" t="s">
        <v>15</v>
      </c>
      <c r="G444" s="2" t="s">
        <v>1250</v>
      </c>
      <c r="H444" s="2" t="s">
        <v>1215</v>
      </c>
      <c r="I444" s="3" t="str">
        <f>IFERROR(__xludf.DUMMYFUNCTION("GOOGLETRANSLATE(C444,""fr"",""en"")"),"Unreachable company on the phone and hardly more through customer service, it is impossible to recover the slightest document")</f>
        <v>Unreachable company on the phone and hardly more through customer service, it is impossible to recover the slightest document</v>
      </c>
    </row>
    <row r="445" ht="15.75" customHeight="1">
      <c r="B445" s="2" t="s">
        <v>1251</v>
      </c>
      <c r="C445" s="2" t="s">
        <v>1252</v>
      </c>
      <c r="D445" s="2" t="s">
        <v>13</v>
      </c>
      <c r="E445" s="2" t="s">
        <v>14</v>
      </c>
      <c r="F445" s="2" t="s">
        <v>15</v>
      </c>
      <c r="G445" s="2" t="s">
        <v>1250</v>
      </c>
      <c r="H445" s="2" t="s">
        <v>1215</v>
      </c>
      <c r="I445" s="3" t="str">
        <f>IFERROR(__xludf.DUMMYFUNCTION("GOOGLETRANSLATE(C445,""fr"",""en"")"),"I totally recommend this insurance! You will see, to take out insurance with them, everyone is your little care, we answer you in two minutes that no worries! On the other hand, when it comes to contact them for your car insurance in court, you can wait a"&amp;"n hour ... two hours .. See more! (I have been trying to have a customer officer for 1:30 ...)
Not to mention the number in 09 my bill will be salty!
All that to tell you that for small problems of this kind, it will make me leave their insurance at the"&amp;" run !!!")</f>
        <v>I totally recommend this insurance! You will see, to take out insurance with them, everyone is your little care, we answer you in two minutes that no worries! On the other hand, when it comes to contact them for your car insurance in court, you can wait an hour ... two hours .. See more! (I have been trying to have a customer officer for 1:30 ...)
Not to mention the number in 09 my bill will be salty!
All that to tell you that for small problems of this kind, it will make me leave their insurance at the run !!!</v>
      </c>
    </row>
    <row r="446" ht="15.75" customHeight="1">
      <c r="B446" s="2" t="s">
        <v>1253</v>
      </c>
      <c r="C446" s="2" t="s">
        <v>1254</v>
      </c>
      <c r="D446" s="2" t="s">
        <v>13</v>
      </c>
      <c r="E446" s="2" t="s">
        <v>14</v>
      </c>
      <c r="F446" s="2" t="s">
        <v>15</v>
      </c>
      <c r="G446" s="2" t="s">
        <v>1250</v>
      </c>
      <c r="H446" s="2" t="s">
        <v>1215</v>
      </c>
      <c r="I446" s="3" t="str">
        <f>IFERROR(__xludf.DUMMYFUNCTION("GOOGLETRANSLATE(C446,""fr"",""en"")"),"Impossible to attach them to sign insurance we always have them, but when it takes information, we stay hours to wait and hang up after an hour. Not dear whatever to look at the franchise and the blankets !!!!!!")</f>
        <v>Impossible to attach them to sign insurance we always have them, but when it takes information, we stay hours to wait and hang up after an hour. Not dear whatever to look at the franchise and the blankets !!!!!!</v>
      </c>
    </row>
    <row r="447" ht="15.75" customHeight="1">
      <c r="B447" s="2" t="s">
        <v>1255</v>
      </c>
      <c r="C447" s="2" t="s">
        <v>1256</v>
      </c>
      <c r="D447" s="2" t="s">
        <v>13</v>
      </c>
      <c r="E447" s="2" t="s">
        <v>14</v>
      </c>
      <c r="F447" s="2" t="s">
        <v>15</v>
      </c>
      <c r="G447" s="2" t="s">
        <v>1215</v>
      </c>
      <c r="H447" s="2" t="s">
        <v>1215</v>
      </c>
      <c r="I447" s="3" t="str">
        <f>IFERROR(__xludf.DUMMYFUNCTION("GOOGLETRANSLATE(C447,""fr"",""en"")"),"You will not believe me I am a new customer and I try to contact customer service at 0970808282, I waited 1st time 51 minutes a 2nd time when I exclaim I am 36mn")</f>
        <v>You will not believe me I am a new customer and I try to contact customer service at 0970808282, I waited 1st time 51 minutes a 2nd time when I exclaim I am 36mn</v>
      </c>
    </row>
    <row r="448" ht="15.75" customHeight="1">
      <c r="B448" s="2" t="s">
        <v>1257</v>
      </c>
      <c r="C448" s="2" t="s">
        <v>1258</v>
      </c>
      <c r="D448" s="2" t="s">
        <v>13</v>
      </c>
      <c r="E448" s="2" t="s">
        <v>14</v>
      </c>
      <c r="F448" s="2" t="s">
        <v>15</v>
      </c>
      <c r="G448" s="2" t="s">
        <v>1259</v>
      </c>
      <c r="H448" s="2" t="s">
        <v>1260</v>
      </c>
      <c r="I448" s="3" t="str">
        <f>IFERROR(__xludf.DUMMYFUNCTION("GOOGLETRANSLATE(C448,""fr"",""en"")"),"I am assured ""all risks"" with this insurer, my car was damaged in a parking lot for a weekend.
I made a statement, be careful, I was offered to come and get my car to have the damage and this at a coachbuilder, which I did. The expert called me by tell"&amp;"ing me that the vehicle had hit a wall and therefore that I had lied!
So with this allegation, I am not assured!
So I brought a lawsuit that I intend to win.
Worse insurance is difficult to find.")</f>
        <v>I am assured "all risks" with this insurer, my car was damaged in a parking lot for a weekend.
I made a statement, be careful, I was offered to come and get my car to have the damage and this at a coachbuilder, which I did. The expert called me by telling me that the vehicle had hit a wall and therefore that I had lied!
So with this allegation, I am not assured!
So I brought a lawsuit that I intend to win.
Worse insurance is difficult to find.</v>
      </c>
    </row>
    <row r="449" ht="15.75" customHeight="1">
      <c r="B449" s="2" t="s">
        <v>1261</v>
      </c>
      <c r="C449" s="2" t="s">
        <v>1262</v>
      </c>
      <c r="D449" s="2" t="s">
        <v>13</v>
      </c>
      <c r="E449" s="2" t="s">
        <v>14</v>
      </c>
      <c r="F449" s="2" t="s">
        <v>15</v>
      </c>
      <c r="G449" s="2" t="s">
        <v>1259</v>
      </c>
      <c r="H449" s="2" t="s">
        <v>1260</v>
      </c>
      <c r="I449" s="3" t="str">
        <f>IFERROR(__xludf.DUMMYFUNCTION("GOOGLETRANSLATE(C449,""fr"",""en"")"),"Very bad customer service! Annual contribution (€ 1,200) deducted in one go for a terminated contract, without authorization for a SEPA mandate and without prior information from the insured, following poor computer manipulation on their part. Refusal to "&amp;"take into account the bank charges caused by such a direct debit at the end of the month, and no commercial gesture offered.")</f>
        <v>Very bad customer service! Annual contribution (€ 1,200) deducted in one go for a terminated contract, without authorization for a SEPA mandate and without prior information from the insured, following poor computer manipulation on their part. Refusal to take into account the bank charges caused by such a direct debit at the end of the month, and no commercial gesture offered.</v>
      </c>
    </row>
    <row r="450" ht="15.75" customHeight="1">
      <c r="B450" s="2" t="s">
        <v>1263</v>
      </c>
      <c r="C450" s="2" t="s">
        <v>1264</v>
      </c>
      <c r="D450" s="2" t="s">
        <v>13</v>
      </c>
      <c r="E450" s="2" t="s">
        <v>14</v>
      </c>
      <c r="F450" s="2" t="s">
        <v>15</v>
      </c>
      <c r="G450" s="2" t="s">
        <v>1259</v>
      </c>
      <c r="H450" s="2" t="s">
        <v>1260</v>
      </c>
      <c r="I450" s="3" t="str">
        <f>IFERROR(__xludf.DUMMYFUNCTION("GOOGLETRANSLATE(C450,""fr"",""en"")"),"To flee but really! My opinion on Direct Insurance: insurance unable to manage its customers. They decide overnight to terminate a contract if we no longer meet the criteria but especially without warning the customer.")</f>
        <v>To flee but really! My opinion on Direct Insurance: insurance unable to manage its customers. They decide overnight to terminate a contract if we no longer meet the criteria but especially without warning the customer.</v>
      </c>
    </row>
    <row r="451" ht="15.75" customHeight="1">
      <c r="B451" s="2" t="s">
        <v>1265</v>
      </c>
      <c r="C451" s="2" t="s">
        <v>1266</v>
      </c>
      <c r="D451" s="2" t="s">
        <v>13</v>
      </c>
      <c r="E451" s="2" t="s">
        <v>14</v>
      </c>
      <c r="F451" s="2" t="s">
        <v>15</v>
      </c>
      <c r="G451" s="2" t="s">
        <v>1267</v>
      </c>
      <c r="H451" s="2" t="s">
        <v>1260</v>
      </c>
      <c r="I451" s="3" t="str">
        <f>IFERROR(__xludf.DUMMYFUNCTION("GOOGLETRANSLATE(C451,""fr"",""en"")"),"Pr my case a sampling concerns, pdt 4 months assured and taken 1 times jappel to know what happens we will tell me we will settle this and I also ask for a valid thumbnail until the end of the year 3 months after I reminder PB of prlvmt again and we I am "&amp;"going out vs have blocked your false account certified by the bank now I will be taken up a high amount because of their incompetence Merry Christmas Puff")</f>
        <v>Pr my case a sampling concerns, pdt 4 months assured and taken 1 times jappel to know what happens we will tell me we will settle this and I also ask for a valid thumbnail until the end of the year 3 months after I reminder PB of prlvmt again and we I am going out vs have blocked your false account certified by the bank now I will be taken up a high amount because of their incompetence Merry Christmas Puff</v>
      </c>
    </row>
    <row r="452" ht="15.75" customHeight="1">
      <c r="B452" s="2" t="s">
        <v>1268</v>
      </c>
      <c r="C452" s="2" t="s">
        <v>1269</v>
      </c>
      <c r="D452" s="2" t="s">
        <v>13</v>
      </c>
      <c r="E452" s="2" t="s">
        <v>14</v>
      </c>
      <c r="F452" s="2" t="s">
        <v>15</v>
      </c>
      <c r="G452" s="2" t="s">
        <v>1267</v>
      </c>
      <c r="H452" s="2" t="s">
        <v>1260</v>
      </c>
      <c r="I452" s="3" t="str">
        <f>IFERROR(__xludf.DUMMYFUNCTION("GOOGLETRANSLATE(C452,""fr"",""en"")"),"Direct insurance is a disaster. The advisers should first speak French correctly customer service is located in Morocco. He understands nothing that is explained to them and to have them on the phone it makes the minimum 35 minute wait or recall several t"&amp;"imes for him to answer.
To strongly recommend this zero insurance.
")</f>
        <v>Direct insurance is a disaster. The advisers should first speak French correctly customer service is located in Morocco. He understands nothing that is explained to them and to have them on the phone it makes the minimum 35 minute wait or recall several times for him to answer.
To strongly recommend this zero insurance.
</v>
      </c>
    </row>
    <row r="453" ht="15.75" customHeight="1">
      <c r="B453" s="2" t="s">
        <v>1270</v>
      </c>
      <c r="C453" s="2" t="s">
        <v>1271</v>
      </c>
      <c r="D453" s="2" t="s">
        <v>13</v>
      </c>
      <c r="E453" s="2" t="s">
        <v>14</v>
      </c>
      <c r="F453" s="2" t="s">
        <v>15</v>
      </c>
      <c r="G453" s="2" t="s">
        <v>1267</v>
      </c>
      <c r="H453" s="2" t="s">
        <v>1260</v>
      </c>
      <c r="I453" s="3" t="str">
        <f>IFERROR(__xludf.DUMMYFUNCTION("GOOGLETRANSLATE(C453,""fr"",""en"")"),"Impossible to reach them for 6 days to stop insurance, already it was necessary to assure the one who replaces it at home.")</f>
        <v>Impossible to reach them for 6 days to stop insurance, already it was necessary to assure the one who replaces it at home.</v>
      </c>
    </row>
    <row r="454" ht="15.75" customHeight="1">
      <c r="B454" s="2" t="s">
        <v>1272</v>
      </c>
      <c r="C454" s="2" t="s">
        <v>1273</v>
      </c>
      <c r="D454" s="2" t="s">
        <v>13</v>
      </c>
      <c r="E454" s="2" t="s">
        <v>14</v>
      </c>
      <c r="F454" s="2" t="s">
        <v>15</v>
      </c>
      <c r="G454" s="2" t="s">
        <v>1274</v>
      </c>
      <c r="H454" s="2" t="s">
        <v>1260</v>
      </c>
      <c r="I454" s="3" t="str">
        <f>IFERROR(__xludf.DUMMYFUNCTION("GOOGLETRANSLATE(C454,""fr"",""en"")"),"Insurance with cachee trap. N'Pas respects commitment 40 euro rewinding for 2 ieme car.")</f>
        <v>Insurance with cachee trap. N'Pas respects commitment 40 euro rewinding for 2 ieme car.</v>
      </c>
    </row>
    <row r="455" ht="15.75" customHeight="1">
      <c r="B455" s="2" t="s">
        <v>1275</v>
      </c>
      <c r="C455" s="2" t="s">
        <v>1276</v>
      </c>
      <c r="D455" s="2" t="s">
        <v>13</v>
      </c>
      <c r="E455" s="2" t="s">
        <v>14</v>
      </c>
      <c r="F455" s="2" t="s">
        <v>15</v>
      </c>
      <c r="G455" s="2" t="s">
        <v>1277</v>
      </c>
      <c r="H455" s="2" t="s">
        <v>1260</v>
      </c>
      <c r="I455" s="3" t="str">
        <f>IFERROR(__xludf.DUMMYFUNCTION("GOOGLETRANSLATE(C455,""fr"",""en"")"),"I have subscribed to any risk insurance but this insurance does not want to repair my damage")</f>
        <v>I have subscribed to any risk insurance but this insurance does not want to repair my damage</v>
      </c>
    </row>
    <row r="456" ht="15.75" customHeight="1">
      <c r="B456" s="2" t="s">
        <v>1278</v>
      </c>
      <c r="C456" s="2" t="s">
        <v>1279</v>
      </c>
      <c r="D456" s="2" t="s">
        <v>1280</v>
      </c>
      <c r="E456" s="2" t="s">
        <v>14</v>
      </c>
      <c r="F456" s="2" t="s">
        <v>15</v>
      </c>
      <c r="G456" s="2" t="s">
        <v>1281</v>
      </c>
      <c r="H456" s="2" t="s">
        <v>1282</v>
      </c>
      <c r="I456" s="3" t="str">
        <f>IFERROR(__xludf.DUMMYFUNCTION("GOOGLETRANSLATE(C456,""fr"",""en"")"),"To avoid ! Go your way. Regarding GMF Marseille agency. The very high unjustified prices, and the lack of consideration for their customers, barely polite on the phone! Customer at home for more than 20 years for several contracts. Ultimately looking at t"&amp;"heir price for my car with 50 %bonuses from the outset, finding the exaggerated price, I phone to have advice and a better price at which I was entitled . Very badly received, and is the limit of politeness the ""advisor"". Tells me impossible it's our pr"&amp;"ice, go if you want to see elsewhere, we cannot change our prices!? (Dacia Logan of 10 years, single third -party insurance price 580 euros with 50 %bonus !!). Barely hanging up I immediately was indeed seeing elsewhere ..... and terminated this GMF car i"&amp;"nsurance for reinforced third -party insurance for 330 euros at Aviva!")</f>
        <v>To avoid ! Go your way. Regarding GMF Marseille agency. The very high unjustified prices, and the lack of consideration for their customers, barely polite on the phone! Customer at home for more than 20 years for several contracts. Ultimately looking at their price for my car with 50 %bonuses from the outset, finding the exaggerated price, I phone to have advice and a better price at which I was entitled . Very badly received, and is the limit of politeness the "advisor". Tells me impossible it's our price, go if you want to see elsewhere, we cannot change our prices!? (Dacia Logan of 10 years, single third -party insurance price 580 euros with 50 %bonus !!). Barely hanging up I immediately was indeed seeing elsewhere ..... and terminated this GMF car insurance for reinforced third -party insurance for 330 euros at Aviva!</v>
      </c>
    </row>
    <row r="457" ht="15.75" customHeight="1">
      <c r="B457" s="2" t="s">
        <v>1283</v>
      </c>
      <c r="C457" s="2" t="s">
        <v>1284</v>
      </c>
      <c r="D457" s="2" t="s">
        <v>1280</v>
      </c>
      <c r="E457" s="2" t="s">
        <v>14</v>
      </c>
      <c r="F457" s="2" t="s">
        <v>15</v>
      </c>
      <c r="G457" s="2" t="s">
        <v>1285</v>
      </c>
      <c r="H457" s="2" t="s">
        <v>1282</v>
      </c>
      <c r="I457" s="3" t="str">
        <f>IFERROR(__xludf.DUMMYFUNCTION("GOOGLETRANSLATE(C457,""fr"",""en"")"),"Terminated for 3 claims, and only one manager.
To those who wish to be insured, know that you are ejectable for 3 claims over 2 years.
- The first due to a weather event
- the second for a responsible disaster
- the third for a non -responsible disast"&amp;"er, with identified third parties
At GMF, and to guarantee their cotas of good insurance company, we only keep people who never have an accident, we provide those who have cars that do not drive, warm in their garage. ..
The value of the GMF is measur"&amp;"ed by its humanity. [It is they who say it ...]
")</f>
        <v>Terminated for 3 claims, and only one manager.
To those who wish to be insured, know that you are ejectable for 3 claims over 2 years.
- The first due to a weather event
- the second for a responsible disaster
- the third for a non -responsible disaster, with identified third parties
At GMF, and to guarantee their cotas of good insurance company, we only keep people who never have an accident, we provide those who have cars that do not drive, warm in their garage. ..
The value of the GMF is measured by its humanity. [It is they who say it ...]
</v>
      </c>
    </row>
    <row r="458" ht="15.75" customHeight="1">
      <c r="B458" s="2" t="s">
        <v>1286</v>
      </c>
      <c r="C458" s="2" t="s">
        <v>1287</v>
      </c>
      <c r="D458" s="2" t="s">
        <v>1280</v>
      </c>
      <c r="E458" s="2" t="s">
        <v>14</v>
      </c>
      <c r="F458" s="2" t="s">
        <v>15</v>
      </c>
      <c r="G458" s="2" t="s">
        <v>1288</v>
      </c>
      <c r="H458" s="2" t="s">
        <v>1289</v>
      </c>
      <c r="I458" s="3" t="str">
        <f>IFERROR(__xludf.DUMMYFUNCTION("GOOGLETRANSLATE(C458,""fr"",""en"")"),"I am very satisfied with the services of my insurance.
I favor contact by phone and my interlocutors are very competent. This is an opportunity to thank them. Thank you to all of you.")</f>
        <v>I am very satisfied with the services of my insurance.
I favor contact by phone and my interlocutors are very competent. This is an opportunity to thank them. Thank you to all of you.</v>
      </c>
    </row>
    <row r="459" ht="15.75" customHeight="1">
      <c r="B459" s="2" t="s">
        <v>1290</v>
      </c>
      <c r="C459" s="2" t="s">
        <v>1291</v>
      </c>
      <c r="D459" s="2" t="s">
        <v>1280</v>
      </c>
      <c r="E459" s="2" t="s">
        <v>14</v>
      </c>
      <c r="F459" s="2" t="s">
        <v>15</v>
      </c>
      <c r="G459" s="2" t="s">
        <v>1292</v>
      </c>
      <c r="H459" s="2" t="s">
        <v>1289</v>
      </c>
      <c r="I459" s="3" t="str">
        <f>IFERROR(__xludf.DUMMYFUNCTION("GOOGLETRANSLATE(C459,""fr"",""en"")"),"I am not satisfied, you want to change a contract after having validated it ... I had two car contracts, a motorcycle, legal protection, a Naviloisir and you wanted to modify a contract without taking into account the remarks of a loyal customer...")</f>
        <v>I am not satisfied, you want to change a contract after having validated it ... I had two car contracts, a motorcycle, legal protection, a Naviloisir and you wanted to modify a contract without taking into account the remarks of a loyal customer...</v>
      </c>
    </row>
    <row r="460" ht="15.75" customHeight="1">
      <c r="B460" s="2" t="s">
        <v>1293</v>
      </c>
      <c r="C460" s="2" t="s">
        <v>1294</v>
      </c>
      <c r="D460" s="2" t="s">
        <v>1280</v>
      </c>
      <c r="E460" s="2" t="s">
        <v>14</v>
      </c>
      <c r="F460" s="2" t="s">
        <v>15</v>
      </c>
      <c r="G460" s="2" t="s">
        <v>1295</v>
      </c>
      <c r="H460" s="2" t="s">
        <v>1289</v>
      </c>
      <c r="I460" s="3" t="str">
        <f>IFERROR(__xludf.DUMMYFUNCTION("GOOGLETRANSLATE(C460,""fr"",""en"")"),"No complaints
availability, clarity of information has always been there
Advisers have always been available and have always effectively managed my requests")</f>
        <v>No complaints
availability, clarity of information has always been there
Advisers have always been available and have always effectively managed my requests</v>
      </c>
    </row>
    <row r="461" ht="15.75" customHeight="1">
      <c r="B461" s="2" t="s">
        <v>1296</v>
      </c>
      <c r="C461" s="2" t="s">
        <v>1297</v>
      </c>
      <c r="D461" s="2" t="s">
        <v>1280</v>
      </c>
      <c r="E461" s="2" t="s">
        <v>14</v>
      </c>
      <c r="F461" s="2" t="s">
        <v>15</v>
      </c>
      <c r="G461" s="2" t="s">
        <v>1295</v>
      </c>
      <c r="H461" s="2" t="s">
        <v>1289</v>
      </c>
      <c r="I461" s="3" t="str">
        <f>IFERROR(__xludf.DUMMYFUNCTION("GOOGLETRANSLATE(C461,""fr"",""en"")"),"I am satisfied with the service, very good price, very pro and fast service, listening to our request for better guidance, detailed explanation of the")</f>
        <v>I am satisfied with the service, very good price, very pro and fast service, listening to our request for better guidance, detailed explanation of the</v>
      </c>
    </row>
    <row r="462" ht="15.75" customHeight="1">
      <c r="B462" s="2" t="s">
        <v>1298</v>
      </c>
      <c r="C462" s="2" t="s">
        <v>1299</v>
      </c>
      <c r="D462" s="2" t="s">
        <v>1280</v>
      </c>
      <c r="E462" s="2" t="s">
        <v>14</v>
      </c>
      <c r="F462" s="2" t="s">
        <v>15</v>
      </c>
      <c r="G462" s="2" t="s">
        <v>1300</v>
      </c>
      <c r="H462" s="2" t="s">
        <v>1289</v>
      </c>
      <c r="I462" s="3" t="str">
        <f>IFERROR(__xludf.DUMMYFUNCTION("GOOGLETRANSLATE(C462,""fr"",""en"")"),"This school certificate is worth nothing!
It does not include the individual accident, while it is compulsory at school ... thus obliging us to take an additional option.
It is therefore wrong to affirm that school insurance is included in your contract"&amp;"s ... if it is not valid to schools")</f>
        <v>This school certificate is worth nothing!
It does not include the individual accident, while it is compulsory at school ... thus obliging us to take an additional option.
It is therefore wrong to affirm that school insurance is included in your contracts ... if it is not valid to schools</v>
      </c>
    </row>
    <row r="463" ht="15.75" customHeight="1">
      <c r="B463" s="2" t="s">
        <v>1301</v>
      </c>
      <c r="C463" s="2" t="s">
        <v>1302</v>
      </c>
      <c r="D463" s="2" t="s">
        <v>1280</v>
      </c>
      <c r="E463" s="2" t="s">
        <v>14</v>
      </c>
      <c r="F463" s="2" t="s">
        <v>15</v>
      </c>
      <c r="G463" s="2" t="s">
        <v>1300</v>
      </c>
      <c r="H463" s="2" t="s">
        <v>1289</v>
      </c>
      <c r="I463" s="3" t="str">
        <f>IFERROR(__xludf.DUMMYFUNCTION("GOOGLETRANSLATE(C463,""fr"",""en"")"),"Overall, I am Satosfée de la GMF but at the same time, I have not requested it very little or even. Suddenly, my appreciation is very questionable.")</f>
        <v>Overall, I am Satosfée de la GMF but at the same time, I have not requested it very little or even. Suddenly, my appreciation is very questionable.</v>
      </c>
    </row>
    <row r="464" ht="15.75" customHeight="1">
      <c r="B464" s="2" t="s">
        <v>1303</v>
      </c>
      <c r="C464" s="2" t="s">
        <v>1304</v>
      </c>
      <c r="D464" s="2" t="s">
        <v>1280</v>
      </c>
      <c r="E464" s="2" t="s">
        <v>14</v>
      </c>
      <c r="F464" s="2" t="s">
        <v>15</v>
      </c>
      <c r="G464" s="2" t="s">
        <v>1305</v>
      </c>
      <c r="H464" s="2" t="s">
        <v>1289</v>
      </c>
      <c r="I464" s="3" t="str">
        <f>IFERROR(__xludf.DUMMYFUNCTION("GOOGLETRANSLATE(C464,""fr"",""en"")"),"Everything is Impek more reactivity time is always in a very short time whether it is quote, subscription and (unfortunately for us who needed) assistance more than at the top
THANK YOU")</f>
        <v>Everything is Impek more reactivity time is always in a very short time whether it is quote, subscription and (unfortunately for us who needed) assistance more than at the top
THANK YOU</v>
      </c>
    </row>
    <row r="465" ht="15.75" customHeight="1">
      <c r="B465" s="2" t="s">
        <v>1306</v>
      </c>
      <c r="C465" s="2" t="s">
        <v>1307</v>
      </c>
      <c r="D465" s="2" t="s">
        <v>1280</v>
      </c>
      <c r="E465" s="2" t="s">
        <v>14</v>
      </c>
      <c r="F465" s="2" t="s">
        <v>15</v>
      </c>
      <c r="G465" s="2" t="s">
        <v>1308</v>
      </c>
      <c r="H465" s="2" t="s">
        <v>1289</v>
      </c>
      <c r="I465" s="3" t="str">
        <f>IFERROR(__xludf.DUMMYFUNCTION("GOOGLETRANSLATE(C465,""fr"",""en"")"),"GMF is excellent car insurance with very correct prices with good guarantees, after having never had claims, I cannot judge them.")</f>
        <v>GMF is excellent car insurance with very correct prices with good guarantees, after having never had claims, I cannot judge them.</v>
      </c>
    </row>
    <row r="466" ht="15.75" customHeight="1">
      <c r="B466" s="2" t="s">
        <v>1309</v>
      </c>
      <c r="C466" s="2" t="s">
        <v>1310</v>
      </c>
      <c r="D466" s="2" t="s">
        <v>1280</v>
      </c>
      <c r="E466" s="2" t="s">
        <v>14</v>
      </c>
      <c r="F466" s="2" t="s">
        <v>15</v>
      </c>
      <c r="G466" s="2" t="s">
        <v>1311</v>
      </c>
      <c r="H466" s="2" t="s">
        <v>1289</v>
      </c>
      <c r="I466" s="3" t="str">
        <f>IFERROR(__xludf.DUMMYFUNCTION("GOOGLETRANSLATE(C466,""fr"",""en"")"),"I am satisfied with the service and the price is very competitive and adapts to our needs.
Fast and efficient customer service always available to answer our questions
")</f>
        <v>I am satisfied with the service and the price is very competitive and adapts to our needs.
Fast and efficient customer service always available to answer our questions
</v>
      </c>
    </row>
    <row r="467" ht="15.75" customHeight="1">
      <c r="B467" s="2" t="s">
        <v>1312</v>
      </c>
      <c r="C467" s="2" t="s">
        <v>1313</v>
      </c>
      <c r="D467" s="2" t="s">
        <v>1280</v>
      </c>
      <c r="E467" s="2" t="s">
        <v>14</v>
      </c>
      <c r="F467" s="2" t="s">
        <v>15</v>
      </c>
      <c r="G467" s="2" t="s">
        <v>1314</v>
      </c>
      <c r="H467" s="2" t="s">
        <v>1289</v>
      </c>
      <c r="I467" s="3" t="str">
        <f>IFERROR(__xludf.DUMMYFUNCTION("GOOGLETRANSLATE(C467,""fr"",""en"")"),"Low cost assistance that does not support anything following an accident in the open countryside, € 120 taxi at our expense!
Then termination for a single responsible accident (without injuries, without any severity) with 2500 € of repair despite a 50% b"&amp;"onus for years!
Real financiers certainly human ...")</f>
        <v>Low cost assistance that does not support anything following an accident in the open countryside, € 120 taxi at our expense!
Then termination for a single responsible accident (without injuries, without any severity) with 2500 € of repair despite a 50% bonus for years!
Real financiers certainly human ...</v>
      </c>
    </row>
    <row r="468" ht="15.75" customHeight="1">
      <c r="B468" s="2" t="s">
        <v>1315</v>
      </c>
      <c r="C468" s="2" t="s">
        <v>1316</v>
      </c>
      <c r="D468" s="2" t="s">
        <v>1280</v>
      </c>
      <c r="E468" s="2" t="s">
        <v>14</v>
      </c>
      <c r="F468" s="2" t="s">
        <v>15</v>
      </c>
      <c r="G468" s="2" t="s">
        <v>1317</v>
      </c>
      <c r="H468" s="2" t="s">
        <v>1289</v>
      </c>
      <c r="I468" s="3" t="str">
        <f>IFERROR(__xludf.DUMMYFUNCTION("GOOGLETRANSLATE(C468,""fr"",""en"")"),"How we can be satisfied with the rate of contributions knowing before my retirement I benefited from the discounts following the free SNCF agent transport. And every year, I undergo an increase.
And during the last declaration of the disaster of grilled "&amp;"electrical devices I was very badly reimbursed and in addition I was received by a subcontracting company.")</f>
        <v>How we can be satisfied with the rate of contributions knowing before my retirement I benefited from the discounts following the free SNCF agent transport. And every year, I undergo an increase.
And during the last declaration of the disaster of grilled electrical devices I was very badly reimbursed and in addition I was received by a subcontracting company.</v>
      </c>
    </row>
    <row r="469" ht="15.75" customHeight="1">
      <c r="B469" s="2" t="s">
        <v>1318</v>
      </c>
      <c r="C469" s="2" t="s">
        <v>1319</v>
      </c>
      <c r="D469" s="2" t="s">
        <v>1280</v>
      </c>
      <c r="E469" s="2" t="s">
        <v>14</v>
      </c>
      <c r="F469" s="2" t="s">
        <v>15</v>
      </c>
      <c r="G469" s="2" t="s">
        <v>1317</v>
      </c>
      <c r="H469" s="2" t="s">
        <v>1289</v>
      </c>
      <c r="I469" s="3" t="str">
        <f>IFERROR(__xludf.DUMMYFUNCTION("GOOGLETRANSLATE(C469,""fr"",""en"")"),"HELLO
Your services seems ok but I see that the prices remain high compared to the competitors. Is it possible to offer better?
Please contact
")</f>
        <v>HELLO
Your services seems ok but I see that the prices remain high compared to the competitors. Is it possible to offer better?
Please contact
</v>
      </c>
    </row>
    <row r="470" ht="15.75" customHeight="1">
      <c r="B470" s="2" t="s">
        <v>1320</v>
      </c>
      <c r="C470" s="2" t="s">
        <v>1321</v>
      </c>
      <c r="D470" s="2" t="s">
        <v>1280</v>
      </c>
      <c r="E470" s="2" t="s">
        <v>14</v>
      </c>
      <c r="F470" s="2" t="s">
        <v>15</v>
      </c>
      <c r="G470" s="2" t="s">
        <v>1322</v>
      </c>
      <c r="H470" s="2" t="s">
        <v>1289</v>
      </c>
      <c r="I470" s="3" t="str">
        <f>IFERROR(__xludf.DUMMYFUNCTION("GOOGLETRANSLATE(C470,""fr"",""en"")"),"I AM SATISFIED
A price regularization after so much year is expected.
You can contact me at any time to revise our price for all our contracts")</f>
        <v>I AM SATISFIED
A price regularization after so much year is expected.
You can contact me at any time to revise our price for all our contracts</v>
      </c>
    </row>
    <row r="471" ht="15.75" customHeight="1">
      <c r="B471" s="2" t="s">
        <v>1323</v>
      </c>
      <c r="C471" s="2" t="s">
        <v>1324</v>
      </c>
      <c r="D471" s="2" t="s">
        <v>1280</v>
      </c>
      <c r="E471" s="2" t="s">
        <v>14</v>
      </c>
      <c r="F471" s="2" t="s">
        <v>15</v>
      </c>
      <c r="G471" s="2" t="s">
        <v>1322</v>
      </c>
      <c r="H471" s="2" t="s">
        <v>1289</v>
      </c>
      <c r="I471" s="3" t="str">
        <f>IFERROR(__xludf.DUMMYFUNCTION("GOOGLETRANSLATE(C471,""fr"",""en"")"),"I am satisfied with the services as a whole, even if the mutual remains very expensive for reimbursed services, especially on the general scheme")</f>
        <v>I am satisfied with the services as a whole, even if the mutual remains very expensive for reimbursed services, especially on the general scheme</v>
      </c>
    </row>
    <row r="472" ht="15.75" customHeight="1">
      <c r="B472" s="2" t="s">
        <v>1325</v>
      </c>
      <c r="C472" s="2" t="s">
        <v>1326</v>
      </c>
      <c r="D472" s="2" t="s">
        <v>1280</v>
      </c>
      <c r="E472" s="2" t="s">
        <v>14</v>
      </c>
      <c r="F472" s="2" t="s">
        <v>15</v>
      </c>
      <c r="G472" s="2" t="s">
        <v>1322</v>
      </c>
      <c r="H472" s="2" t="s">
        <v>1289</v>
      </c>
      <c r="I472" s="3" t="str">
        <f>IFERROR(__xludf.DUMMYFUNCTION("GOOGLETRANSLATE(C472,""fr"",""en"")"),"It would be nice to offer several direct debit dates for monthly payments. The 3 is really restrictive.
Other than that I have nothing to say at the moment I am satisfied with the GMF")</f>
        <v>It would be nice to offer several direct debit dates for monthly payments. The 3 is really restrictive.
Other than that I have nothing to say at the moment I am satisfied with the GMF</v>
      </c>
    </row>
    <row r="473" ht="15.75" customHeight="1">
      <c r="B473" s="2" t="s">
        <v>1327</v>
      </c>
      <c r="C473" s="2" t="s">
        <v>1328</v>
      </c>
      <c r="D473" s="2" t="s">
        <v>1280</v>
      </c>
      <c r="E473" s="2" t="s">
        <v>14</v>
      </c>
      <c r="F473" s="2" t="s">
        <v>15</v>
      </c>
      <c r="G473" s="2" t="s">
        <v>1322</v>
      </c>
      <c r="H473" s="2" t="s">
        <v>1289</v>
      </c>
      <c r="I473" s="3" t="str">
        <f>IFERROR(__xludf.DUMMYFUNCTION("GOOGLETRANSLATE(C473,""fr"",""en"")"),"GMF ""Surely inhumans"" !!!!
In the past 3 years, I have undergone 4 self -sufficient claims, all non -responsible !!!! There is work in the city in which I live, this may explain that !!!
The latest, that of July 22, 2021, the occupants of the opposing"&amp;" vehicle, without insurance, struck me at full speed, before fleeing. Under the violence of the shock, my vehicle was sprayed, I could have stayed there, declared wreckage, I was led to the emergency room. I was placed for 5 weeks on work stoppages! I am "&amp;"currently part -time therapeutic. It is in this context that I learned, by chance last Friday evening, that my GMF contract ensuring my new vehicle had been terminated without warning it, I was driving without insurance without knowing it. Yesterday Monda"&amp;"y, the contract was restored, ""it was an error"". For balance of any account, at the next deadline next December, I was warned that I will be fired !!! At GMF, when you have no responsible accident, while you are sick; We can get you down !!!! In short, "&amp;"insurance that is useless !!!")</f>
        <v>GMF "Surely inhumans" !!!!
In the past 3 years, I have undergone 4 self -sufficient claims, all non -responsible !!!! There is work in the city in which I live, this may explain that !!!
The latest, that of July 22, 2021, the occupants of the opposing vehicle, without insurance, struck me at full speed, before fleeing. Under the violence of the shock, my vehicle was sprayed, I could have stayed there, declared wreckage, I was led to the emergency room. I was placed for 5 weeks on work stoppages! I am currently part -time therapeutic. It is in this context that I learned, by chance last Friday evening, that my GMF contract ensuring my new vehicle had been terminated without warning it, I was driving without insurance without knowing it. Yesterday Monday, the contract was restored, "it was an error". For balance of any account, at the next deadline next December, I was warned that I will be fired !!! At GMF, when you have no responsible accident, while you are sick; We can get you down !!!! In short, insurance that is useless !!!</v>
      </c>
    </row>
    <row r="474" ht="15.75" customHeight="1">
      <c r="B474" s="2" t="s">
        <v>1329</v>
      </c>
      <c r="C474" s="2" t="s">
        <v>1330</v>
      </c>
      <c r="D474" s="2" t="s">
        <v>1280</v>
      </c>
      <c r="E474" s="2" t="s">
        <v>14</v>
      </c>
      <c r="F474" s="2" t="s">
        <v>15</v>
      </c>
      <c r="G474" s="2" t="s">
        <v>1331</v>
      </c>
      <c r="H474" s="2" t="s">
        <v>1289</v>
      </c>
      <c r="I474" s="3" t="str">
        <f>IFERROR(__xludf.DUMMYFUNCTION("GOOGLETRANSLATE(C474,""fr"",""en"")"),"I have been insured at GMF for 2 years for our vehicle. It is impossible to obtain clear information on my contract neither by phone nor by appointment (agency of Lyon 7 Jean Macé). The offices are only open during my working hours! I therefore advise to "&amp;"inform you well before taking out a contract.")</f>
        <v>I have been insured at GMF for 2 years for our vehicle. It is impossible to obtain clear information on my contract neither by phone nor by appointment (agency of Lyon 7 Jean Macé). The offices are only open during my working hours! I therefore advise to inform you well before taking out a contract.</v>
      </c>
    </row>
    <row r="475" ht="15.75" customHeight="1">
      <c r="B475" s="2" t="s">
        <v>1332</v>
      </c>
      <c r="C475" s="2" t="s">
        <v>1333</v>
      </c>
      <c r="D475" s="2" t="s">
        <v>1280</v>
      </c>
      <c r="E475" s="2" t="s">
        <v>14</v>
      </c>
      <c r="F475" s="2" t="s">
        <v>15</v>
      </c>
      <c r="G475" s="2" t="s">
        <v>1334</v>
      </c>
      <c r="H475" s="2" t="s">
        <v>1289</v>
      </c>
      <c r="I475" s="3" t="str">
        <f>IFERROR(__xludf.DUMMYFUNCTION("GOOGLETRANSLATE(C475,""fr"",""en"")"),"I would like to be able to have simple school insurance at a more competitive price. It would be practical to send us the school certificate systematically in early September without having to request it.")</f>
        <v>I would like to be able to have simple school insurance at a more competitive price. It would be practical to send us the school certificate systematically in early September without having to request it.</v>
      </c>
    </row>
    <row r="476" ht="15.75" customHeight="1">
      <c r="B476" s="2" t="s">
        <v>1335</v>
      </c>
      <c r="C476" s="2" t="s">
        <v>1336</v>
      </c>
      <c r="D476" s="2" t="s">
        <v>1280</v>
      </c>
      <c r="E476" s="2" t="s">
        <v>14</v>
      </c>
      <c r="F476" s="2" t="s">
        <v>15</v>
      </c>
      <c r="G476" s="2" t="s">
        <v>1334</v>
      </c>
      <c r="H476" s="2" t="s">
        <v>1289</v>
      </c>
      <c r="I476" s="3" t="str">
        <f>IFERROR(__xludf.DUMMYFUNCTION("GOOGLETRANSLATE(C476,""fr"",""en"")"),"I am satisfied with the service
The prices are attractive
The welcome is always pleasant
Simple and practical the GMF account, fast and direct when you need a document")</f>
        <v>I am satisfied with the service
The prices are attractive
The welcome is always pleasant
Simple and practical the GMF account, fast and direct when you need a document</v>
      </c>
    </row>
    <row r="477" ht="15.75" customHeight="1">
      <c r="B477" s="2" t="s">
        <v>1337</v>
      </c>
      <c r="C477" s="2" t="s">
        <v>1338</v>
      </c>
      <c r="D477" s="2" t="s">
        <v>1280</v>
      </c>
      <c r="E477" s="2" t="s">
        <v>14</v>
      </c>
      <c r="F477" s="2" t="s">
        <v>15</v>
      </c>
      <c r="G477" s="2" t="s">
        <v>1339</v>
      </c>
      <c r="H477" s="2" t="s">
        <v>1289</v>
      </c>
      <c r="I477" s="3" t="str">
        <f>IFERROR(__xludf.DUMMYFUNCTION("GOOGLETRANSLATE(C477,""fr"",""en"")"),"I am satisfied with the service rendered by the GMF and I recommend this insurance to my entourage I am satisfied with the service rendered by the GMF and I recommend this insurance to my entourage")</f>
        <v>I am satisfied with the service rendered by the GMF and I recommend this insurance to my entourage I am satisfied with the service rendered by the GMF and I recommend this insurance to my entourage</v>
      </c>
    </row>
    <row r="478" ht="15.75" customHeight="1">
      <c r="B478" s="2" t="s">
        <v>1340</v>
      </c>
      <c r="C478" s="2" t="s">
        <v>1341</v>
      </c>
      <c r="D478" s="2" t="s">
        <v>1280</v>
      </c>
      <c r="E478" s="2" t="s">
        <v>14</v>
      </c>
      <c r="F478" s="2" t="s">
        <v>15</v>
      </c>
      <c r="G478" s="2" t="s">
        <v>1339</v>
      </c>
      <c r="H478" s="2" t="s">
        <v>1289</v>
      </c>
      <c r="I478" s="3" t="str">
        <f>IFERROR(__xludf.DUMMYFUNCTION("GOOGLETRANSLATE(C478,""fr"",""en"")"),"I am satisfied with the service offered by the GMF especially for my children, concerning the start of the school year.
Thank you for the advice and proposals made by the advisers.")</f>
        <v>I am satisfied with the service offered by the GMF especially for my children, concerning the start of the school year.
Thank you for the advice and proposals made by the advisers.</v>
      </c>
    </row>
    <row r="479" ht="15.75" customHeight="1">
      <c r="B479" s="2" t="s">
        <v>1342</v>
      </c>
      <c r="C479" s="2" t="s">
        <v>1343</v>
      </c>
      <c r="D479" s="2" t="s">
        <v>1280</v>
      </c>
      <c r="E479" s="2" t="s">
        <v>14</v>
      </c>
      <c r="F479" s="2" t="s">
        <v>15</v>
      </c>
      <c r="G479" s="2" t="s">
        <v>1339</v>
      </c>
      <c r="H479" s="2" t="s">
        <v>1289</v>
      </c>
      <c r="I479" s="3" t="str">
        <f>IFERROR(__xludf.DUMMYFUNCTION("GOOGLETRANSLATE(C479,""fr"",""en"")"),"I have been satisfied with GMF, I have been there for more than 20 years. Even during sinister my car or my house was well taken care of and I was reimbursed as soon as possible to see even nothing advanced most of the time")</f>
        <v>I have been satisfied with GMF, I have been there for more than 20 years. Even during sinister my car or my house was well taken care of and I was reimbursed as soon as possible to see even nothing advanced most of the time</v>
      </c>
    </row>
    <row r="480" ht="15.75" customHeight="1">
      <c r="B480" s="2" t="s">
        <v>1344</v>
      </c>
      <c r="C480" s="2" t="s">
        <v>1345</v>
      </c>
      <c r="D480" s="2" t="s">
        <v>1280</v>
      </c>
      <c r="E480" s="2" t="s">
        <v>14</v>
      </c>
      <c r="F480" s="2" t="s">
        <v>15</v>
      </c>
      <c r="G480" s="2" t="s">
        <v>1346</v>
      </c>
      <c r="H480" s="2" t="s">
        <v>1289</v>
      </c>
      <c r="I480" s="3" t="str">
        <f>IFERROR(__xludf.DUMMYFUNCTION("GOOGLETRANSLATE(C480,""fr"",""en"")"),"I am satisfied with the service
Good practice on the site to obtain the desired certificates no need to download
Sent on the mailbox
perfect")</f>
        <v>I am satisfied with the service
Good practice on the site to obtain the desired certificates no need to download
Sent on the mailbox
perfect</v>
      </c>
    </row>
    <row r="481" ht="15.75" customHeight="1">
      <c r="B481" s="2" t="s">
        <v>1347</v>
      </c>
      <c r="C481" s="2" t="s">
        <v>1348</v>
      </c>
      <c r="D481" s="2" t="s">
        <v>1280</v>
      </c>
      <c r="E481" s="2" t="s">
        <v>14</v>
      </c>
      <c r="F481" s="2" t="s">
        <v>15</v>
      </c>
      <c r="G481" s="2" t="s">
        <v>1349</v>
      </c>
      <c r="H481" s="2" t="s">
        <v>1289</v>
      </c>
      <c r="I481" s="3" t="str">
        <f>IFERROR(__xludf.DUMMYFUNCTION("GOOGLETRANSLATE(C481,""fr"",""en"")"),"Simple and practical site, very good ergonomics, everything is easy to access. I often forget my member number and the proposed solution is very effective,")</f>
        <v>Simple and practical site, very good ergonomics, everything is easy to access. I often forget my member number and the proposed solution is very effective,</v>
      </c>
    </row>
    <row r="482" ht="15.75" customHeight="1">
      <c r="B482" s="2" t="s">
        <v>1350</v>
      </c>
      <c r="C482" s="2" t="s">
        <v>1351</v>
      </c>
      <c r="D482" s="2" t="s">
        <v>1280</v>
      </c>
      <c r="E482" s="2" t="s">
        <v>14</v>
      </c>
      <c r="F482" s="2" t="s">
        <v>15</v>
      </c>
      <c r="G482" s="2" t="s">
        <v>1349</v>
      </c>
      <c r="H482" s="2" t="s">
        <v>1289</v>
      </c>
      <c r="I482" s="3" t="str">
        <f>IFERROR(__xludf.DUMMYFUNCTION("GOOGLETRANSLATE(C482,""fr"",""en"")"),"Reactifs and listened
I am satisfied with the different services of or my seniority at home
in the hope of a good mutual understanding for the coming years
")</f>
        <v>Reactifs and listened
I am satisfied with the different services of or my seniority at home
in the hope of a good mutual understanding for the coming years
</v>
      </c>
    </row>
    <row r="483" ht="15.75" customHeight="1">
      <c r="B483" s="2" t="s">
        <v>1352</v>
      </c>
      <c r="C483" s="2" t="s">
        <v>1353</v>
      </c>
      <c r="D483" s="2" t="s">
        <v>1280</v>
      </c>
      <c r="E483" s="2" t="s">
        <v>14</v>
      </c>
      <c r="F483" s="2" t="s">
        <v>15</v>
      </c>
      <c r="G483" s="2" t="s">
        <v>1349</v>
      </c>
      <c r="H483" s="2" t="s">
        <v>1289</v>
      </c>
      <c r="I483" s="3" t="str">
        <f>IFERROR(__xludf.DUMMYFUNCTION("GOOGLETRANSLATE(C483,""fr"",""en"")"),"My last interlocutor on the phone today at 2:41 p.m. (not the first that was charming) was really unpleasant, taking me for a remaining, and hung me over to the nose !!!")</f>
        <v>My last interlocutor on the phone today at 2:41 p.m. (not the first that was charming) was really unpleasant, taking me for a remaining, and hung me over to the nose !!!</v>
      </c>
    </row>
    <row r="484" ht="15.75" customHeight="1">
      <c r="B484" s="2" t="s">
        <v>1354</v>
      </c>
      <c r="C484" s="2" t="s">
        <v>1355</v>
      </c>
      <c r="D484" s="2" t="s">
        <v>1280</v>
      </c>
      <c r="E484" s="2" t="s">
        <v>14</v>
      </c>
      <c r="F484" s="2" t="s">
        <v>15</v>
      </c>
      <c r="G484" s="2" t="s">
        <v>1349</v>
      </c>
      <c r="H484" s="2" t="s">
        <v>1289</v>
      </c>
      <c r="I484" s="3" t="str">
        <f>IFERROR(__xludf.DUMMYFUNCTION("GOOGLETRANSLATE(C484,""fr"",""en"")"),"I am very happy with the GMF group Insurance, coverage and services very well. Home on the phone or perfect store. They make advantages for hospital workers in difficult times that do us good.")</f>
        <v>I am very happy with the GMF group Insurance, coverage and services very well. Home on the phone or perfect store. They make advantages for hospital workers in difficult times that do us good.</v>
      </c>
    </row>
    <row r="485" ht="15.75" customHeight="1">
      <c r="B485" s="2" t="s">
        <v>1356</v>
      </c>
      <c r="C485" s="2" t="s">
        <v>1357</v>
      </c>
      <c r="D485" s="2" t="s">
        <v>1280</v>
      </c>
      <c r="E485" s="2" t="s">
        <v>14</v>
      </c>
      <c r="F485" s="2" t="s">
        <v>15</v>
      </c>
      <c r="G485" s="2" t="s">
        <v>1349</v>
      </c>
      <c r="H485" s="2" t="s">
        <v>1289</v>
      </c>
      <c r="I485" s="3" t="str">
        <f>IFERROR(__xludf.DUMMYFUNCTION("GOOGLETRANSLATE(C485,""fr"",""en"")"),"I am satisfied with everything and especially of the customer area and also of the prices. I opted for the without deductible therefore more expensive but avoids problems in the event of an incident")</f>
        <v>I am satisfied with everything and especially of the customer area and also of the prices. I opted for the without deductible therefore more expensive but avoids problems in the event of an incident</v>
      </c>
    </row>
    <row r="486" ht="15.75" customHeight="1">
      <c r="B486" s="2" t="s">
        <v>1358</v>
      </c>
      <c r="C486" s="2" t="s">
        <v>1359</v>
      </c>
      <c r="D486" s="2" t="s">
        <v>1280</v>
      </c>
      <c r="E486" s="2" t="s">
        <v>14</v>
      </c>
      <c r="F486" s="2" t="s">
        <v>15</v>
      </c>
      <c r="G486" s="2" t="s">
        <v>1349</v>
      </c>
      <c r="H486" s="2" t="s">
        <v>1289</v>
      </c>
      <c r="I486" s="3" t="str">
        <f>IFERROR(__xludf.DUMMYFUNCTION("GOOGLETRANSLATE(C486,""fr"",""en"")"),"I am satisfied with the service.
The prices remain average.
Agencies complete the online services very well.
To recommend in my entourage.")</f>
        <v>I am satisfied with the service.
The prices remain average.
Agencies complete the online services very well.
To recommend in my entourage.</v>
      </c>
    </row>
    <row r="487" ht="15.75" customHeight="1">
      <c r="B487" s="2" t="s">
        <v>1360</v>
      </c>
      <c r="C487" s="2" t="s">
        <v>1361</v>
      </c>
      <c r="D487" s="2" t="s">
        <v>1280</v>
      </c>
      <c r="E487" s="2" t="s">
        <v>14</v>
      </c>
      <c r="F487" s="2" t="s">
        <v>15</v>
      </c>
      <c r="G487" s="2" t="s">
        <v>1362</v>
      </c>
      <c r="H487" s="2" t="s">
        <v>1289</v>
      </c>
      <c r="I487" s="3" t="str">
        <f>IFERROR(__xludf.DUMMYFUNCTION("GOOGLETRANSLATE(C487,""fr"",""en"")"),"Simple and practical. Very didactic to make an appointment and also very easy to get all the documents we need. Agency meetings are also very punctual.")</f>
        <v>Simple and practical. Very didactic to make an appointment and also very easy to get all the documents we need. Agency meetings are also very punctual.</v>
      </c>
    </row>
    <row r="488" ht="15.75" customHeight="1">
      <c r="B488" s="2" t="s">
        <v>1363</v>
      </c>
      <c r="C488" s="2" t="s">
        <v>1364</v>
      </c>
      <c r="D488" s="2" t="s">
        <v>1280</v>
      </c>
      <c r="E488" s="2" t="s">
        <v>14</v>
      </c>
      <c r="F488" s="2" t="s">
        <v>15</v>
      </c>
      <c r="G488" s="2" t="s">
        <v>1362</v>
      </c>
      <c r="H488" s="2" t="s">
        <v>1289</v>
      </c>
      <c r="I488" s="3" t="str">
        <f>IFERROR(__xludf.DUMMYFUNCTION("GOOGLETRANSLATE(C488,""fr"",""en"")"),"Annual increases are too strong. I find that it is not Fair Play compared to wages. I think I change insurer in the future ...")</f>
        <v>Annual increases are too strong. I find that it is not Fair Play compared to wages. I think I change insurer in the future ...</v>
      </c>
    </row>
    <row r="489" ht="15.75" customHeight="1">
      <c r="B489" s="2" t="s">
        <v>1365</v>
      </c>
      <c r="C489" s="2" t="s">
        <v>1366</v>
      </c>
      <c r="D489" s="2" t="s">
        <v>1280</v>
      </c>
      <c r="E489" s="2" t="s">
        <v>14</v>
      </c>
      <c r="F489" s="2" t="s">
        <v>15</v>
      </c>
      <c r="G489" s="2" t="s">
        <v>1362</v>
      </c>
      <c r="H489" s="2" t="s">
        <v>1289</v>
      </c>
      <c r="I489" s="3" t="str">
        <f>IFERROR(__xludf.DUMMYFUNCTION("GOOGLETRANSLATE(C489,""fr"",""en"")"),"I would like the calls of claims to be taken into account in the same way as appellants wishing to take out contracts.")</f>
        <v>I would like the calls of claims to be taken into account in the same way as appellants wishing to take out contracts.</v>
      </c>
    </row>
    <row r="490" ht="15.75" customHeight="1">
      <c r="B490" s="2" t="s">
        <v>1367</v>
      </c>
      <c r="C490" s="2" t="s">
        <v>1368</v>
      </c>
      <c r="D490" s="2" t="s">
        <v>1280</v>
      </c>
      <c r="E490" s="2" t="s">
        <v>14</v>
      </c>
      <c r="F490" s="2" t="s">
        <v>15</v>
      </c>
      <c r="G490" s="2" t="s">
        <v>1362</v>
      </c>
      <c r="H490" s="2" t="s">
        <v>1289</v>
      </c>
      <c r="I490" s="3" t="str">
        <f>IFERROR(__xludf.DUMMYFUNCTION("GOOGLETRANSLATE(C490,""fr"",""en"")"),"Reasonable prices; listening to the customer on the phone; Quick and clear answers to the questions asked by such or email.
Effective consideration of parts sent by email.")</f>
        <v>Reasonable prices; listening to the customer on the phone; Quick and clear answers to the questions asked by such or email.
Effective consideration of parts sent by email.</v>
      </c>
    </row>
    <row r="491" ht="15.75" customHeight="1">
      <c r="B491" s="2" t="s">
        <v>1369</v>
      </c>
      <c r="C491" s="2" t="s">
        <v>1370</v>
      </c>
      <c r="D491" s="2" t="s">
        <v>1280</v>
      </c>
      <c r="E491" s="2" t="s">
        <v>14</v>
      </c>
      <c r="F491" s="2" t="s">
        <v>15</v>
      </c>
      <c r="G491" s="2" t="s">
        <v>1362</v>
      </c>
      <c r="H491" s="2" t="s">
        <v>1289</v>
      </c>
      <c r="I491" s="3" t="str">
        <f>IFERROR(__xludf.DUMMYFUNCTION("GOOGLETRANSLATE(C491,""fr"",""en"")"),"I am satisfied with the service, thank you! Correct price with regard to competition.
Quality customer service, no problem to date.
Good value for money")</f>
        <v>I am satisfied with the service, thank you! Correct price with regard to competition.
Quality customer service, no problem to date.
Good value for money</v>
      </c>
    </row>
    <row r="492" ht="15.75" customHeight="1">
      <c r="B492" s="2" t="s">
        <v>1371</v>
      </c>
      <c r="C492" s="2" t="s">
        <v>1372</v>
      </c>
      <c r="D492" s="2" t="s">
        <v>1280</v>
      </c>
      <c r="E492" s="2" t="s">
        <v>14</v>
      </c>
      <c r="F492" s="2" t="s">
        <v>15</v>
      </c>
      <c r="G492" s="2" t="s">
        <v>1362</v>
      </c>
      <c r="H492" s="2" t="s">
        <v>1289</v>
      </c>
      <c r="I492" s="3" t="str">
        <f>IFERROR(__xludf.DUMMYFUNCTION("GOOGLETRANSLATE(C492,""fr"",""en"")"),"Very satisfied. When I need information, GMF advisers are very helpful and available and perfectly meet my expectations.")</f>
        <v>Very satisfied. When I need information, GMF advisers are very helpful and available and perfectly meet my expectations.</v>
      </c>
    </row>
    <row r="493" ht="15.75" customHeight="1">
      <c r="B493" s="2" t="s">
        <v>1373</v>
      </c>
      <c r="C493" s="2" t="s">
        <v>1374</v>
      </c>
      <c r="D493" s="2" t="s">
        <v>1280</v>
      </c>
      <c r="E493" s="2" t="s">
        <v>14</v>
      </c>
      <c r="F493" s="2" t="s">
        <v>15</v>
      </c>
      <c r="G493" s="2" t="s">
        <v>1362</v>
      </c>
      <c r="H493" s="2" t="s">
        <v>1289</v>
      </c>
      <c r="I493" s="3" t="str">
        <f>IFERROR(__xludf.DUMMYFUNCTION("GOOGLETRANSLATE(C493,""fr"",""en"")"),"I am very satisfied with the services and insurance offered. The Prorata Service and Price is ideal. Very good advice and reaction for requests")</f>
        <v>I am very satisfied with the services and insurance offered. The Prorata Service and Price is ideal. Very good advice and reaction for requests</v>
      </c>
    </row>
    <row r="494" ht="15.75" customHeight="1">
      <c r="B494" s="2" t="s">
        <v>1375</v>
      </c>
      <c r="C494" s="2" t="s">
        <v>1376</v>
      </c>
      <c r="D494" s="2" t="s">
        <v>1280</v>
      </c>
      <c r="E494" s="2" t="s">
        <v>14</v>
      </c>
      <c r="F494" s="2" t="s">
        <v>15</v>
      </c>
      <c r="G494" s="2" t="s">
        <v>1377</v>
      </c>
      <c r="H494" s="2" t="s">
        <v>1289</v>
      </c>
      <c r="I494" s="3" t="str">
        <f>IFERROR(__xludf.DUMMYFUNCTION("GOOGLETRANSLATE(C494,""fr"",""en"")"),"I appreciate the practical side to apply for a school certificate.
On the other hand, I find that the amount of the insurance is high while the accommodation is not insured.")</f>
        <v>I appreciate the practical side to apply for a school certificate.
On the other hand, I find that the amount of the insurance is high while the accommodation is not insured.</v>
      </c>
    </row>
    <row r="495" ht="15.75" customHeight="1">
      <c r="B495" s="2" t="s">
        <v>1378</v>
      </c>
      <c r="C495" s="2" t="s">
        <v>1379</v>
      </c>
      <c r="D495" s="2" t="s">
        <v>1280</v>
      </c>
      <c r="E495" s="2" t="s">
        <v>14</v>
      </c>
      <c r="F495" s="2" t="s">
        <v>15</v>
      </c>
      <c r="G495" s="2" t="s">
        <v>1377</v>
      </c>
      <c r="H495" s="2" t="s">
        <v>1289</v>
      </c>
      <c r="I495" s="3" t="str">
        <f>IFERROR(__xludf.DUMMYFUNCTION("GOOGLETRANSLATE(C495,""fr"",""en"")"),"I am satisfied on the whole (multi -risk home, automotive insurance, ""accidents and family"") but dissatisfied with the doubling of the Motolis insurance price that I subscribe to the electric wheelchair of my son (carrier of an engine handicap) . About "&amp;"130 euros per year is too much.")</f>
        <v>I am satisfied on the whole (multi -risk home, automotive insurance, "accidents and family") but dissatisfied with the doubling of the Motolis insurance price that I subscribe to the electric wheelchair of my son (carrier of an engine handicap) . About 130 euros per year is too much.</v>
      </c>
    </row>
    <row r="496" ht="15.75" customHeight="1">
      <c r="B496" s="2" t="s">
        <v>1380</v>
      </c>
      <c r="C496" s="2" t="s">
        <v>1381</v>
      </c>
      <c r="D496" s="2" t="s">
        <v>1280</v>
      </c>
      <c r="E496" s="2" t="s">
        <v>14</v>
      </c>
      <c r="F496" s="2" t="s">
        <v>15</v>
      </c>
      <c r="G496" s="2" t="s">
        <v>1377</v>
      </c>
      <c r="H496" s="2" t="s">
        <v>1289</v>
      </c>
      <c r="I496" s="3" t="str">
        <f>IFERROR(__xludf.DUMMYFUNCTION("GOOGLETRANSLATE(C496,""fr"",""en"")"),"I am very angry with legal assistance which leaves me unanswered despite all my reminders, which changes advisers every year. I also made a claim left letter. A shame.")</f>
        <v>I am very angry with legal assistance which leaves me unanswered despite all my reminders, which changes advisers every year. I also made a claim left letter. A shame.</v>
      </c>
    </row>
    <row r="497" ht="15.75" customHeight="1">
      <c r="B497" s="2" t="s">
        <v>1382</v>
      </c>
      <c r="C497" s="2" t="s">
        <v>1383</v>
      </c>
      <c r="D497" s="2" t="s">
        <v>1280</v>
      </c>
      <c r="E497" s="2" t="s">
        <v>14</v>
      </c>
      <c r="F497" s="2" t="s">
        <v>15</v>
      </c>
      <c r="G497" s="2" t="s">
        <v>1377</v>
      </c>
      <c r="H497" s="2" t="s">
        <v>1289</v>
      </c>
      <c r="I497" s="3" t="str">
        <f>IFERROR(__xludf.DUMMYFUNCTION("GOOGLETRANSLATE(C497,""fr"",""en"")"),"None, not comparing with other insurances.
Just an unanswered email since July so not so satisfied
Very for this investigation to obtain a certificate ...")</f>
        <v>None, not comparing with other insurances.
Just an unanswered email since July so not so satisfied
Very for this investigation to obtain a certificate ...</v>
      </c>
    </row>
    <row r="498" ht="15.75" customHeight="1">
      <c r="B498" s="2" t="s">
        <v>1384</v>
      </c>
      <c r="C498" s="2" t="s">
        <v>1385</v>
      </c>
      <c r="D498" s="2" t="s">
        <v>1280</v>
      </c>
      <c r="E498" s="2" t="s">
        <v>14</v>
      </c>
      <c r="F498" s="2" t="s">
        <v>15</v>
      </c>
      <c r="G498" s="2" t="s">
        <v>1377</v>
      </c>
      <c r="H498" s="2" t="s">
        <v>1289</v>
      </c>
      <c r="I498" s="3" t="str">
        <f>IFERROR(__xludf.DUMMYFUNCTION("GOOGLETRANSLATE(C498,""fr"",""en"")"),"I am satisfied I have nothing else to add, I just need a school insurance certificate for my children for the year 2021/2023 ......")</f>
        <v>I am satisfied I have nothing else to add, I just need a school insurance certificate for my children for the year 2021/2023 ......</v>
      </c>
    </row>
    <row r="499" ht="15.75" customHeight="1">
      <c r="B499" s="2" t="s">
        <v>1386</v>
      </c>
      <c r="C499" s="2" t="s">
        <v>1387</v>
      </c>
      <c r="D499" s="2" t="s">
        <v>1280</v>
      </c>
      <c r="E499" s="2" t="s">
        <v>14</v>
      </c>
      <c r="F499" s="2" t="s">
        <v>15</v>
      </c>
      <c r="G499" s="2" t="s">
        <v>1377</v>
      </c>
      <c r="H499" s="2" t="s">
        <v>1289</v>
      </c>
      <c r="I499" s="3" t="str">
        <f>IFERROR(__xludf.DUMMYFUNCTION("GOOGLETRANSLATE(C499,""fr"",""en"")"),"Really never had any problems with GMF. Reactivity, quality of services. Well constructed website. I remain faithful. Cover my family, my house, my car.")</f>
        <v>Really never had any problems with GMF. Reactivity, quality of services. Well constructed website. I remain faithful. Cover my family, my house, my car.</v>
      </c>
    </row>
    <row r="500" ht="15.75" customHeight="1">
      <c r="B500" s="2" t="s">
        <v>1388</v>
      </c>
      <c r="C500" s="2" t="s">
        <v>1389</v>
      </c>
      <c r="D500" s="2" t="s">
        <v>1280</v>
      </c>
      <c r="E500" s="2" t="s">
        <v>14</v>
      </c>
      <c r="F500" s="2" t="s">
        <v>15</v>
      </c>
      <c r="G500" s="2" t="s">
        <v>1390</v>
      </c>
      <c r="H500" s="2" t="s">
        <v>1289</v>
      </c>
      <c r="I500" s="3" t="str">
        <f>IFERROR(__xludf.DUMMYFUNCTION("GOOGLETRANSLATE(C500,""fr"",""en"")"),"The GMF is always attentive and very good advice in particular when I have been the victim of a burglary ... Thank you for your precious help in these trying moments!")</f>
        <v>The GMF is always attentive and very good advice in particular when I have been the victim of a burglary ... Thank you for your precious help in these trying moments!</v>
      </c>
    </row>
    <row r="501" ht="15.75" customHeight="1">
      <c r="B501" s="2" t="s">
        <v>1391</v>
      </c>
      <c r="C501" s="2" t="s">
        <v>1392</v>
      </c>
      <c r="D501" s="2" t="s">
        <v>1280</v>
      </c>
      <c r="E501" s="2" t="s">
        <v>14</v>
      </c>
      <c r="F501" s="2" t="s">
        <v>15</v>
      </c>
      <c r="G501" s="2" t="s">
        <v>1390</v>
      </c>
      <c r="H501" s="2" t="s">
        <v>1289</v>
      </c>
      <c r="I501" s="3" t="str">
        <f>IFERROR(__xludf.DUMMYFUNCTION("GOOGLETRANSLATE(C501,""fr"",""en"")"),"I'm satisfied
I always have my documents in time
The price suits me
Employees are always available and friendly
They always clearly answer the questions asked")</f>
        <v>I'm satisfied
I always have my documents in time
The price suits me
Employees are always available and friendly
They always clearly answer the questions asked</v>
      </c>
    </row>
    <row r="502" ht="15.75" customHeight="1">
      <c r="B502" s="2" t="s">
        <v>1393</v>
      </c>
      <c r="C502" s="2" t="s">
        <v>1394</v>
      </c>
      <c r="D502" s="2" t="s">
        <v>1280</v>
      </c>
      <c r="E502" s="2" t="s">
        <v>14</v>
      </c>
      <c r="F502" s="2" t="s">
        <v>15</v>
      </c>
      <c r="G502" s="2" t="s">
        <v>1390</v>
      </c>
      <c r="H502" s="2" t="s">
        <v>1289</v>
      </c>
      <c r="I502" s="3" t="str">
        <f>IFERROR(__xludf.DUMMYFUNCTION("GOOGLETRANSLATE(C502,""fr"",""en"")"),"I really recommend they are at your disposal and do not hesitate to help you
Professionals guide you and often take news in the event of a claim
                                             ")</f>
        <v>I really recommend they are at your disposal and do not hesitate to help you
Professionals guide you and often take news in the event of a claim
                                             </v>
      </c>
    </row>
    <row r="503" ht="15.75" customHeight="1">
      <c r="B503" s="2" t="s">
        <v>1395</v>
      </c>
      <c r="C503" s="2" t="s">
        <v>1396</v>
      </c>
      <c r="D503" s="2" t="s">
        <v>1280</v>
      </c>
      <c r="E503" s="2" t="s">
        <v>14</v>
      </c>
      <c r="F503" s="2" t="s">
        <v>15</v>
      </c>
      <c r="G503" s="2" t="s">
        <v>1390</v>
      </c>
      <c r="H503" s="2" t="s">
        <v>1289</v>
      </c>
      <c r="I503" s="3" t="str">
        <f>IFERROR(__xludf.DUMMYFUNCTION("GOOGLETRANSLATE(C503,""fr"",""en"")"),"I have been satisfied with the products for 20 years., whenever I had to leave to take out a loan with insurance as soon as possible I came back to GMF")</f>
        <v>I have been satisfied with the products for 20 years., whenever I had to leave to take out a loan with insurance as soon as possible I came back to GMF</v>
      </c>
    </row>
    <row r="504" ht="15.75" customHeight="1">
      <c r="B504" s="2" t="s">
        <v>1397</v>
      </c>
      <c r="C504" s="2" t="s">
        <v>1398</v>
      </c>
      <c r="D504" s="2" t="s">
        <v>1280</v>
      </c>
      <c r="E504" s="2" t="s">
        <v>14</v>
      </c>
      <c r="F504" s="2" t="s">
        <v>15</v>
      </c>
      <c r="G504" s="2" t="s">
        <v>1399</v>
      </c>
      <c r="H504" s="2" t="s">
        <v>1289</v>
      </c>
      <c r="I504" s="3" t="str">
        <f>IFERROR(__xludf.DUMMYFUNCTION("GOOGLETRANSLATE(C504,""fr"",""en"")"),"In the event of a claim, processing times are a bit long, especially for telephone management where time is always too long, sometimes you have to remember because the service is not available. It is quite unpleasant when a robot hangs up on you by asking"&amp;" you to recall later")</f>
        <v>In the event of a claim, processing times are a bit long, especially for telephone management where time is always too long, sometimes you have to remember because the service is not available. It is quite unpleasant when a robot hangs up on you by asking you to recall later</v>
      </c>
    </row>
    <row r="505" ht="15.75" customHeight="1">
      <c r="B505" s="2" t="s">
        <v>1400</v>
      </c>
      <c r="C505" s="2" t="s">
        <v>1401</v>
      </c>
      <c r="D505" s="2" t="s">
        <v>1280</v>
      </c>
      <c r="E505" s="2" t="s">
        <v>14</v>
      </c>
      <c r="F505" s="2" t="s">
        <v>15</v>
      </c>
      <c r="G505" s="2" t="s">
        <v>1399</v>
      </c>
      <c r="H505" s="2" t="s">
        <v>1289</v>
      </c>
      <c r="I505" s="3" t="str">
        <f>IFERROR(__xludf.DUMMYFUNCTION("GOOGLETRANSLATE(C505,""fr"",""en"")"),"High prices but good services and practical site to use, I am satisfied with my subscription from GMF Assurances. I have nothing to add thank you")</f>
        <v>High prices but good services and practical site to use, I am satisfied with my subscription from GMF Assurances. I have nothing to add thank you</v>
      </c>
    </row>
    <row r="506" ht="15.75" customHeight="1">
      <c r="B506" s="2" t="s">
        <v>1402</v>
      </c>
      <c r="C506" s="2" t="s">
        <v>1403</v>
      </c>
      <c r="D506" s="2" t="s">
        <v>1280</v>
      </c>
      <c r="E506" s="2" t="s">
        <v>14</v>
      </c>
      <c r="F506" s="2" t="s">
        <v>15</v>
      </c>
      <c r="G506" s="2" t="s">
        <v>1399</v>
      </c>
      <c r="H506" s="2" t="s">
        <v>1289</v>
      </c>
      <c r="I506" s="3" t="str">
        <f>IFERROR(__xludf.DUMMYFUNCTION("GOOGLETRANSLATE(C506,""fr"",""en"")"),"Very satisfied with your services, taking into account our quick requests. We have several claims this year and the reimbursement was rapid.
Correct prices, but a reduction would always be welcome.
")</f>
        <v>Very satisfied with your services, taking into account our quick requests. We have several claims this year and the reimbursement was rapid.
Correct prices, but a reduction would always be welcome.
</v>
      </c>
    </row>
    <row r="507" ht="15.75" customHeight="1">
      <c r="B507" s="2" t="s">
        <v>1404</v>
      </c>
      <c r="C507" s="2" t="s">
        <v>1405</v>
      </c>
      <c r="D507" s="2" t="s">
        <v>1280</v>
      </c>
      <c r="E507" s="2" t="s">
        <v>14</v>
      </c>
      <c r="F507" s="2" t="s">
        <v>15</v>
      </c>
      <c r="G507" s="2" t="s">
        <v>1399</v>
      </c>
      <c r="H507" s="2" t="s">
        <v>1289</v>
      </c>
      <c r="I507" s="3" t="str">
        <f>IFERROR(__xludf.DUMMYFUNCTION("GOOGLETRANSLATE(C507,""fr"",""en"")"),"The demand for the certificate for Arthur's back to school was very fast.
We needed this document quickly and the responsiveness corresponds to our need.")</f>
        <v>The demand for the certificate for Arthur's back to school was very fast.
We needed this document quickly and the responsiveness corresponds to our need.</v>
      </c>
    </row>
    <row r="508" ht="15.75" customHeight="1">
      <c r="B508" s="2" t="s">
        <v>1406</v>
      </c>
      <c r="C508" s="2" t="s">
        <v>1407</v>
      </c>
      <c r="D508" s="2" t="s">
        <v>1280</v>
      </c>
      <c r="E508" s="2" t="s">
        <v>14</v>
      </c>
      <c r="F508" s="2" t="s">
        <v>15</v>
      </c>
      <c r="G508" s="2" t="s">
        <v>1399</v>
      </c>
      <c r="H508" s="2" t="s">
        <v>1289</v>
      </c>
      <c r="I508" s="3" t="str">
        <f>IFERROR(__xludf.DUMMYFUNCTION("GOOGLETRANSLATE(C508,""fr"",""en"")"),"The GMF is a competent insurance and very attentive for rather competitive prices. I have never been disappointed and I have been there for 23 years for my various insurance policies (vehicles, housing, etc.)")</f>
        <v>The GMF is a competent insurance and very attentive for rather competitive prices. I have never been disappointed and I have been there for 23 years for my various insurance policies (vehicles, housing, etc.)</v>
      </c>
    </row>
    <row r="509" ht="15.75" customHeight="1">
      <c r="B509" s="2" t="s">
        <v>1408</v>
      </c>
      <c r="C509" s="2" t="s">
        <v>1409</v>
      </c>
      <c r="D509" s="2" t="s">
        <v>1280</v>
      </c>
      <c r="E509" s="2" t="s">
        <v>14</v>
      </c>
      <c r="F509" s="2" t="s">
        <v>15</v>
      </c>
      <c r="G509" s="2" t="s">
        <v>1399</v>
      </c>
      <c r="H509" s="2" t="s">
        <v>1289</v>
      </c>
      <c r="I509" s="3" t="str">
        <f>IFERROR(__xludf.DUMMYFUNCTION("GOOGLETRANSLATE(C509,""fr"",""en"")"),"I am very satisfied with the service but there is little recognition of the loyalty of your insured (no advantages)
The prices are really high.
Thank you")</f>
        <v>I am very satisfied with the service but there is little recognition of the loyalty of your insured (no advantages)
The prices are really high.
Thank you</v>
      </c>
    </row>
    <row r="510" ht="15.75" customHeight="1">
      <c r="B510" s="2" t="s">
        <v>1410</v>
      </c>
      <c r="C510" s="2" t="s">
        <v>1411</v>
      </c>
      <c r="D510" s="2" t="s">
        <v>1280</v>
      </c>
      <c r="E510" s="2" t="s">
        <v>14</v>
      </c>
      <c r="F510" s="2" t="s">
        <v>15</v>
      </c>
      <c r="G510" s="2" t="s">
        <v>1412</v>
      </c>
      <c r="H510" s="2" t="s">
        <v>1289</v>
      </c>
      <c r="I510" s="3" t="str">
        <f>IFERROR(__xludf.DUMMYFUNCTION("GOOGLETRANSLATE(C510,""fr"",""en"")"),"Friendly and easy site for navigation, the staff are generally available, welcoming and informing correctly.
The documents always reach deadlines.
Good service overall.
All you need to do is start the banking ...")</f>
        <v>Friendly and easy site for navigation, the staff are generally available, welcoming and informing correctly.
The documents always reach deadlines.
Good service overall.
All you need to do is start the banking ...</v>
      </c>
    </row>
    <row r="511" ht="15.75" customHeight="1">
      <c r="B511" s="2" t="s">
        <v>1413</v>
      </c>
      <c r="C511" s="2" t="s">
        <v>1414</v>
      </c>
      <c r="D511" s="2" t="s">
        <v>1280</v>
      </c>
      <c r="E511" s="2" t="s">
        <v>14</v>
      </c>
      <c r="F511" s="2" t="s">
        <v>15</v>
      </c>
      <c r="G511" s="2" t="s">
        <v>1412</v>
      </c>
      <c r="H511" s="2" t="s">
        <v>1289</v>
      </c>
      <c r="I511" s="3" t="str">
        <f>IFERROR(__xludf.DUMMYFUNCTION("GOOGLETRANSLATE(C511,""fr"",""en"")"),"Effective, I don't have time to answer you. And I will not spend time completing an opinion that I did not ask.
 I just come to look for my certificates.
Have a good evening")</f>
        <v>Effective, I don't have time to answer you. And I will not spend time completing an opinion that I did not ask.
 I just come to look for my certificates.
Have a good evening</v>
      </c>
    </row>
    <row r="512" ht="15.75" customHeight="1">
      <c r="B512" s="2" t="s">
        <v>1415</v>
      </c>
      <c r="C512" s="2" t="s">
        <v>1416</v>
      </c>
      <c r="D512" s="2" t="s">
        <v>1280</v>
      </c>
      <c r="E512" s="2" t="s">
        <v>14</v>
      </c>
      <c r="F512" s="2" t="s">
        <v>15</v>
      </c>
      <c r="G512" s="2" t="s">
        <v>1412</v>
      </c>
      <c r="H512" s="2" t="s">
        <v>1289</v>
      </c>
      <c r="I512" s="3" t="str">
        <f>IFERROR(__xludf.DUMMYFUNCTION("GOOGLETRANSLATE(C512,""fr"",""en"")"),"satisfied with GMF in the whole. The prices are a bit above other insurances but the services are much better. For more than thirty years of insurance I have never had concerns with the GMF.")</f>
        <v>satisfied with GMF in the whole. The prices are a bit above other insurances but the services are much better. For more than thirty years of insurance I have never had concerns with the GMF.</v>
      </c>
    </row>
    <row r="513" ht="15.75" customHeight="1">
      <c r="B513" s="2" t="s">
        <v>1417</v>
      </c>
      <c r="C513" s="2" t="s">
        <v>1418</v>
      </c>
      <c r="D513" s="2" t="s">
        <v>1280</v>
      </c>
      <c r="E513" s="2" t="s">
        <v>14</v>
      </c>
      <c r="F513" s="2" t="s">
        <v>15</v>
      </c>
      <c r="G513" s="2" t="s">
        <v>1412</v>
      </c>
      <c r="H513" s="2" t="s">
        <v>1289</v>
      </c>
      <c r="I513" s="3" t="str">
        <f>IFERROR(__xludf.DUMMYFUNCTION("GOOGLETRANSLATE(C513,""fr"",""en"")"),"Very dissatisfied with the consideration of my claim. Indeed, I really have the impression of being carried out by boat. And, if I chose the GMF as the first insurer of the public service agents, I realized that it was only a figure and not a quality proo"&amp;"f, the GMF not being more certainly human than his competitor.")</f>
        <v>Very dissatisfied with the consideration of my claim. Indeed, I really have the impression of being carried out by boat. And, if I chose the GMF as the first insurer of the public service agents, I realized that it was only a figure and not a quality proof, the GMF not being more certainly human than his competitor.</v>
      </c>
    </row>
    <row r="514" ht="15.75" customHeight="1">
      <c r="B514" s="2" t="s">
        <v>1419</v>
      </c>
      <c r="C514" s="2" t="s">
        <v>1420</v>
      </c>
      <c r="D514" s="2" t="s">
        <v>1280</v>
      </c>
      <c r="E514" s="2" t="s">
        <v>14</v>
      </c>
      <c r="F514" s="2" t="s">
        <v>15</v>
      </c>
      <c r="G514" s="2" t="s">
        <v>1412</v>
      </c>
      <c r="H514" s="2" t="s">
        <v>1289</v>
      </c>
      <c r="I514" s="3" t="str">
        <f>IFERROR(__xludf.DUMMYFUNCTION("GOOGLETRANSLATE(C514,""fr"",""en"")"),"I am satisfied with the service, whether in an agency or by phone. Professional, competent and attentive advisers, who master their files.")</f>
        <v>I am satisfied with the service, whether in an agency or by phone. Professional, competent and attentive advisers, who master their files.</v>
      </c>
    </row>
    <row r="515" ht="15.75" customHeight="1">
      <c r="B515" s="2" t="s">
        <v>1421</v>
      </c>
      <c r="C515" s="2" t="s">
        <v>1422</v>
      </c>
      <c r="D515" s="2" t="s">
        <v>1280</v>
      </c>
      <c r="E515" s="2" t="s">
        <v>14</v>
      </c>
      <c r="F515" s="2" t="s">
        <v>15</v>
      </c>
      <c r="G515" s="2" t="s">
        <v>1289</v>
      </c>
      <c r="H515" s="2" t="s">
        <v>1289</v>
      </c>
      <c r="I515" s="3" t="str">
        <f>IFERROR(__xludf.DUMMYFUNCTION("GOOGLETRANSLATE(C515,""fr"",""en"")"),"I am satisfactory for prices and service.
I highly recommend GMF for its seriousness and reactivity. The site is very explicit and synthetic.
I therefore highly recommend the GMF to my loved ones and my entourage")</f>
        <v>I am satisfactory for prices and service.
I highly recommend GMF for its seriousness and reactivity. The site is very explicit and synthetic.
I therefore highly recommend the GMF to my loved ones and my entourage</v>
      </c>
    </row>
    <row r="516" ht="15.75" customHeight="1">
      <c r="B516" s="2" t="s">
        <v>1423</v>
      </c>
      <c r="C516" s="2" t="s">
        <v>1424</v>
      </c>
      <c r="D516" s="2" t="s">
        <v>1280</v>
      </c>
      <c r="E516" s="2" t="s">
        <v>14</v>
      </c>
      <c r="F516" s="2" t="s">
        <v>15</v>
      </c>
      <c r="G516" s="2" t="s">
        <v>1289</v>
      </c>
      <c r="H516" s="2" t="s">
        <v>1289</v>
      </c>
      <c r="I516" s="3" t="str">
        <f>IFERROR(__xludf.DUMMYFUNCTION("GOOGLETRANSLATE(C516,""fr"",""en"")"),"A quality service offering services adapted to the profiles of its customers, has competitive and effective rates in the event of assistance.
")</f>
        <v>A quality service offering services adapted to the profiles of its customers, has competitive and effective rates in the event of assistance.
</v>
      </c>
    </row>
    <row r="517" ht="15.75" customHeight="1">
      <c r="B517" s="2" t="s">
        <v>1425</v>
      </c>
      <c r="C517" s="2" t="s">
        <v>1426</v>
      </c>
      <c r="D517" s="2" t="s">
        <v>1280</v>
      </c>
      <c r="E517" s="2" t="s">
        <v>14</v>
      </c>
      <c r="F517" s="2" t="s">
        <v>15</v>
      </c>
      <c r="G517" s="2" t="s">
        <v>1289</v>
      </c>
      <c r="H517" s="2" t="s">
        <v>1289</v>
      </c>
      <c r="I517" s="3" t="str">
        <f>IFERROR(__xludf.DUMMYFUNCTION("GOOGLETRANSLATE(C517,""fr"",""en"")"),"Hello,
I am thinking of changing insurance because my son Fabien pays his first year of driving very dearly after a permit obtained by the accompanied driving method.
I could see that the MAIF proposed prices up to € 700 in all risks for a young drive"&amp;"r with the same guarantees in all risks.
I will do the procedures very quickly to move all my contracts to this insurer unless you offer better pricing of Fabien's insurance.")</f>
        <v>Hello,
I am thinking of changing insurance because my son Fabien pays his first year of driving very dearly after a permit obtained by the accompanied driving method.
I could see that the MAIF proposed prices up to € 700 in all risks for a young driver with the same guarantees in all risks.
I will do the procedures very quickly to move all my contracts to this insurer unless you offer better pricing of Fabien's insurance.</v>
      </c>
    </row>
    <row r="518" ht="15.75" customHeight="1">
      <c r="B518" s="2" t="s">
        <v>1427</v>
      </c>
      <c r="C518" s="2" t="s">
        <v>1428</v>
      </c>
      <c r="D518" s="2" t="s">
        <v>1280</v>
      </c>
      <c r="E518" s="2" t="s">
        <v>14</v>
      </c>
      <c r="F518" s="2" t="s">
        <v>15</v>
      </c>
      <c r="G518" s="2" t="s">
        <v>1289</v>
      </c>
      <c r="H518" s="2" t="s">
        <v>1289</v>
      </c>
      <c r="I518" s="3" t="str">
        <f>IFERROR(__xludf.DUMMYFUNCTION("GOOGLETRANSLATE(C518,""fr"",""en"")"),"Nothing more to add the sending by email to attestations is a superb solution for people who as we think at the last minute at the certificates")</f>
        <v>Nothing more to add the sending by email to attestations is a superb solution for people who as we think at the last minute at the certificates</v>
      </c>
    </row>
    <row r="519" ht="15.75" customHeight="1">
      <c r="B519" s="2" t="s">
        <v>1429</v>
      </c>
      <c r="C519" s="2" t="s">
        <v>1430</v>
      </c>
      <c r="D519" s="2" t="s">
        <v>1280</v>
      </c>
      <c r="E519" s="2" t="s">
        <v>14</v>
      </c>
      <c r="F519" s="2" t="s">
        <v>15</v>
      </c>
      <c r="G519" s="2" t="s">
        <v>1289</v>
      </c>
      <c r="H519" s="2" t="s">
        <v>1289</v>
      </c>
      <c r="I519" s="3" t="str">
        <f>IFERROR(__xludf.DUMMYFUNCTION("GOOGLETRANSLATE(C519,""fr"",""en"")"),"I am satisfied with the price offered by the GMF. Why change insurance when GMF remains cheaper than competition. Reactive by email, I never had to complain about their services.")</f>
        <v>I am satisfied with the price offered by the GMF. Why change insurance when GMF remains cheaper than competition. Reactive by email, I never had to complain about their services.</v>
      </c>
    </row>
    <row r="520" ht="15.75" customHeight="1">
      <c r="B520" s="2" t="s">
        <v>1431</v>
      </c>
      <c r="C520" s="2" t="s">
        <v>1432</v>
      </c>
      <c r="D520" s="2" t="s">
        <v>1280</v>
      </c>
      <c r="E520" s="2" t="s">
        <v>14</v>
      </c>
      <c r="F520" s="2" t="s">
        <v>15</v>
      </c>
      <c r="G520" s="2" t="s">
        <v>1289</v>
      </c>
      <c r="H520" s="2" t="s">
        <v>1289</v>
      </c>
      <c r="I520" s="3" t="str">
        <f>IFERROR(__xludf.DUMMYFUNCTION("GOOGLETRANSLATE(C520,""fr"",""en"")"),"I am satisfied with the service;
correct price, kindness;
I intend to continue to have all of my insurance at GMF;
cheers
Evelyne Thursday")</f>
        <v>I am satisfied with the service;
correct price, kindness;
I intend to continue to have all of my insurance at GMF;
cheers
Evelyne Thursday</v>
      </c>
    </row>
    <row r="521" ht="15.75" customHeight="1">
      <c r="B521" s="2" t="s">
        <v>1433</v>
      </c>
      <c r="C521" s="2" t="s">
        <v>1434</v>
      </c>
      <c r="D521" s="2" t="s">
        <v>1280</v>
      </c>
      <c r="E521" s="2" t="s">
        <v>14</v>
      </c>
      <c r="F521" s="2" t="s">
        <v>15</v>
      </c>
      <c r="G521" s="2" t="s">
        <v>1289</v>
      </c>
      <c r="H521" s="2" t="s">
        <v>1289</v>
      </c>
      <c r="I521" s="3" t="str">
        <f>IFERROR(__xludf.DUMMYFUNCTION("GOOGLETRANSLATE(C521,""fr"",""en"")"),"Nothing to add so far the GMF was able to be present when I needed it if it was only for the Ass car rates I find that it is a little honey ...")</f>
        <v>Nothing to add so far the GMF was able to be present when I needed it if it was only for the Ass car rates I find that it is a little honey ...</v>
      </c>
    </row>
    <row r="522" ht="15.75" customHeight="1">
      <c r="B522" s="2" t="s">
        <v>1435</v>
      </c>
      <c r="C522" s="2" t="s">
        <v>1436</v>
      </c>
      <c r="D522" s="2" t="s">
        <v>1280</v>
      </c>
      <c r="E522" s="2" t="s">
        <v>14</v>
      </c>
      <c r="F522" s="2" t="s">
        <v>15</v>
      </c>
      <c r="G522" s="2" t="s">
        <v>1289</v>
      </c>
      <c r="H522" s="2" t="s">
        <v>1289</v>
      </c>
      <c r="I522" s="3" t="str">
        <f>IFERROR(__xludf.DUMMYFUNCTION("GOOGLETRANSLATE(C522,""fr"",""en"")"),"I have been very satisfied with the service for years, I have several contracts at home and you have been able to ensure me at low prices, in advance again thank you for all the services you render to me.")</f>
        <v>I have been very satisfied with the service for years, I have several contracts at home and you have been able to ensure me at low prices, in advance again thank you for all the services you render to me.</v>
      </c>
    </row>
    <row r="523" ht="15.75" customHeight="1">
      <c r="B523" s="2" t="s">
        <v>1437</v>
      </c>
      <c r="C523" s="2" t="s">
        <v>1438</v>
      </c>
      <c r="D523" s="2" t="s">
        <v>1280</v>
      </c>
      <c r="E523" s="2" t="s">
        <v>14</v>
      </c>
      <c r="F523" s="2" t="s">
        <v>15</v>
      </c>
      <c r="G523" s="2" t="s">
        <v>1289</v>
      </c>
      <c r="H523" s="2" t="s">
        <v>1289</v>
      </c>
      <c r="I523" s="3" t="str">
        <f>IFERROR(__xludf.DUMMYFUNCTION("GOOGLETRANSLATE(C523,""fr"",""en"")"),"I am satisfied with the service. Very practical, 24/24. I am very happy with this insurance. Cheer. But imposing to give my opinion less. Cordially")</f>
        <v>I am satisfied with the service. Very practical, 24/24. I am very happy with this insurance. Cheer. But imposing to give my opinion less. Cordially</v>
      </c>
    </row>
    <row r="524" ht="15.75" customHeight="1">
      <c r="B524" s="2" t="s">
        <v>1439</v>
      </c>
      <c r="C524" s="2" t="s">
        <v>1440</v>
      </c>
      <c r="D524" s="2" t="s">
        <v>1280</v>
      </c>
      <c r="E524" s="2" t="s">
        <v>14</v>
      </c>
      <c r="F524" s="2" t="s">
        <v>15</v>
      </c>
      <c r="G524" s="2" t="s">
        <v>1289</v>
      </c>
      <c r="H524" s="2" t="s">
        <v>1289</v>
      </c>
      <c r="I524" s="3" t="str">
        <f>IFERROR(__xludf.DUMMYFUNCTION("GOOGLETRANSLATE(C524,""fr"",""en"")"),"Client for many years at GMF for my car and home insurance, I am satisfied with the services offered and applied prices.")</f>
        <v>Client for many years at GMF for my car and home insurance, I am satisfied with the services offered and applied prices.</v>
      </c>
    </row>
    <row r="525" ht="15.75" customHeight="1">
      <c r="B525" s="2" t="s">
        <v>1441</v>
      </c>
      <c r="C525" s="2" t="s">
        <v>1442</v>
      </c>
      <c r="D525" s="2" t="s">
        <v>1280</v>
      </c>
      <c r="E525" s="2" t="s">
        <v>14</v>
      </c>
      <c r="F525" s="2" t="s">
        <v>15</v>
      </c>
      <c r="G525" s="2" t="s">
        <v>1289</v>
      </c>
      <c r="H525" s="2" t="s">
        <v>1289</v>
      </c>
      <c r="I525" s="3" t="str">
        <f>IFERROR(__xludf.DUMMYFUNCTION("GOOGLETRANSLATE(C525,""fr"",""en"")"),"The service is fast and efficient.
There is always a small difference in prices between the internet quote and the advisor but it suits in the end.
")</f>
        <v>The service is fast and efficient.
There is always a small difference in prices between the internet quote and the advisor but it suits in the end.
</v>
      </c>
    </row>
    <row r="526" ht="15.75" customHeight="1">
      <c r="B526" s="2" t="s">
        <v>1443</v>
      </c>
      <c r="C526" s="2" t="s">
        <v>1444</v>
      </c>
      <c r="D526" s="2" t="s">
        <v>1280</v>
      </c>
      <c r="E526" s="2" t="s">
        <v>14</v>
      </c>
      <c r="F526" s="2" t="s">
        <v>15</v>
      </c>
      <c r="G526" s="2" t="s">
        <v>1289</v>
      </c>
      <c r="H526" s="2" t="s">
        <v>1289</v>
      </c>
      <c r="I526" s="3" t="str">
        <f>IFERROR(__xludf.DUMMYFUNCTION("GOOGLETRANSLATE(C526,""fr"",""en"")"),"The prices charged for civil servants and similar are very competitive and I do not find them at other insurers (for car and housing) at equivalent level of course.")</f>
        <v>The prices charged for civil servants and similar are very competitive and I do not find them at other insurers (for car and housing) at equivalent level of course.</v>
      </c>
    </row>
    <row r="527" ht="15.75" customHeight="1">
      <c r="B527" s="2" t="s">
        <v>1445</v>
      </c>
      <c r="C527" s="2" t="s">
        <v>1446</v>
      </c>
      <c r="D527" s="2" t="s">
        <v>1280</v>
      </c>
      <c r="E527" s="2" t="s">
        <v>14</v>
      </c>
      <c r="F527" s="2" t="s">
        <v>15</v>
      </c>
      <c r="G527" s="2" t="s">
        <v>1289</v>
      </c>
      <c r="H527" s="2" t="s">
        <v>1289</v>
      </c>
      <c r="I527" s="3" t="str">
        <f>IFERROR(__xludf.DUMMYFUNCTION("GOOGLETRANSLATE(C527,""fr"",""en"")"),"More proximity and availability of GMF advisers and that changes everything because it shortened time to take steps, which is not always the case elsewhere.")</f>
        <v>More proximity and availability of GMF advisers and that changes everything because it shortened time to take steps, which is not always the case elsewhere.</v>
      </c>
    </row>
    <row r="528" ht="15.75" customHeight="1">
      <c r="B528" s="2" t="s">
        <v>1447</v>
      </c>
      <c r="C528" s="2" t="s">
        <v>1448</v>
      </c>
      <c r="D528" s="2" t="s">
        <v>1280</v>
      </c>
      <c r="E528" s="2" t="s">
        <v>14</v>
      </c>
      <c r="F528" s="2" t="s">
        <v>15</v>
      </c>
      <c r="G528" s="2" t="s">
        <v>1289</v>
      </c>
      <c r="H528" s="2" t="s">
        <v>1289</v>
      </c>
      <c r="I528" s="3" t="str">
        <f>IFERROR(__xludf.DUMMYFUNCTION("GOOGLETRANSLATE(C528,""fr"",""en"")"),"Satisfied with your services, your prices are very attractive and competitive.
Specialized insurance for civil servants.
I recommend your insurance.")</f>
        <v>Satisfied with your services, your prices are very attractive and competitive.
Specialized insurance for civil servants.
I recommend your insurance.</v>
      </c>
    </row>
    <row r="529" ht="15.75" customHeight="1">
      <c r="B529" s="2" t="s">
        <v>1449</v>
      </c>
      <c r="C529" s="2" t="s">
        <v>1450</v>
      </c>
      <c r="D529" s="2" t="s">
        <v>1280</v>
      </c>
      <c r="E529" s="2" t="s">
        <v>14</v>
      </c>
      <c r="F529" s="2" t="s">
        <v>15</v>
      </c>
      <c r="G529" s="2" t="s">
        <v>1289</v>
      </c>
      <c r="H529" s="2" t="s">
        <v>1289</v>
      </c>
      <c r="I529" s="3" t="str">
        <f>IFERROR(__xludf.DUMMYFUNCTION("GOOGLETRANSLATE(C529,""fr"",""en"")"),"For the moment, and for at least 3 years, I have been completely satisfied with GMF whether for the discounts made during the COVVID, motorcycle insurance with ""garage"" mode, availability and friendliness of staff on the phone.
To contiue...")</f>
        <v>For the moment, and for at least 3 years, I have been completely satisfied with GMF whether for the discounts made during the COVVID, motorcycle insurance with "garage" mode, availability and friendliness of staff on the phone.
To contiue...</v>
      </c>
    </row>
    <row r="530" ht="15.75" customHeight="1">
      <c r="B530" s="2" t="s">
        <v>1451</v>
      </c>
      <c r="C530" s="2" t="s">
        <v>1452</v>
      </c>
      <c r="D530" s="2" t="s">
        <v>1280</v>
      </c>
      <c r="E530" s="2" t="s">
        <v>14</v>
      </c>
      <c r="F530" s="2" t="s">
        <v>15</v>
      </c>
      <c r="G530" s="2" t="s">
        <v>1453</v>
      </c>
      <c r="H530" s="2" t="s">
        <v>1454</v>
      </c>
      <c r="I530" s="3" t="str">
        <f>IFERROR(__xludf.DUMMYFUNCTION("GOOGLETRANSLATE(C530,""fr"",""en"")"),"I am currently satisfied. The prices suit me while waiting to take stock with you. I would like to call me, am available every day in the morning")</f>
        <v>I am currently satisfied. The prices suit me while waiting to take stock with you. I would like to call me, am available every day in the morning</v>
      </c>
    </row>
    <row r="531" ht="15.75" customHeight="1">
      <c r="B531" s="2" t="s">
        <v>1455</v>
      </c>
      <c r="C531" s="2" t="s">
        <v>1456</v>
      </c>
      <c r="D531" s="2" t="s">
        <v>1280</v>
      </c>
      <c r="E531" s="2" t="s">
        <v>14</v>
      </c>
      <c r="F531" s="2" t="s">
        <v>15</v>
      </c>
      <c r="G531" s="2" t="s">
        <v>1453</v>
      </c>
      <c r="H531" s="2" t="s">
        <v>1454</v>
      </c>
      <c r="I531" s="3" t="str">
        <f>IFERROR(__xludf.DUMMYFUNCTION("GOOGLETRANSLATE(C531,""fr"",""en"")"),"So far, I was very satisfied with your performances but there, I just took such a ""slap"" on my car insurance that I am much less enthusiastic!
")</f>
        <v>So far, I was very satisfied with your performances but there, I just took such a "slap" on my car insurance that I am much less enthusiastic!
</v>
      </c>
    </row>
    <row r="532" ht="15.75" customHeight="1">
      <c r="B532" s="2" t="s">
        <v>1457</v>
      </c>
      <c r="C532" s="2" t="s">
        <v>1458</v>
      </c>
      <c r="D532" s="2" t="s">
        <v>1280</v>
      </c>
      <c r="E532" s="2" t="s">
        <v>14</v>
      </c>
      <c r="F532" s="2" t="s">
        <v>15</v>
      </c>
      <c r="G532" s="2" t="s">
        <v>1453</v>
      </c>
      <c r="H532" s="2" t="s">
        <v>1454</v>
      </c>
      <c r="I532" s="3" t="str">
        <f>IFERROR(__xludf.DUMMYFUNCTION("GOOGLETRANSLATE(C532,""fr"",""en"")"),"Hello Miss, Sir .
This service is fast and efficient, it is a huge time saving; I planned to come to the agency but not having many minutes available, this greatly facilitates these moments of school year. Thank you.")</f>
        <v>Hello Miss, Sir .
This service is fast and efficient, it is a huge time saving; I planned to come to the agency but not having many minutes available, this greatly facilitates these moments of school year. Thank you.</v>
      </c>
    </row>
    <row r="533" ht="15.75" customHeight="1">
      <c r="B533" s="2" t="s">
        <v>1459</v>
      </c>
      <c r="C533" s="2" t="s">
        <v>1460</v>
      </c>
      <c r="D533" s="2" t="s">
        <v>1280</v>
      </c>
      <c r="E533" s="2" t="s">
        <v>14</v>
      </c>
      <c r="F533" s="2" t="s">
        <v>15</v>
      </c>
      <c r="G533" s="2" t="s">
        <v>1453</v>
      </c>
      <c r="H533" s="2" t="s">
        <v>1454</v>
      </c>
      <c r="I533" s="3" t="str">
        <f>IFERROR(__xludf.DUMMYFUNCTION("GOOGLETRANSLATE(C533,""fr"",""en"")"),"Overall satisfied with the GMF services, whether it is the online site where you find a lot of information and certificate to download, or telephone or agency exchanges.
Alert point: still too often criteria or conditions poorly explained in contracts, w"&amp;"hich make insurance often applies ... (ex: external bicycle flight, level of security of windows in the event of 'infractiobn, etc.)")</f>
        <v>Overall satisfied with the GMF services, whether it is the online site where you find a lot of information and certificate to download, or telephone or agency exchanges.
Alert point: still too often criteria or conditions poorly explained in contracts, which make insurance often applies ... (ex: external bicycle flight, level of security of windows in the event of 'infractiobn, etc.)</v>
      </c>
    </row>
    <row r="534" ht="15.75" customHeight="1">
      <c r="B534" s="2" t="s">
        <v>1461</v>
      </c>
      <c r="C534" s="2" t="s">
        <v>1462</v>
      </c>
      <c r="D534" s="2" t="s">
        <v>1280</v>
      </c>
      <c r="E534" s="2" t="s">
        <v>14</v>
      </c>
      <c r="F534" s="2" t="s">
        <v>15</v>
      </c>
      <c r="G534" s="2" t="s">
        <v>1453</v>
      </c>
      <c r="H534" s="2" t="s">
        <v>1454</v>
      </c>
      <c r="I534" s="3" t="str">
        <f>IFERROR(__xludf.DUMMYFUNCTION("GOOGLETRANSLATE(C534,""fr"",""en"")"),"I am satisfied with the GMF service, the price suits me. I have access to all services on the site and to all documents. I assured my home, civil liability, school insurance and cars and the GMF service was always up")</f>
        <v>I am satisfied with the GMF service, the price suits me. I have access to all services on the site and to all documents. I assured my home, civil liability, school insurance and cars and the GMF service was always up</v>
      </c>
    </row>
    <row r="535" ht="15.75" customHeight="1">
      <c r="B535" s="2" t="s">
        <v>1463</v>
      </c>
      <c r="C535" s="2" t="s">
        <v>1464</v>
      </c>
      <c r="D535" s="2" t="s">
        <v>1280</v>
      </c>
      <c r="E535" s="2" t="s">
        <v>14</v>
      </c>
      <c r="F535" s="2" t="s">
        <v>15</v>
      </c>
      <c r="G535" s="2" t="s">
        <v>1453</v>
      </c>
      <c r="H535" s="2" t="s">
        <v>1454</v>
      </c>
      <c r="I535" s="3" t="str">
        <f>IFERROR(__xludf.DUMMYFUNCTION("GOOGLETRANSLATE(C535,""fr"",""en"")"),"Is it possible to group in a single certificate, the school guarantee and civil liability. In the current state you must download several certificates for 1 child. When you have several children it multiplies the number of downloads.
Thank you")</f>
        <v>Is it possible to group in a single certificate, the school guarantee and civil liability. In the current state you must download several certificates for 1 child. When you have several children it multiplies the number of downloads.
Thank you</v>
      </c>
    </row>
    <row r="536" ht="15.75" customHeight="1">
      <c r="B536" s="2" t="s">
        <v>1465</v>
      </c>
      <c r="C536" s="2" t="s">
        <v>1466</v>
      </c>
      <c r="D536" s="2" t="s">
        <v>1280</v>
      </c>
      <c r="E536" s="2" t="s">
        <v>14</v>
      </c>
      <c r="F536" s="2" t="s">
        <v>15</v>
      </c>
      <c r="G536" s="2" t="s">
        <v>1467</v>
      </c>
      <c r="H536" s="2" t="s">
        <v>1454</v>
      </c>
      <c r="I536" s="3" t="str">
        <f>IFERROR(__xludf.DUMMYFUNCTION("GOOGLETRANSLATE(C536,""fr"",""en"")"),"I am disappointed with this insurance my house caught fire on February 19, 2018 we are August 3021 I have still not perceived anything
Japle each I am turned around in circles I totally do it for you.")</f>
        <v>I am disappointed with this insurance my house caught fire on February 19, 2018 we are August 3021 I have still not perceived anything
Japle each I am turned around in circles I totally do it for you.</v>
      </c>
    </row>
    <row r="537" ht="15.75" customHeight="1">
      <c r="B537" s="2" t="s">
        <v>1468</v>
      </c>
      <c r="C537" s="2" t="s">
        <v>1469</v>
      </c>
      <c r="D537" s="2" t="s">
        <v>1280</v>
      </c>
      <c r="E537" s="2" t="s">
        <v>14</v>
      </c>
      <c r="F537" s="2" t="s">
        <v>15</v>
      </c>
      <c r="G537" s="2" t="s">
        <v>1467</v>
      </c>
      <c r="H537" s="2" t="s">
        <v>1454</v>
      </c>
      <c r="I537" s="3" t="str">
        <f>IFERROR(__xludf.DUMMYFUNCTION("GOOGLETRANSLATE(C537,""fr"",""en"")"),"Very good customer service, good responsiveness. Very fast in the claims and good care, fast.
GMF has been my insurer for + 20 years")</f>
        <v>Very good customer service, good responsiveness. Very fast in the claims and good care, fast.
GMF has been my insurer for + 20 years</v>
      </c>
    </row>
    <row r="538" ht="15.75" customHeight="1">
      <c r="B538" s="2" t="s">
        <v>1470</v>
      </c>
      <c r="C538" s="2" t="s">
        <v>1471</v>
      </c>
      <c r="D538" s="2" t="s">
        <v>1280</v>
      </c>
      <c r="E538" s="2" t="s">
        <v>14</v>
      </c>
      <c r="F538" s="2" t="s">
        <v>15</v>
      </c>
      <c r="G538" s="2" t="s">
        <v>1467</v>
      </c>
      <c r="H538" s="2" t="s">
        <v>1454</v>
      </c>
      <c r="I538" s="3" t="str">
        <f>IFERROR(__xludf.DUMMYFUNCTION("GOOGLETRANSLATE(C538,""fr"",""en"")"),"I am satisfied with the service but I do not have my green certificate ... will I receive it by mail?
On the other hand, your site does not recognize me by my email but only by my contract number (or member) when you affirm that one can use one or the ot"&amp;"her.")</f>
        <v>I am satisfied with the service but I do not have my green certificate ... will I receive it by mail?
On the other hand, your site does not recognize me by my email but only by my contract number (or member) when you affirm that one can use one or the other.</v>
      </c>
    </row>
    <row r="539" ht="15.75" customHeight="1">
      <c r="B539" s="2" t="s">
        <v>1472</v>
      </c>
      <c r="C539" s="2" t="s">
        <v>1473</v>
      </c>
      <c r="D539" s="2" t="s">
        <v>1280</v>
      </c>
      <c r="E539" s="2" t="s">
        <v>14</v>
      </c>
      <c r="F539" s="2" t="s">
        <v>15</v>
      </c>
      <c r="G539" s="2" t="s">
        <v>1467</v>
      </c>
      <c r="H539" s="2" t="s">
        <v>1454</v>
      </c>
      <c r="I539" s="3" t="str">
        <f>IFERROR(__xludf.DUMMYFUNCTION("GOOGLETRANSLATE(C539,""fr"",""en"")"),"I am very satisfied with customer service, the follow -up is perfect but the contributions are quite high.
However, I needed your legal service but it was retorted that my problem was not taken into account, so I will terminate;")</f>
        <v>I am very satisfied with customer service, the follow -up is perfect but the contributions are quite high.
However, I needed your legal service but it was retorted that my problem was not taken into account, so I will terminate;</v>
      </c>
    </row>
    <row r="540" ht="15.75" customHeight="1">
      <c r="B540" s="2" t="s">
        <v>1474</v>
      </c>
      <c r="C540" s="2" t="s">
        <v>1475</v>
      </c>
      <c r="D540" s="2" t="s">
        <v>1280</v>
      </c>
      <c r="E540" s="2" t="s">
        <v>14</v>
      </c>
      <c r="F540" s="2" t="s">
        <v>15</v>
      </c>
      <c r="G540" s="2" t="s">
        <v>1476</v>
      </c>
      <c r="H540" s="2" t="s">
        <v>1454</v>
      </c>
      <c r="I540" s="3" t="str">
        <f>IFERROR(__xludf.DUMMYFUNCTION("GOOGLETRANSLATE(C540,""fr"",""en"")"),"Easy customer area to obtain certificates or quotes.
We quickly visualize all contracts and advisers are reactive.
")</f>
        <v>Easy customer area to obtain certificates or quotes.
We quickly visualize all contracts and advisers are reactive.
</v>
      </c>
    </row>
    <row r="541" ht="15.75" customHeight="1">
      <c r="B541" s="2" t="s">
        <v>1477</v>
      </c>
      <c r="C541" s="2" t="s">
        <v>1478</v>
      </c>
      <c r="D541" s="2" t="s">
        <v>1280</v>
      </c>
      <c r="E541" s="2" t="s">
        <v>14</v>
      </c>
      <c r="F541" s="2" t="s">
        <v>15</v>
      </c>
      <c r="G541" s="2" t="s">
        <v>1479</v>
      </c>
      <c r="H541" s="2" t="s">
        <v>1454</v>
      </c>
      <c r="I541" s="3" t="str">
        <f>IFERROR(__xludf.DUMMYFUNCTION("GOOGLETRANSLATE(C541,""fr"",""en"")"),"I am satisfied with the GMF services. The answers are clear and the quality service.
Your request for character is too important, the main thing contains only a few words")</f>
        <v>I am satisfied with the GMF services. The answers are clear and the quality service.
Your request for character is too important, the main thing contains only a few words</v>
      </c>
    </row>
    <row r="542" ht="15.75" customHeight="1">
      <c r="B542" s="2" t="s">
        <v>1480</v>
      </c>
      <c r="C542" s="2" t="s">
        <v>1481</v>
      </c>
      <c r="D542" s="2" t="s">
        <v>1280</v>
      </c>
      <c r="E542" s="2" t="s">
        <v>14</v>
      </c>
      <c r="F542" s="2" t="s">
        <v>15</v>
      </c>
      <c r="G542" s="2" t="s">
        <v>1482</v>
      </c>
      <c r="H542" s="2" t="s">
        <v>1454</v>
      </c>
      <c r="I542" s="3" t="str">
        <f>IFERROR(__xludf.DUMMYFUNCTION("GOOGLETRANSLATE(C542,""fr"",""en"")"),"I am satisfied with the services offered and the speed of access to the desired information.
We can always ask better with a decrease in contribution costs")</f>
        <v>I am satisfied with the services offered and the speed of access to the desired information.
We can always ask better with a decrease in contribution costs</v>
      </c>
    </row>
    <row r="543" ht="15.75" customHeight="1">
      <c r="B543" s="2" t="s">
        <v>1483</v>
      </c>
      <c r="C543" s="2" t="s">
        <v>1484</v>
      </c>
      <c r="D543" s="2" t="s">
        <v>1280</v>
      </c>
      <c r="E543" s="2" t="s">
        <v>14</v>
      </c>
      <c r="F543" s="2" t="s">
        <v>15</v>
      </c>
      <c r="G543" s="2" t="s">
        <v>1482</v>
      </c>
      <c r="H543" s="2" t="s">
        <v>1454</v>
      </c>
      <c r="I543" s="3" t="str">
        <f>IFERROR(__xludf.DUMMYFUNCTION("GOOGLETRANSLATE(C543,""fr"",""en"")"),"Very good responsiveness for information and contract changes. Prices at the right level neither excessive nor low -end. Response to the phone in a very correct time.")</f>
        <v>Very good responsiveness for information and contract changes. Prices at the right level neither excessive nor low -end. Response to the phone in a very correct time.</v>
      </c>
    </row>
    <row r="544" ht="15.75" customHeight="1">
      <c r="B544" s="2" t="s">
        <v>1485</v>
      </c>
      <c r="C544" s="2" t="s">
        <v>1486</v>
      </c>
      <c r="D544" s="2" t="s">
        <v>1280</v>
      </c>
      <c r="E544" s="2" t="s">
        <v>14</v>
      </c>
      <c r="F544" s="2" t="s">
        <v>15</v>
      </c>
      <c r="G544" s="2" t="s">
        <v>1487</v>
      </c>
      <c r="H544" s="2" t="s">
        <v>1454</v>
      </c>
      <c r="I544" s="3" t="str">
        <f>IFERROR(__xludf.DUMMYFUNCTION("GOOGLETRANSLATE(C544,""fr"",""en"")"),"Customer for several insurances for many years, I am always satisfied with services as well as prices. In the event of a claim the GMF is always listening to us and the treatment of the latter is done in very quickly and without worries.")</f>
        <v>Customer for several insurances for many years, I am always satisfied with services as well as prices. In the event of a claim the GMF is always listening to us and the treatment of the latter is done in very quickly and without worries.</v>
      </c>
    </row>
    <row r="545" ht="15.75" customHeight="1">
      <c r="B545" s="2" t="s">
        <v>1488</v>
      </c>
      <c r="C545" s="2" t="s">
        <v>1489</v>
      </c>
      <c r="D545" s="2" t="s">
        <v>1280</v>
      </c>
      <c r="E545" s="2" t="s">
        <v>14</v>
      </c>
      <c r="F545" s="2" t="s">
        <v>15</v>
      </c>
      <c r="G545" s="2" t="s">
        <v>1487</v>
      </c>
      <c r="H545" s="2" t="s">
        <v>1454</v>
      </c>
      <c r="I545" s="3" t="str">
        <f>IFERROR(__xludf.DUMMYFUNCTION("GOOGLETRANSLATE(C545,""fr"",""en"")"),"During a recent troubleshooting, the rental company through GMF Assistance confirmed to me that I was only entitled to 4 days of loan from a vehicle, while I have an extension up to 7 days")</f>
        <v>During a recent troubleshooting, the rental company through GMF Assistance confirmed to me that I was only entitled to 4 days of loan from a vehicle, while I have an extension up to 7 days</v>
      </c>
    </row>
    <row r="546" ht="15.75" customHeight="1">
      <c r="B546" s="2" t="s">
        <v>1490</v>
      </c>
      <c r="C546" s="2" t="s">
        <v>1491</v>
      </c>
      <c r="D546" s="2" t="s">
        <v>1280</v>
      </c>
      <c r="E546" s="2" t="s">
        <v>14</v>
      </c>
      <c r="F546" s="2" t="s">
        <v>15</v>
      </c>
      <c r="G546" s="2" t="s">
        <v>1492</v>
      </c>
      <c r="H546" s="2" t="s">
        <v>1454</v>
      </c>
      <c r="I546" s="3" t="str">
        <f>IFERROR(__xludf.DUMMYFUNCTION("GOOGLETRANSLATE(C546,""fr"",""en"")"),"I really like customer relations and the efficiency of digital services. The interlocutors are always in a good mood and that changes everything, especially since when they are called it is often in a complicated moment!")</f>
        <v>I really like customer relations and the efficiency of digital services. The interlocutors are always in a good mood and that changes everything, especially since when they are called it is often in a complicated moment!</v>
      </c>
    </row>
    <row r="547" ht="15.75" customHeight="1">
      <c r="B547" s="2" t="s">
        <v>1493</v>
      </c>
      <c r="C547" s="2" t="s">
        <v>1494</v>
      </c>
      <c r="D547" s="2" t="s">
        <v>1280</v>
      </c>
      <c r="E547" s="2" t="s">
        <v>14</v>
      </c>
      <c r="F547" s="2" t="s">
        <v>15</v>
      </c>
      <c r="G547" s="2" t="s">
        <v>1492</v>
      </c>
      <c r="H547" s="2" t="s">
        <v>1454</v>
      </c>
      <c r="I547" s="3" t="str">
        <f>IFERROR(__xludf.DUMMYFUNCTION("GOOGLETRANSLATE(C547,""fr"",""en"")"),"Pitivable claims management. It took more 10 calls to manage a simple break of ice. What will he be for an accident? No check sent either! You always have to claim!")</f>
        <v>Pitivable claims management. It took more 10 calls to manage a simple break of ice. What will he be for an accident? No check sent either! You always have to claim!</v>
      </c>
    </row>
    <row r="548" ht="15.75" customHeight="1">
      <c r="B548" s="2" t="s">
        <v>1495</v>
      </c>
      <c r="C548" s="2" t="s">
        <v>1496</v>
      </c>
      <c r="D548" s="2" t="s">
        <v>1280</v>
      </c>
      <c r="E548" s="2" t="s">
        <v>14</v>
      </c>
      <c r="F548" s="2" t="s">
        <v>15</v>
      </c>
      <c r="G548" s="2" t="s">
        <v>1497</v>
      </c>
      <c r="H548" s="2" t="s">
        <v>1454</v>
      </c>
      <c r="I548" s="3" t="str">
        <f>IFERROR(__xludf.DUMMYFUNCTION("GOOGLETRANSLATE(C548,""fr"",""en"")"),"I am very satisfied with the internet service much more effective than an agency or the advisor was incompetent which required three trips.
I hope a drop in contributions next year.
")</f>
        <v>I am very satisfied with the internet service much more effective than an agency or the advisor was incompetent which required three trips.
I hope a drop in contributions next year.
</v>
      </c>
    </row>
    <row r="549" ht="15.75" customHeight="1">
      <c r="B549" s="2" t="s">
        <v>1498</v>
      </c>
      <c r="C549" s="2" t="s">
        <v>1499</v>
      </c>
      <c r="D549" s="2" t="s">
        <v>1280</v>
      </c>
      <c r="E549" s="2" t="s">
        <v>14</v>
      </c>
      <c r="F549" s="2" t="s">
        <v>15</v>
      </c>
      <c r="G549" s="2" t="s">
        <v>1500</v>
      </c>
      <c r="H549" s="2" t="s">
        <v>1454</v>
      </c>
      <c r="I549" s="3" t="str">
        <f>IFERROR(__xludf.DUMMYFUNCTION("GOOGLETRANSLATE(C549,""fr"",""en"")"),"GMF Non -existent assistance ????
On Saturday August 14, I suffered a puncture in an underground car park I called GMF Assistance several times I had two people who each time transferred me to a so-called service that is actually a PLC inviting me to go "&amp;"on the motorway rescue terminal if I am on the highway if not to manage the problem on my own means and once hung up an SMS was sent to me for the dispatch of the invoices.
I am very disappointed with their service at more than 50 km without just locat"&amp;"ion tires with an HS emergency kit.
I took 5 hours to solve my problem and go home I would not forget this assistance!")</f>
        <v>GMF Non -existent assistance ????
On Saturday August 14, I suffered a puncture in an underground car park I called GMF Assistance several times I had two people who each time transferred me to a so-called service that is actually a PLC inviting me to go on the motorway rescue terminal if I am on the highway if not to manage the problem on my own means and once hung up an SMS was sent to me for the dispatch of the invoices.
I am very disappointed with their service at more than 50 km without just location tires with an HS emergency kit.
I took 5 hours to solve my problem and go home I would not forget this assistance!</v>
      </c>
    </row>
    <row r="550" ht="15.75" customHeight="1">
      <c r="B550" s="2" t="s">
        <v>1501</v>
      </c>
      <c r="C550" s="2" t="s">
        <v>1502</v>
      </c>
      <c r="D550" s="2" t="s">
        <v>1280</v>
      </c>
      <c r="E550" s="2" t="s">
        <v>14</v>
      </c>
      <c r="F550" s="2" t="s">
        <v>15</v>
      </c>
      <c r="G550" s="2" t="s">
        <v>1503</v>
      </c>
      <c r="H550" s="2" t="s">
        <v>1454</v>
      </c>
      <c r="I550" s="3" t="str">
        <f>IFERROR(__xludf.DUMMYFUNCTION("GOOGLETRANSLATE(C550,""fr"",""en"")"),"I am satisfied with the services of GMF, practice the service to be recalled, the answers are fast and the interlocutors very professional. and in agency also")</f>
        <v>I am satisfied with the services of GMF, practice the service to be recalled, the answers are fast and the interlocutors very professional. and in agency also</v>
      </c>
    </row>
    <row r="551" ht="15.75" customHeight="1">
      <c r="B551" s="2" t="s">
        <v>1504</v>
      </c>
      <c r="C551" s="2" t="s">
        <v>1505</v>
      </c>
      <c r="D551" s="2" t="s">
        <v>1280</v>
      </c>
      <c r="E551" s="2" t="s">
        <v>14</v>
      </c>
      <c r="F551" s="2" t="s">
        <v>15</v>
      </c>
      <c r="G551" s="2" t="s">
        <v>1506</v>
      </c>
      <c r="H551" s="2" t="s">
        <v>1454</v>
      </c>
      <c r="I551" s="3" t="str">
        <f>IFERROR(__xludf.DUMMYFUNCTION("GOOGLETRANSLATE(C551,""fr"",""en"")"),"Very satisfied with the people met. very professional.
Interesting price
Following the various exchanges, I materialize the vehicle insurance contract and transfer my home insurance contract")</f>
        <v>Very satisfied with the people met. very professional.
Interesting price
Following the various exchanges, I materialize the vehicle insurance contract and transfer my home insurance contract</v>
      </c>
    </row>
    <row r="552" ht="15.75" customHeight="1">
      <c r="B552" s="2" t="s">
        <v>1507</v>
      </c>
      <c r="C552" s="2" t="s">
        <v>1508</v>
      </c>
      <c r="D552" s="2" t="s">
        <v>1280</v>
      </c>
      <c r="E552" s="2" t="s">
        <v>14</v>
      </c>
      <c r="F552" s="2" t="s">
        <v>15</v>
      </c>
      <c r="G552" s="2" t="s">
        <v>1509</v>
      </c>
      <c r="H552" s="2" t="s">
        <v>1454</v>
      </c>
      <c r="I552" s="3" t="str">
        <f>IFERROR(__xludf.DUMMYFUNCTION("GOOGLETRANSLATE(C552,""fr"",""en"")"),"I terminated my insurance at the MAIF and integrated the GMF in 2018. Serious driver with bonus 0.50 I suffered 3 claims including 1 only responsible in 2019, 2020 and 2021. I discover that the must not exist at The GMF because I am shown to be like a del"&amp;"inquent, they resile my contract and offer me Joker, 300 € more expensive.
To be honest and despite my anger I specify that the monitoring of the claims was of good quality and the responses to quick requests.")</f>
        <v>I terminated my insurance at the MAIF and integrated the GMF in 2018. Serious driver with bonus 0.50 I suffered 3 claims including 1 only responsible in 2019, 2020 and 2021. I discover that the must not exist at The GMF because I am shown to be like a delinquent, they resile my contract and offer me Joker, 300 € more expensive.
To be honest and despite my anger I specify that the monitoring of the claims was of good quality and the responses to quick requests.</v>
      </c>
    </row>
    <row r="553" ht="15.75" customHeight="1">
      <c r="B553" s="2" t="s">
        <v>1510</v>
      </c>
      <c r="C553" s="2" t="s">
        <v>1511</v>
      </c>
      <c r="D553" s="2" t="s">
        <v>1280</v>
      </c>
      <c r="E553" s="2" t="s">
        <v>14</v>
      </c>
      <c r="F553" s="2" t="s">
        <v>15</v>
      </c>
      <c r="G553" s="2" t="s">
        <v>1512</v>
      </c>
      <c r="H553" s="2" t="s">
        <v>1454</v>
      </c>
      <c r="I553" s="3" t="str">
        <f>IFERROR(__xludf.DUMMYFUNCTION("GOOGLETRANSLATE(C553,""fr"",""en"")"),"I am very satisfied with the simple and practical service Impéable price very good Elocution and explanations of quotes I would recommend you")</f>
        <v>I am very satisfied with the simple and practical service Impéable price very good Elocution and explanations of quotes I would recommend you</v>
      </c>
    </row>
    <row r="554" ht="15.75" customHeight="1">
      <c r="B554" s="2" t="s">
        <v>1513</v>
      </c>
      <c r="C554" s="2" t="s">
        <v>1514</v>
      </c>
      <c r="D554" s="2" t="s">
        <v>1280</v>
      </c>
      <c r="E554" s="2" t="s">
        <v>14</v>
      </c>
      <c r="F554" s="2" t="s">
        <v>15</v>
      </c>
      <c r="G554" s="2" t="s">
        <v>1512</v>
      </c>
      <c r="H554" s="2" t="s">
        <v>1454</v>
      </c>
      <c r="I554" s="3" t="str">
        <f>IFERROR(__xludf.DUMMYFUNCTION("GOOGLETRANSLATE(C554,""fr"",""en"")"),"I am satisfied with the various services that have been offered to me. All certificates are to wear a click, it's simple and practical. No need to move.")</f>
        <v>I am satisfied with the various services that have been offered to me. All certificates are to wear a click, it's simple and practical. No need to move.</v>
      </c>
    </row>
    <row r="555" ht="15.75" customHeight="1">
      <c r="B555" s="2" t="s">
        <v>1515</v>
      </c>
      <c r="C555" s="2" t="s">
        <v>1516</v>
      </c>
      <c r="D555" s="2" t="s">
        <v>1280</v>
      </c>
      <c r="E555" s="2" t="s">
        <v>14</v>
      </c>
      <c r="F555" s="2" t="s">
        <v>15</v>
      </c>
      <c r="G555" s="2" t="s">
        <v>1517</v>
      </c>
      <c r="H555" s="2" t="s">
        <v>1454</v>
      </c>
      <c r="I555" s="3" t="str">
        <f>IFERROR(__xludf.DUMMYFUNCTION("GOOGLETRANSLATE(C555,""fr"",""en"")"),"Not up to the values ​​that GMF advocates in its advertisement !! I had already been dissatisfied with the follow -up of my file a few years ago and when I give my termination letter, arrange everything and the advisor of the time made me a satisfactory o"&amp;"ffer. Today, I am doing against a lack of flagrant service!")</f>
        <v>Not up to the values ​​that GMF advocates in its advertisement !! I had already been dissatisfied with the follow -up of my file a few years ago and when I give my termination letter, arrange everything and the advisor of the time made me a satisfactory offer. Today, I am doing against a lack of flagrant service!</v>
      </c>
    </row>
    <row r="556" ht="15.75" customHeight="1">
      <c r="B556" s="2" t="s">
        <v>1518</v>
      </c>
      <c r="C556" s="2" t="s">
        <v>1519</v>
      </c>
      <c r="D556" s="2" t="s">
        <v>1280</v>
      </c>
      <c r="E556" s="2" t="s">
        <v>14</v>
      </c>
      <c r="F556" s="2" t="s">
        <v>15</v>
      </c>
      <c r="G556" s="2" t="s">
        <v>1520</v>
      </c>
      <c r="H556" s="2" t="s">
        <v>1454</v>
      </c>
      <c r="I556" s="3" t="str">
        <f>IFERROR(__xludf.DUMMYFUNCTION("GOOGLETRANSLATE(C556,""fr"",""en"")"),"Expensive but practical for the break of ice for example I was taken care of quickly and without any paperwork. Many partners are baking, it's perfect")</f>
        <v>Expensive but practical for the break of ice for example I was taken care of quickly and without any paperwork. Many partners are baking, it's perfect</v>
      </c>
    </row>
    <row r="557" ht="15.75" customHeight="1">
      <c r="B557" s="2" t="s">
        <v>1521</v>
      </c>
      <c r="C557" s="2" t="s">
        <v>1522</v>
      </c>
      <c r="D557" s="2" t="s">
        <v>1280</v>
      </c>
      <c r="E557" s="2" t="s">
        <v>14</v>
      </c>
      <c r="F557" s="2" t="s">
        <v>15</v>
      </c>
      <c r="G557" s="2" t="s">
        <v>1523</v>
      </c>
      <c r="H557" s="2" t="s">
        <v>1454</v>
      </c>
      <c r="I557" s="3" t="str">
        <f>IFERROR(__xludf.DUMMYFUNCTION("GOOGLETRANSLATE(C557,""fr"",""en"")"),"Not at all satisfied with the repatriation service
We called at 6.30 a.m. and had a car at 3 p.m.
We had a 108 for 3 adults and luggage and no taxi to go get it !!!!")</f>
        <v>Not at all satisfied with the repatriation service
We called at 6.30 a.m. and had a car at 3 p.m.
We had a 108 for 3 adults and luggage and no taxi to go get it !!!!</v>
      </c>
    </row>
    <row r="558" ht="15.75" customHeight="1">
      <c r="B558" s="2" t="s">
        <v>1524</v>
      </c>
      <c r="C558" s="2" t="s">
        <v>1525</v>
      </c>
      <c r="D558" s="2" t="s">
        <v>1280</v>
      </c>
      <c r="E558" s="2" t="s">
        <v>14</v>
      </c>
      <c r="F558" s="2" t="s">
        <v>15</v>
      </c>
      <c r="G558" s="2" t="s">
        <v>1526</v>
      </c>
      <c r="H558" s="2" t="s">
        <v>1454</v>
      </c>
      <c r="I558" s="3" t="str">
        <f>IFERROR(__xludf.DUMMYFUNCTION("GOOGLETRANSLATE(C558,""fr"",""en"")"),"Old and good members are good milk cows.
I think I leave you if you do not offer me anything in terms of my contracts.
Cordially.")</f>
        <v>Old and good members are good milk cows.
I think I leave you if you do not offer me anything in terms of my contracts.
Cordially.</v>
      </c>
    </row>
    <row r="559" ht="15.75" customHeight="1">
      <c r="B559" s="2" t="s">
        <v>1527</v>
      </c>
      <c r="C559" s="2" t="s">
        <v>1528</v>
      </c>
      <c r="D559" s="2" t="s">
        <v>1280</v>
      </c>
      <c r="E559" s="2" t="s">
        <v>14</v>
      </c>
      <c r="F559" s="2" t="s">
        <v>15</v>
      </c>
      <c r="G559" s="2" t="s">
        <v>1526</v>
      </c>
      <c r="H559" s="2" t="s">
        <v>1454</v>
      </c>
      <c r="I559" s="3" t="str">
        <f>IFERROR(__xludf.DUMMYFUNCTION("GOOGLETRANSLATE(C559,""fr"",""en"")"),"Insurance always available, attentive, fast, welcoming and which applies correct prices. Easy to reach at all times.
Thank you for your professionalism.")</f>
        <v>Insurance always available, attentive, fast, welcoming and which applies correct prices. Easy to reach at all times.
Thank you for your professionalism.</v>
      </c>
    </row>
    <row r="560" ht="15.75" customHeight="1">
      <c r="B560" s="2" t="s">
        <v>1529</v>
      </c>
      <c r="C560" s="2" t="s">
        <v>1530</v>
      </c>
      <c r="D560" s="2" t="s">
        <v>1280</v>
      </c>
      <c r="E560" s="2" t="s">
        <v>14</v>
      </c>
      <c r="F560" s="2" t="s">
        <v>15</v>
      </c>
      <c r="G560" s="2" t="s">
        <v>1531</v>
      </c>
      <c r="H560" s="2" t="s">
        <v>1454</v>
      </c>
      <c r="I560" s="3" t="str">
        <f>IFERROR(__xludf.DUMMYFUNCTION("GOOGLETRANSLATE(C560,""fr"",""en"")"),"Even if GMF remains one of the cheapest insurance for civil servants, contributions are high for a driver with more than 50% bonuses for several years without declaration of a claim.
Regards,
JM. G.")</f>
        <v>Even if GMF remains one of the cheapest insurance for civil servants, contributions are high for a driver with more than 50% bonuses for several years without declaration of a claim.
Regards,
JM. G.</v>
      </c>
    </row>
    <row r="561" ht="15.75" customHeight="1">
      <c r="B561" s="2" t="s">
        <v>1532</v>
      </c>
      <c r="C561" s="2" t="s">
        <v>1533</v>
      </c>
      <c r="D561" s="2" t="s">
        <v>1280</v>
      </c>
      <c r="E561" s="2" t="s">
        <v>14</v>
      </c>
      <c r="F561" s="2" t="s">
        <v>15</v>
      </c>
      <c r="G561" s="2" t="s">
        <v>1531</v>
      </c>
      <c r="H561" s="2" t="s">
        <v>1454</v>
      </c>
      <c r="I561" s="3" t="str">
        <f>IFERROR(__xludf.DUMMYFUNCTION("GOOGLETRANSLATE(C561,""fr"",""en"")"),"Very satisfied with the service offered. Always present if necessary
The agencies are very friendly and professional.
Perfect !")</f>
        <v>Very satisfied with the service offered. Always present if necessary
The agencies are very friendly and professional.
Perfect !</v>
      </c>
    </row>
    <row r="562" ht="15.75" customHeight="1">
      <c r="B562" s="2" t="s">
        <v>1534</v>
      </c>
      <c r="C562" s="2" t="s">
        <v>1535</v>
      </c>
      <c r="D562" s="2" t="s">
        <v>1280</v>
      </c>
      <c r="E562" s="2" t="s">
        <v>14</v>
      </c>
      <c r="F562" s="2" t="s">
        <v>15</v>
      </c>
      <c r="G562" s="2" t="s">
        <v>1531</v>
      </c>
      <c r="H562" s="2" t="s">
        <v>1454</v>
      </c>
      <c r="I562" s="3" t="str">
        <f>IFERROR(__xludf.DUMMYFUNCTION("GOOGLETRANSLATE(C562,""fr"",""en"")"),"hello, 
I am satisfied with the service and the prices suit me. It is a simple and practical service. It's nice to use such a simple tool.")</f>
        <v>hello, 
I am satisfied with the service and the prices suit me. It is a simple and practical service. It's nice to use such a simple tool.</v>
      </c>
    </row>
    <row r="563" ht="15.75" customHeight="1">
      <c r="B563" s="2" t="s">
        <v>1536</v>
      </c>
      <c r="C563" s="2" t="s">
        <v>1537</v>
      </c>
      <c r="D563" s="2" t="s">
        <v>1280</v>
      </c>
      <c r="E563" s="2" t="s">
        <v>14</v>
      </c>
      <c r="F563" s="2" t="s">
        <v>15</v>
      </c>
      <c r="G563" s="2" t="s">
        <v>1531</v>
      </c>
      <c r="H563" s="2" t="s">
        <v>1454</v>
      </c>
      <c r="I563" s="3" t="str">
        <f>IFERROR(__xludf.DUMMYFUNCTION("GOOGLETRANSLATE(C563,""fr"",""en"")"),"I have been at the GMF for almost 20 years and I am still as satisfied with the service and the services.
The interlocutors are always pleasant and of good advice.
I recommend.")</f>
        <v>I have been at the GMF for almost 20 years and I am still as satisfied with the service and the services.
The interlocutors are always pleasant and of good advice.
I recommend.</v>
      </c>
    </row>
    <row r="564" ht="15.75" customHeight="1">
      <c r="B564" s="2" t="s">
        <v>1538</v>
      </c>
      <c r="C564" s="2" t="s">
        <v>1539</v>
      </c>
      <c r="D564" s="2" t="s">
        <v>1280</v>
      </c>
      <c r="E564" s="2" t="s">
        <v>14</v>
      </c>
      <c r="F564" s="2" t="s">
        <v>15</v>
      </c>
      <c r="G564" s="2" t="s">
        <v>1540</v>
      </c>
      <c r="H564" s="2" t="s">
        <v>1454</v>
      </c>
      <c r="I564" s="3" t="str">
        <f>IFERROR(__xludf.DUMMYFUNCTION("GOOGLETRANSLATE(C564,""fr"",""en"")"),"I am disappointed with certain information given by certain interlocutors, it takes at least 2 see 3 calls to have an answer to our question and that both on auto questions as homes .......
We have been customers for years and maybe we would like a comme"&amp;"rcial gesture to be seen in view of the number of contracts we have in your company .....")</f>
        <v>I am disappointed with certain information given by certain interlocutors, it takes at least 2 see 3 calls to have an answer to our question and that both on auto questions as homes .......
We have been customers for years and maybe we would like a commercial gesture to be seen in view of the number of contracts we have in your company .....</v>
      </c>
    </row>
    <row r="565" ht="15.75" customHeight="1">
      <c r="B565" s="2" t="s">
        <v>1541</v>
      </c>
      <c r="C565" s="2" t="s">
        <v>1542</v>
      </c>
      <c r="D565" s="2" t="s">
        <v>1280</v>
      </c>
      <c r="E565" s="2" t="s">
        <v>14</v>
      </c>
      <c r="F565" s="2" t="s">
        <v>15</v>
      </c>
      <c r="G565" s="2" t="s">
        <v>1540</v>
      </c>
      <c r="H565" s="2" t="s">
        <v>1454</v>
      </c>
      <c r="I565" s="3" t="str">
        <f>IFERROR(__xludf.DUMMYFUNCTION("GOOGLETRANSLATE(C565,""fr"",""en"")"),"The Landerneau agency responds presents as soon as I question on my part and the website allows you to do many things without getting around.
Your colleagues in the telephone platform are at the top")</f>
        <v>The Landerneau agency responds presents as soon as I question on my part and the website allows you to do many things without getting around.
Your colleagues in the telephone platform are at the top</v>
      </c>
    </row>
    <row r="566" ht="15.75" customHeight="1">
      <c r="B566" s="2" t="s">
        <v>1543</v>
      </c>
      <c r="C566" s="2" t="s">
        <v>1544</v>
      </c>
      <c r="D566" s="2" t="s">
        <v>1280</v>
      </c>
      <c r="E566" s="2" t="s">
        <v>14</v>
      </c>
      <c r="F566" s="2" t="s">
        <v>15</v>
      </c>
      <c r="G566" s="2" t="s">
        <v>1545</v>
      </c>
      <c r="H566" s="2" t="s">
        <v>1546</v>
      </c>
      <c r="I566" s="3" t="str">
        <f>IFERROR(__xludf.DUMMYFUNCTION("GOOGLETRANSLATE(C566,""fr"",""en"")"),"satisfied with the GMF good insurance, reactive
always reachable and responds well to requests
I recommend this insurance without problems provided for several years")</f>
        <v>satisfied with the GMF good insurance, reactive
always reachable and responds well to requests
I recommend this insurance without problems provided for several years</v>
      </c>
    </row>
    <row r="567" ht="15.75" customHeight="1">
      <c r="B567" s="2" t="s">
        <v>1547</v>
      </c>
      <c r="C567" s="2" t="s">
        <v>1548</v>
      </c>
      <c r="D567" s="2" t="s">
        <v>1280</v>
      </c>
      <c r="E567" s="2" t="s">
        <v>14</v>
      </c>
      <c r="F567" s="2" t="s">
        <v>15</v>
      </c>
      <c r="G567" s="2" t="s">
        <v>1549</v>
      </c>
      <c r="H567" s="2" t="s">
        <v>1546</v>
      </c>
      <c r="I567" s="3" t="str">
        <f>IFERROR(__xludf.DUMMYFUNCTION("GOOGLETRANSLATE(C567,""fr"",""en"")"),"Hello ,, I am very disappointed with this insurance, gap office nothing to say but for the rest, there is a big concern for submitting file. AcCi -President with injuries on February 27, not wrong, wreck car, to date always No compensation, and every week"&amp;" the same song, do not worry next week you will have a response. I make myself lend a vehicle to go to work, it is unacceptable at the price or are the insurance.")</f>
        <v>Hello ,, I am very disappointed with this insurance, gap office nothing to say but for the rest, there is a big concern for submitting file. AcCi -President with injuries on February 27, not wrong, wreck car, to date always No compensation, and every week the same song, do not worry next week you will have a response. I make myself lend a vehicle to go to work, it is unacceptable at the price or are the insurance.</v>
      </c>
    </row>
    <row r="568" ht="15.75" customHeight="1">
      <c r="B568" s="2" t="s">
        <v>1550</v>
      </c>
      <c r="C568" s="2" t="s">
        <v>1551</v>
      </c>
      <c r="D568" s="2" t="s">
        <v>1280</v>
      </c>
      <c r="E568" s="2" t="s">
        <v>14</v>
      </c>
      <c r="F568" s="2" t="s">
        <v>15</v>
      </c>
      <c r="G568" s="2" t="s">
        <v>1552</v>
      </c>
      <c r="H568" s="2" t="s">
        <v>1546</v>
      </c>
      <c r="I568" s="3" t="str">
        <f>IFERROR(__xludf.DUMMYFUNCTION("GOOGLETRANSLATE(C568,""fr"",""en"")"),"Satisfied with services and prices. I recommend GMF
Very practical site for obtaining documents and certificates.
Taking into account quick requests")</f>
        <v>Satisfied with services and prices. I recommend GMF
Very practical site for obtaining documents and certificates.
Taking into account quick requests</v>
      </c>
    </row>
    <row r="569" ht="15.75" customHeight="1">
      <c r="B569" s="2" t="s">
        <v>1553</v>
      </c>
      <c r="C569" s="2" t="s">
        <v>1554</v>
      </c>
      <c r="D569" s="2" t="s">
        <v>1280</v>
      </c>
      <c r="E569" s="2" t="s">
        <v>14</v>
      </c>
      <c r="F569" s="2" t="s">
        <v>15</v>
      </c>
      <c r="G569" s="2" t="s">
        <v>1552</v>
      </c>
      <c r="H569" s="2" t="s">
        <v>1546</v>
      </c>
      <c r="I569" s="3" t="str">
        <f>IFERROR(__xludf.DUMMYFUNCTION("GOOGLETRANSLATE(C569,""fr"",""en"")"),"Very satisfactory service. GMF client for 20 years. Pleasant staff on the phone when you need. The website is very well done. I compare regularly with other insurers but for the moment I have never changed.")</f>
        <v>Very satisfactory service. GMF client for 20 years. Pleasant staff on the phone when you need. The website is very well done. I compare regularly with other insurers but for the moment I have never changed.</v>
      </c>
    </row>
    <row r="570" ht="15.75" customHeight="1">
      <c r="B570" s="2" t="s">
        <v>1555</v>
      </c>
      <c r="C570" s="2" t="s">
        <v>1556</v>
      </c>
      <c r="D570" s="2" t="s">
        <v>1280</v>
      </c>
      <c r="E570" s="2" t="s">
        <v>14</v>
      </c>
      <c r="F570" s="2" t="s">
        <v>15</v>
      </c>
      <c r="G570" s="2" t="s">
        <v>1552</v>
      </c>
      <c r="H570" s="2" t="s">
        <v>1546</v>
      </c>
      <c r="I570" s="3" t="str">
        <f>IFERROR(__xludf.DUMMYFUNCTION("GOOGLETRANSLATE(C570,""fr"",""en"")"),"I am satisfied, the prices charged are correct and fair, your employees are professional, responsive, courteous and attentive, do not change anything")</f>
        <v>I am satisfied, the prices charged are correct and fair, your employees are professional, responsive, courteous and attentive, do not change anything</v>
      </c>
    </row>
    <row r="571" ht="15.75" customHeight="1">
      <c r="B571" s="2" t="s">
        <v>1557</v>
      </c>
      <c r="C571" s="2" t="s">
        <v>1558</v>
      </c>
      <c r="D571" s="2" t="s">
        <v>1280</v>
      </c>
      <c r="E571" s="2" t="s">
        <v>14</v>
      </c>
      <c r="F571" s="2" t="s">
        <v>15</v>
      </c>
      <c r="G571" s="2" t="s">
        <v>1559</v>
      </c>
      <c r="H571" s="2" t="s">
        <v>1546</v>
      </c>
      <c r="I571" s="3" t="str">
        <f>IFERROR(__xludf.DUMMYFUNCTION("GOOGLETRANSLATE(C571,""fr"",""en"")"),"Always listening and very effective for any request.
Whatever demand The responsiveness and transmission of documents is formidable. Cheer!")</f>
        <v>Always listening and very effective for any request.
Whatever demand The responsiveness and transmission of documents is formidable. Cheer!</v>
      </c>
    </row>
    <row r="572" ht="15.75" customHeight="1">
      <c r="B572" s="2" t="s">
        <v>1560</v>
      </c>
      <c r="C572" s="2" t="s">
        <v>1561</v>
      </c>
      <c r="D572" s="2" t="s">
        <v>1280</v>
      </c>
      <c r="E572" s="2" t="s">
        <v>14</v>
      </c>
      <c r="F572" s="2" t="s">
        <v>15</v>
      </c>
      <c r="G572" s="2" t="s">
        <v>1562</v>
      </c>
      <c r="H572" s="2" t="s">
        <v>1546</v>
      </c>
      <c r="I572" s="3" t="str">
        <f>IFERROR(__xludf.DUMMYFUNCTION("GOOGLETRANSLATE(C572,""fr"",""en"")")," I am very satisfied with listening and commercial proposals made at the opening of contracts and the follow -up of the latter.
I also invited my family to make a quote at home;")</f>
        <v> I am very satisfied with listening and commercial proposals made at the opening of contracts and the follow -up of the latter.
I also invited my family to make a quote at home;</v>
      </c>
    </row>
    <row r="573" ht="15.75" customHeight="1">
      <c r="B573" s="2" t="s">
        <v>1563</v>
      </c>
      <c r="C573" s="2" t="s">
        <v>1564</v>
      </c>
      <c r="D573" s="2" t="s">
        <v>1280</v>
      </c>
      <c r="E573" s="2" t="s">
        <v>14</v>
      </c>
      <c r="F573" s="2" t="s">
        <v>15</v>
      </c>
      <c r="G573" s="2" t="s">
        <v>1565</v>
      </c>
      <c r="H573" s="2" t="s">
        <v>1546</v>
      </c>
      <c r="I573" s="3" t="str">
        <f>IFERROR(__xludf.DUMMYFUNCTION("GOOGLETRANSLATE(C573,""fr"",""en"")"),"Insurance adapted to my needs, regular point in the agency of my city, nothing to say, I to report.
listening to our needs which, moreover, reimburses very quickly in the event of a claim")</f>
        <v>Insurance adapted to my needs, regular point in the agency of my city, nothing to say, I to report.
listening to our needs which, moreover, reimburses very quickly in the event of a claim</v>
      </c>
    </row>
    <row r="574" ht="15.75" customHeight="1">
      <c r="B574" s="2" t="s">
        <v>1566</v>
      </c>
      <c r="C574" s="2" t="s">
        <v>1567</v>
      </c>
      <c r="D574" s="2" t="s">
        <v>1280</v>
      </c>
      <c r="E574" s="2" t="s">
        <v>14</v>
      </c>
      <c r="F574" s="2" t="s">
        <v>15</v>
      </c>
      <c r="G574" s="2" t="s">
        <v>1565</v>
      </c>
      <c r="H574" s="2" t="s">
        <v>1546</v>
      </c>
      <c r="I574" s="3" t="str">
        <f>IFERROR(__xludf.DUMMYFUNCTION("GOOGLETRANSLATE(C574,""fr"",""en"")"),"Insurance that has nothing ""human insure""
I have a watershed, the declaration of Sinitre was made at the end of June. Whenever I call I have a different interlocutor because it is a platform. After sending the loss of a claim, and not having any news I"&amp;" end up calling and the application for expertise is switched on. The latter answers me after 6 days for an August expertise. I may tell them that it is urgentisime that people do not sleep, that it aggravates day by day, the.gmf s completely fucks, he ju"&amp;"stifies the delai by the congestive and the fact that he liked a lot in June In the Val de Marne. It still seems to me that the intempery takes place all year round. I asked them to contact another expert to find out if there are others available but the."&amp;" REGAND is negative I would like to make a clip to say the truth, there is nothing ""human insure"" as their advertisement told them. management of my file. I told them that I am 6.5 months pregnant but no it changes nothing. When we have a watershed that"&amp;" is getting worse day by day and which forces many people, we do everything to help them. And the intentures and the conges of summer are not an excuse to say ""we are fucked up with your problem, it is our delai which suits us very well to us and we slee"&amp;"p very well with"". I am ecoeuree by so much indifference and mepris..c is to cry")</f>
        <v>Insurance that has nothing "human insure"
I have a watershed, the declaration of Sinitre was made at the end of June. Whenever I call I have a different interlocutor because it is a platform. After sending the loss of a claim, and not having any news I end up calling and the application for expertise is switched on. The latter answers me after 6 days for an August expertise. I may tell them that it is urgentisime that people do not sleep, that it aggravates day by day, the.gmf s completely fucks, he justifies the delai by the congestive and the fact that he liked a lot in June In the Val de Marne. It still seems to me that the intempery takes place all year round. I asked them to contact another expert to find out if there are others available but the. REGAND is negative I would like to make a clip to say the truth, there is nothing "human insure" as their advertisement told them. management of my file. I told them that I am 6.5 months pregnant but no it changes nothing. When we have a watershed that is getting worse day by day and which forces many people, we do everything to help them. And the intentures and the conges of summer are not an excuse to say "we are fucked up with your problem, it is our delai which suits us very well to us and we sleep very well with". I am ecoeuree by so much indifference and mepris..c is to cry</v>
      </c>
    </row>
    <row r="575" ht="15.75" customHeight="1">
      <c r="B575" s="2" t="s">
        <v>1568</v>
      </c>
      <c r="C575" s="2" t="s">
        <v>1569</v>
      </c>
      <c r="D575" s="2" t="s">
        <v>1280</v>
      </c>
      <c r="E575" s="2" t="s">
        <v>14</v>
      </c>
      <c r="F575" s="2" t="s">
        <v>15</v>
      </c>
      <c r="G575" s="2" t="s">
        <v>1565</v>
      </c>
      <c r="H575" s="2" t="s">
        <v>1546</v>
      </c>
      <c r="I575" s="3" t="str">
        <f>IFERROR(__xludf.DUMMYFUNCTION("GOOGLETRANSLATE(C575,""fr"",""en"")"),"Efficient, fast.
Good listening to complaints
Having had a significant water damage, I was able to measure the efficiency of the services, and the speed of reimbursements")</f>
        <v>Efficient, fast.
Good listening to complaints
Having had a significant water damage, I was able to measure the efficiency of the services, and the speed of reimbursements</v>
      </c>
    </row>
    <row r="576" ht="15.75" customHeight="1">
      <c r="B576" s="2" t="s">
        <v>1570</v>
      </c>
      <c r="C576" s="2" t="s">
        <v>1571</v>
      </c>
      <c r="D576" s="2" t="s">
        <v>1280</v>
      </c>
      <c r="E576" s="2" t="s">
        <v>14</v>
      </c>
      <c r="F576" s="2" t="s">
        <v>15</v>
      </c>
      <c r="G576" s="2" t="s">
        <v>1565</v>
      </c>
      <c r="H576" s="2" t="s">
        <v>1546</v>
      </c>
      <c r="I576" s="3" t="str">
        <f>IFERROR(__xludf.DUMMYFUNCTION("GOOGLETRANSLATE(C576,""fr"",""en"")"),"satisfying. A little high price but supplemented by quality customer service and services has added value. Customer service always available to Tel")</f>
        <v>satisfying. A little high price but supplemented by quality customer service and services has added value. Customer service always available to Tel</v>
      </c>
    </row>
    <row r="577" ht="15.75" customHeight="1">
      <c r="B577" s="2" t="s">
        <v>1572</v>
      </c>
      <c r="C577" s="2" t="s">
        <v>1573</v>
      </c>
      <c r="D577" s="2" t="s">
        <v>1280</v>
      </c>
      <c r="E577" s="2" t="s">
        <v>14</v>
      </c>
      <c r="F577" s="2" t="s">
        <v>15</v>
      </c>
      <c r="G577" s="2" t="s">
        <v>1565</v>
      </c>
      <c r="H577" s="2" t="s">
        <v>1546</v>
      </c>
      <c r="I577" s="3" t="str">
        <f>IFERROR(__xludf.DUMMYFUNCTION("GOOGLETRANSLATE(C577,""fr"",""en"")"),"My car broke down, I called the GMF Assistance, they towed and the assistant service confirmed to me that I will have a loan car. After an hour of waiting I recall it is another adviser who tells me that the first was wrong and it is not possible. I found"&amp;" that all of this is to save time and that I stayed with my three children (5-6-11) and my wife anywhere from 8:00 p.m. until midnight. And then I got by my own means knowing that I am insured in your risk")</f>
        <v>My car broke down, I called the GMF Assistance, they towed and the assistant service confirmed to me that I will have a loan car. After an hour of waiting I recall it is another adviser who tells me that the first was wrong and it is not possible. I found that all of this is to save time and that I stayed with my three children (5-6-11) and my wife anywhere from 8:00 p.m. until midnight. And then I got by my own means knowing that I am insured in your risk</v>
      </c>
    </row>
    <row r="578" ht="15.75" customHeight="1">
      <c r="B578" s="2" t="s">
        <v>1574</v>
      </c>
      <c r="C578" s="2" t="s">
        <v>1575</v>
      </c>
      <c r="D578" s="2" t="s">
        <v>1280</v>
      </c>
      <c r="E578" s="2" t="s">
        <v>14</v>
      </c>
      <c r="F578" s="2" t="s">
        <v>15</v>
      </c>
      <c r="G578" s="2" t="s">
        <v>1576</v>
      </c>
      <c r="H578" s="2" t="s">
        <v>1546</v>
      </c>
      <c r="I578" s="3" t="str">
        <f>IFERROR(__xludf.DUMMYFUNCTION("GOOGLETRANSLATE(C578,""fr"",""en"")"),"Price level can do better in view of the competition and my seniority.
Otherwise for the declaration of claims, no very fast concern for management and simple.")</f>
        <v>Price level can do better in view of the competition and my seniority.
Otherwise for the declaration of claims, no very fast concern for management and simple.</v>
      </c>
    </row>
    <row r="579" ht="15.75" customHeight="1">
      <c r="B579" s="2" t="s">
        <v>1577</v>
      </c>
      <c r="C579" s="2" t="s">
        <v>1578</v>
      </c>
      <c r="D579" s="2" t="s">
        <v>1280</v>
      </c>
      <c r="E579" s="2" t="s">
        <v>14</v>
      </c>
      <c r="F579" s="2" t="s">
        <v>15</v>
      </c>
      <c r="G579" s="2" t="s">
        <v>1576</v>
      </c>
      <c r="H579" s="2" t="s">
        <v>1546</v>
      </c>
      <c r="I579" s="3" t="str">
        <f>IFERROR(__xludf.DUMMYFUNCTION("GOOGLETRANSLATE(C579,""fr"",""en"")"),"For the past two years, it has been a big problem to advance the loss files. Either no one at the standard, you have to remember, then it is closed from 5:00 p.m., now that I am waiting for a return to start the work and still nothing. Two messages writte"&amp;"n in the mailbox to remind you of my good memory. Thanks for your feedback.")</f>
        <v>For the past two years, it has been a big problem to advance the loss files. Either no one at the standard, you have to remember, then it is closed from 5:00 p.m., now that I am waiting for a return to start the work and still nothing. Two messages written in the mailbox to remind you of my good memory. Thanks for your feedback.</v>
      </c>
    </row>
    <row r="580" ht="15.75" customHeight="1">
      <c r="B580" s="2" t="s">
        <v>1579</v>
      </c>
      <c r="C580" s="2" t="s">
        <v>1580</v>
      </c>
      <c r="D580" s="2" t="s">
        <v>1280</v>
      </c>
      <c r="E580" s="2" t="s">
        <v>14</v>
      </c>
      <c r="F580" s="2" t="s">
        <v>15</v>
      </c>
      <c r="G580" s="2" t="s">
        <v>1581</v>
      </c>
      <c r="H580" s="2" t="s">
        <v>1546</v>
      </c>
      <c r="I580" s="3" t="str">
        <f>IFERROR(__xludf.DUMMYFUNCTION("GOOGLETRANSLATE(C580,""fr"",""en"")"),"Client for several years the GMF still there nothing to say competent services and personal as well as their availability and the ease of having an appointment online.")</f>
        <v>Client for several years the GMF still there nothing to say competent services and personal as well as their availability and the ease of having an appointment online.</v>
      </c>
    </row>
    <row r="581" ht="15.75" customHeight="1">
      <c r="B581" s="2" t="s">
        <v>1582</v>
      </c>
      <c r="C581" s="2" t="s">
        <v>1583</v>
      </c>
      <c r="D581" s="2" t="s">
        <v>1280</v>
      </c>
      <c r="E581" s="2" t="s">
        <v>14</v>
      </c>
      <c r="F581" s="2" t="s">
        <v>15</v>
      </c>
      <c r="G581" s="2" t="s">
        <v>1584</v>
      </c>
      <c r="H581" s="2" t="s">
        <v>1546</v>
      </c>
      <c r="I581" s="3" t="str">
        <f>IFERROR(__xludf.DUMMYFUNCTION("GOOGLETRANSLATE(C581,""fr"",""en"")"),"What to say ... I've been at GMF for 30 years and I have never found better! Whether for the price or the service. Being satisfied I remain faithful ;-)")</f>
        <v>What to say ... I've been at GMF for 30 years and I have never found better! Whether for the price or the service. Being satisfied I remain faithful ;-)</v>
      </c>
    </row>
    <row r="582" ht="15.75" customHeight="1">
      <c r="B582" s="2" t="s">
        <v>1585</v>
      </c>
      <c r="C582" s="2" t="s">
        <v>1586</v>
      </c>
      <c r="D582" s="2" t="s">
        <v>1280</v>
      </c>
      <c r="E582" s="2" t="s">
        <v>14</v>
      </c>
      <c r="F582" s="2" t="s">
        <v>15</v>
      </c>
      <c r="G582" s="2" t="s">
        <v>1587</v>
      </c>
      <c r="H582" s="2" t="s">
        <v>1546</v>
      </c>
      <c r="I582" s="3" t="str">
        <f>IFERROR(__xludf.DUMMYFUNCTION("GOOGLETRANSLATE(C582,""fr"",""en"")"),"I am satisfied with any rate of execution.
Easy contact. Access to the site. The price is satisfactory.
My only regret is that I had to contact you because there was an error on my certificate concerning my vehicle. So that I had just reported by phone "&amp;"the new registration number of my caravan.
I would like to receive a new certificate so as not to have the print if possible.")</f>
        <v>I am satisfied with any rate of execution.
Easy contact. Access to the site. The price is satisfactory.
My only regret is that I had to contact you because there was an error on my certificate concerning my vehicle. So that I had just reported by phone the new registration number of my caravan.
I would like to receive a new certificate so as not to have the print if possible.</v>
      </c>
    </row>
    <row r="583" ht="15.75" customHeight="1">
      <c r="B583" s="2" t="s">
        <v>1588</v>
      </c>
      <c r="C583" s="2" t="s">
        <v>1589</v>
      </c>
      <c r="D583" s="2" t="s">
        <v>1280</v>
      </c>
      <c r="E583" s="2" t="s">
        <v>14</v>
      </c>
      <c r="F583" s="2" t="s">
        <v>15</v>
      </c>
      <c r="G583" s="2" t="s">
        <v>1590</v>
      </c>
      <c r="H583" s="2" t="s">
        <v>1546</v>
      </c>
      <c r="I583" s="3" t="str">
        <f>IFERROR(__xludf.DUMMYFUNCTION("GOOGLETRANSLATE(C583,""fr"",""en"")"),"I am satisfied with the service. Tariff discounts would be welcome for former long -standing insured. Thank you for your regular information.")</f>
        <v>I am satisfied with the service. Tariff discounts would be welcome for former long -standing insured. Thank you for your regular information.</v>
      </c>
    </row>
    <row r="584" ht="15.75" customHeight="1">
      <c r="B584" s="2" t="s">
        <v>1591</v>
      </c>
      <c r="C584" s="2" t="s">
        <v>1592</v>
      </c>
      <c r="D584" s="2" t="s">
        <v>1280</v>
      </c>
      <c r="E584" s="2" t="s">
        <v>14</v>
      </c>
      <c r="F584" s="2" t="s">
        <v>15</v>
      </c>
      <c r="G584" s="2" t="s">
        <v>1593</v>
      </c>
      <c r="H584" s="2" t="s">
        <v>1546</v>
      </c>
      <c r="I584" s="3" t="str">
        <f>IFERROR(__xludf.DUMMYFUNCTION("GOOGLETRANSLATE(C584,""fr"",""en"")"),"Hello, I am satisfied with the service that I find helping and understanding, and the fluid and pleasant functionality of the site. I have met some problems and I always had a person quickly to help me.")</f>
        <v>Hello, I am satisfied with the service that I find helping and understanding, and the fluid and pleasant functionality of the site. I have met some problems and I always had a person quickly to help me.</v>
      </c>
    </row>
    <row r="585" ht="15.75" customHeight="1">
      <c r="B585" s="2" t="s">
        <v>1594</v>
      </c>
      <c r="C585" s="2" t="s">
        <v>1595</v>
      </c>
      <c r="D585" s="2" t="s">
        <v>1280</v>
      </c>
      <c r="E585" s="2" t="s">
        <v>14</v>
      </c>
      <c r="F585" s="2" t="s">
        <v>15</v>
      </c>
      <c r="G585" s="2" t="s">
        <v>1593</v>
      </c>
      <c r="H585" s="2" t="s">
        <v>1546</v>
      </c>
      <c r="I585" s="3" t="str">
        <f>IFERROR(__xludf.DUMMYFUNCTION("GOOGLETRANSLATE(C585,""fr"",""en"")"),"I am satisfied with the service and the actions reception of the advisers, in particular Laurence Leborgne.
Thank you for everything, good luck to everyone, hoping the best for 2022.
Take care of yourself...")</f>
        <v>I am satisfied with the service and the actions reception of the advisers, in particular Laurence Leborgne.
Thank you for everything, good luck to everyone, hoping the best for 2022.
Take care of yourself...</v>
      </c>
    </row>
    <row r="586" ht="15.75" customHeight="1">
      <c r="B586" s="2" t="s">
        <v>1596</v>
      </c>
      <c r="C586" s="2" t="s">
        <v>1597</v>
      </c>
      <c r="D586" s="2" t="s">
        <v>1280</v>
      </c>
      <c r="E586" s="2" t="s">
        <v>14</v>
      </c>
      <c r="F586" s="2" t="s">
        <v>15</v>
      </c>
      <c r="G586" s="2" t="s">
        <v>1598</v>
      </c>
      <c r="H586" s="2" t="s">
        <v>1546</v>
      </c>
      <c r="I586" s="3" t="str">
        <f>IFERROR(__xludf.DUMMYFUNCTION("GOOGLETRANSLATE(C586,""fr"",""en"")"),"I am satisfied with the services and prices charged.
The follow -up is correct, as long as it does not become harassment.
Their responsiveness is satisfactory.")</f>
        <v>I am satisfied with the services and prices charged.
The follow -up is correct, as long as it does not become harassment.
Their responsiveness is satisfactory.</v>
      </c>
    </row>
    <row r="587" ht="15.75" customHeight="1">
      <c r="B587" s="2" t="s">
        <v>1599</v>
      </c>
      <c r="C587" s="2" t="s">
        <v>1600</v>
      </c>
      <c r="D587" s="2" t="s">
        <v>1280</v>
      </c>
      <c r="E587" s="2" t="s">
        <v>14</v>
      </c>
      <c r="F587" s="2" t="s">
        <v>15</v>
      </c>
      <c r="G587" s="2" t="s">
        <v>1601</v>
      </c>
      <c r="H587" s="2" t="s">
        <v>1546</v>
      </c>
      <c r="I587" s="3" t="str">
        <f>IFERROR(__xludf.DUMMYFUNCTION("GOOGLETRANSLATE(C587,""fr"",""en"")"),"Satisfied with the services requested.
Precise documentation and responsiveness of information on the site, but also on the phone when I call. So it's very satisfactory
")</f>
        <v>Satisfied with the services requested.
Precise documentation and responsiveness of information on the site, but also on the phone when I call. So it's very satisfactory
</v>
      </c>
    </row>
    <row r="588" ht="15.75" customHeight="1">
      <c r="B588" s="2" t="s">
        <v>1602</v>
      </c>
      <c r="C588" s="2" t="s">
        <v>1603</v>
      </c>
      <c r="D588" s="2" t="s">
        <v>1280</v>
      </c>
      <c r="E588" s="2" t="s">
        <v>14</v>
      </c>
      <c r="F588" s="2" t="s">
        <v>15</v>
      </c>
      <c r="G588" s="2" t="s">
        <v>1601</v>
      </c>
      <c r="H588" s="2" t="s">
        <v>1546</v>
      </c>
      <c r="I588" s="3" t="str">
        <f>IFERROR(__xludf.DUMMYFUNCTION("GOOGLETRANSLATE(C588,""fr"",""en"")"),"Fighter's journey, agencies have no phone, on the ""telephone sets"" according to the person The advice is very different. Overall, the value for money is correct. Above all, do not buy a car at the GMF The brokers still by phones are ready for anything t"&amp;"o ""run"" a vehicle. For the recovery we are dealing with a band that takes you hostage and which drop the price. We have no choice we are in the Paris region. Plates gray card you have to manage. Import car bought in February 2021 but vintage 2020. It is"&amp;" also one of the ""surprises"". Office GPL to fill up ""the galley"" The pumps are very distant. It is to take advantage of the credulity of an elderly lady. For the guarantee, the drain is a mystery. The supplied booklet is written in Romanian we have a "&amp;"super practical USB key ... (it's ironic) the GMF should be content to insure and avoid the ""telephone trays"" or the staff is of great incompetence ( These are parrot robots) unless we manage to come across staff in metropolitan France it is correct I a"&amp;"m very very disappointed")</f>
        <v>Fighter's journey, agencies have no phone, on the "telephone sets" according to the person The advice is very different. Overall, the value for money is correct. Above all, do not buy a car at the GMF The brokers still by phones are ready for anything to "run" a vehicle. For the recovery we are dealing with a band that takes you hostage and which drop the price. We have no choice we are in the Paris region. Plates gray card you have to manage. Import car bought in February 2021 but vintage 2020. It is also one of the "surprises". Office GPL to fill up "the galley" The pumps are very distant. It is to take advantage of the credulity of an elderly lady. For the guarantee, the drain is a mystery. The supplied booklet is written in Romanian we have a super practical USB key ... (it's ironic) the GMF should be content to insure and avoid the "telephone trays" or the staff is of great incompetence ( These are parrot robots) unless we manage to come across staff in metropolitan France it is correct I am very very disappointed</v>
      </c>
    </row>
    <row r="589" ht="15.75" customHeight="1">
      <c r="B589" s="2" t="s">
        <v>1604</v>
      </c>
      <c r="C589" s="2" t="s">
        <v>1605</v>
      </c>
      <c r="D589" s="2" t="s">
        <v>1280</v>
      </c>
      <c r="E589" s="2" t="s">
        <v>14</v>
      </c>
      <c r="F589" s="2" t="s">
        <v>15</v>
      </c>
      <c r="G589" s="2" t="s">
        <v>1601</v>
      </c>
      <c r="H589" s="2" t="s">
        <v>1546</v>
      </c>
      <c r="I589" s="3" t="str">
        <f>IFERROR(__xludf.DUMMYFUNCTION("GOOGLETRANSLATE(C589,""fr"",""en"")"),"I am satisfied with the service, the prices are correct, the quality of the calls and appointment in agency are accessible, car insurance, home and we may have easily access for insurance certificates")</f>
        <v>I am satisfied with the service, the prices are correct, the quality of the calls and appointment in agency are accessible, car insurance, home and we may have easily access for insurance certificates</v>
      </c>
    </row>
    <row r="590" ht="15.75" customHeight="1">
      <c r="B590" s="2" t="s">
        <v>1606</v>
      </c>
      <c r="C590" s="2" t="s">
        <v>1607</v>
      </c>
      <c r="D590" s="2" t="s">
        <v>1280</v>
      </c>
      <c r="E590" s="2" t="s">
        <v>14</v>
      </c>
      <c r="F590" s="2" t="s">
        <v>15</v>
      </c>
      <c r="G590" s="2" t="s">
        <v>1608</v>
      </c>
      <c r="H590" s="2" t="s">
        <v>1546</v>
      </c>
      <c r="I590" s="3" t="str">
        <f>IFERROR(__xludf.DUMMYFUNCTION("GOOGLETRANSLATE(C590,""fr"",""en"")"),"I am very satisfied with the service offered by the company, for my part the prices are also suitable, all seem simple and quick and effective.")</f>
        <v>I am very satisfied with the service offered by the company, for my part the prices are also suitable, all seem simple and quick and effective.</v>
      </c>
    </row>
    <row r="591" ht="15.75" customHeight="1">
      <c r="B591" s="2" t="s">
        <v>1609</v>
      </c>
      <c r="C591" s="2" t="s">
        <v>1610</v>
      </c>
      <c r="D591" s="2" t="s">
        <v>1280</v>
      </c>
      <c r="E591" s="2" t="s">
        <v>14</v>
      </c>
      <c r="F591" s="2" t="s">
        <v>15</v>
      </c>
      <c r="G591" s="2" t="s">
        <v>1608</v>
      </c>
      <c r="H591" s="2" t="s">
        <v>1546</v>
      </c>
      <c r="I591" s="3" t="str">
        <f>IFERROR(__xludf.DUMMYFUNCTION("GOOGLETRANSLATE(C591,""fr"",""en"")"),"I am satisfied with your service
I find that you ask too many explanations
We but not obliged to mestre in the sentence
His good we have problems")</f>
        <v>I am satisfied with your service
I find that you ask too many explanations
We but not obliged to mestre in the sentence
His good we have problems</v>
      </c>
    </row>
    <row r="592" ht="15.75" customHeight="1">
      <c r="B592" s="2" t="s">
        <v>1611</v>
      </c>
      <c r="C592" s="2" t="s">
        <v>1612</v>
      </c>
      <c r="D592" s="2" t="s">
        <v>1280</v>
      </c>
      <c r="E592" s="2" t="s">
        <v>14</v>
      </c>
      <c r="F592" s="2" t="s">
        <v>15</v>
      </c>
      <c r="G592" s="2" t="s">
        <v>1608</v>
      </c>
      <c r="H592" s="2" t="s">
        <v>1546</v>
      </c>
      <c r="I592" s="3" t="str">
        <f>IFERROR(__xludf.DUMMYFUNCTION("GOOGLETRANSLATE(C592,""fr"",""en"")"),"Very professional and attentive. You have succeeded in defining our needs in a few minutes. Sends to secure documents on platform without difficulty.")</f>
        <v>Very professional and attentive. You have succeeded in defining our needs in a few minutes. Sends to secure documents on platform without difficulty.</v>
      </c>
    </row>
    <row r="593" ht="15.75" customHeight="1">
      <c r="B593" s="2" t="s">
        <v>1613</v>
      </c>
      <c r="C593" s="2" t="s">
        <v>1614</v>
      </c>
      <c r="D593" s="2" t="s">
        <v>1280</v>
      </c>
      <c r="E593" s="2" t="s">
        <v>14</v>
      </c>
      <c r="F593" s="2" t="s">
        <v>15</v>
      </c>
      <c r="G593" s="2" t="s">
        <v>1615</v>
      </c>
      <c r="H593" s="2" t="s">
        <v>1546</v>
      </c>
      <c r="I593" s="3" t="str">
        <f>IFERROR(__xludf.DUMMYFUNCTION("GOOGLETRANSLATE(C593,""fr"",""en"")"),"I am very satisfied with my assurances at the GMF; Good responsiveness of services, pleasant telephone reception with the concerns of giving customer satisfaction")</f>
        <v>I am very satisfied with my assurances at the GMF; Good responsiveness of services, pleasant telephone reception with the concerns of giving customer satisfaction</v>
      </c>
    </row>
    <row r="594" ht="15.75" customHeight="1">
      <c r="B594" s="2" t="s">
        <v>1616</v>
      </c>
      <c r="C594" s="2" t="s">
        <v>1617</v>
      </c>
      <c r="D594" s="2" t="s">
        <v>1280</v>
      </c>
      <c r="E594" s="2" t="s">
        <v>14</v>
      </c>
      <c r="F594" s="2" t="s">
        <v>15</v>
      </c>
      <c r="G594" s="2" t="s">
        <v>1615</v>
      </c>
      <c r="H594" s="2" t="s">
        <v>1546</v>
      </c>
      <c r="I594" s="3" t="str">
        <f>IFERROR(__xludf.DUMMYFUNCTION("GOOGLETRANSLATE(C594,""fr"",""en"")"),"I am very satisfied on the telephone welcome as well as for the
 integrality of my two contracts (auto and health) and their prices.
")</f>
        <v>I am very satisfied on the telephone welcome as well as for the
 integrality of my two contracts (auto and health) and their prices.
</v>
      </c>
    </row>
    <row r="595" ht="15.75" customHeight="1">
      <c r="B595" s="2" t="s">
        <v>1618</v>
      </c>
      <c r="C595" s="2" t="s">
        <v>1619</v>
      </c>
      <c r="D595" s="2" t="s">
        <v>1280</v>
      </c>
      <c r="E595" s="2" t="s">
        <v>14</v>
      </c>
      <c r="F595" s="2" t="s">
        <v>15</v>
      </c>
      <c r="G595" s="2" t="s">
        <v>1620</v>
      </c>
      <c r="H595" s="2" t="s">
        <v>1546</v>
      </c>
      <c r="I595" s="3" t="str">
        <f>IFERROR(__xludf.DUMMYFUNCTION("GOOGLETRANSLATE(C595,""fr"",""en"")"),"To date, I am satisfied with the service, telephone reception and clear answers to my requests.
I will have to ensure another vehicle in the coming days, I hope to get the same satisfaction.")</f>
        <v>To date, I am satisfied with the service, telephone reception and clear answers to my requests.
I will have to ensure another vehicle in the coming days, I hope to get the same satisfaction.</v>
      </c>
    </row>
    <row r="596" ht="15.75" customHeight="1">
      <c r="B596" s="2" t="s">
        <v>1621</v>
      </c>
      <c r="C596" s="2" t="s">
        <v>1622</v>
      </c>
      <c r="D596" s="2" t="s">
        <v>1280</v>
      </c>
      <c r="E596" s="2" t="s">
        <v>14</v>
      </c>
      <c r="F596" s="2" t="s">
        <v>15</v>
      </c>
      <c r="G596" s="2" t="s">
        <v>1620</v>
      </c>
      <c r="H596" s="2" t="s">
        <v>1546</v>
      </c>
      <c r="I596" s="3" t="str">
        <f>IFERROR(__xludf.DUMMYFUNCTION("GOOGLETRANSLATE(C596,""fr"",""en"")"),"Member for many years, I have been satisfied with the services, especially during the assistance repair on road and at home, as well as for the management of accident observations.")</f>
        <v>Member for many years, I have been satisfied with the services, especially during the assistance repair on road and at home, as well as for the management of accident observations.</v>
      </c>
    </row>
    <row r="597" ht="15.75" customHeight="1">
      <c r="B597" s="2" t="s">
        <v>1623</v>
      </c>
      <c r="C597" s="2" t="s">
        <v>1624</v>
      </c>
      <c r="D597" s="2" t="s">
        <v>1280</v>
      </c>
      <c r="E597" s="2" t="s">
        <v>14</v>
      </c>
      <c r="F597" s="2" t="s">
        <v>15</v>
      </c>
      <c r="G597" s="2" t="s">
        <v>1620</v>
      </c>
      <c r="H597" s="2" t="s">
        <v>1546</v>
      </c>
      <c r="I597" s="3" t="str">
        <f>IFERROR(__xludf.DUMMYFUNCTION("GOOGLETRANSLATE(C597,""fr"",""en"")"),"All GMF services are compliant with my requests. Experience during assistance has always been ensured in optimal conditions")</f>
        <v>All GMF services are compliant with my requests. Experience during assistance has always been ensured in optimal conditions</v>
      </c>
    </row>
    <row r="598" ht="15.75" customHeight="1">
      <c r="B598" s="2" t="s">
        <v>1625</v>
      </c>
      <c r="C598" s="2" t="s">
        <v>1626</v>
      </c>
      <c r="D598" s="2" t="s">
        <v>1280</v>
      </c>
      <c r="E598" s="2" t="s">
        <v>14</v>
      </c>
      <c r="F598" s="2" t="s">
        <v>15</v>
      </c>
      <c r="G598" s="2" t="s">
        <v>1627</v>
      </c>
      <c r="H598" s="2" t="s">
        <v>1546</v>
      </c>
      <c r="I598" s="3" t="str">
        <f>IFERROR(__xludf.DUMMYFUNCTION("GOOGLETRANSLATE(C598,""fr"",""en"")"),"Satisfied but there is a lot of communication on new services. You have to have a problem to know the real methods of the contracts.")</f>
        <v>Satisfied but there is a lot of communication on new services. You have to have a problem to know the real methods of the contracts.</v>
      </c>
    </row>
    <row r="599" ht="15.75" customHeight="1">
      <c r="B599" s="2" t="s">
        <v>1628</v>
      </c>
      <c r="C599" s="2" t="s">
        <v>1629</v>
      </c>
      <c r="D599" s="2" t="s">
        <v>1280</v>
      </c>
      <c r="E599" s="2" t="s">
        <v>14</v>
      </c>
      <c r="F599" s="2" t="s">
        <v>15</v>
      </c>
      <c r="G599" s="2" t="s">
        <v>1630</v>
      </c>
      <c r="H599" s="2" t="s">
        <v>1546</v>
      </c>
      <c r="I599" s="3" t="str">
        <f>IFERROR(__xludf.DUMMYFUNCTION("GOOGLETRANSLATE(C599,""fr"",""en"")"),"Easy access, document found quickly. The site is approved to watch and easy to follow for the procedures.
No claim for the moment, so no GMF assessment.
")</f>
        <v>Easy access, document found quickly. The site is approved to watch and easy to follow for the procedures.
No claim for the moment, so no GMF assessment.
</v>
      </c>
    </row>
    <row r="600" ht="15.75" customHeight="1">
      <c r="B600" s="2" t="s">
        <v>1631</v>
      </c>
      <c r="C600" s="2" t="s">
        <v>1632</v>
      </c>
      <c r="D600" s="2" t="s">
        <v>1280</v>
      </c>
      <c r="E600" s="2" t="s">
        <v>14</v>
      </c>
      <c r="F600" s="2" t="s">
        <v>15</v>
      </c>
      <c r="G600" s="2" t="s">
        <v>1633</v>
      </c>
      <c r="H600" s="2" t="s">
        <v>1546</v>
      </c>
      <c r="I600" s="3" t="str">
        <f>IFERROR(__xludf.DUMMYFUNCTION("GOOGLETRANSLATE(C600,""fr"",""en"")"),"I am satisfied with your service
I have been a new member for 6 months
For the moment R A S
You have a very good communication service
jasper that your prices in a year be well affordable thank you cordially")</f>
        <v>I am satisfied with your service
I have been a new member for 6 months
For the moment R A S
You have a very good communication service
jasper that your prices in a year be well affordable thank you cordially</v>
      </c>
    </row>
    <row r="601" ht="15.75" customHeight="1">
      <c r="B601" s="2" t="s">
        <v>1634</v>
      </c>
      <c r="C601" s="2" t="s">
        <v>1635</v>
      </c>
      <c r="D601" s="2" t="s">
        <v>1280</v>
      </c>
      <c r="E601" s="2" t="s">
        <v>14</v>
      </c>
      <c r="F601" s="2" t="s">
        <v>15</v>
      </c>
      <c r="G601" s="2" t="s">
        <v>1633</v>
      </c>
      <c r="H601" s="2" t="s">
        <v>1546</v>
      </c>
      <c r="I601" s="3" t="str">
        <f>IFERROR(__xludf.DUMMYFUNCTION("GOOGLETRANSLATE(C601,""fr"",""en"")"),"Very satisfied. I have been at GMF for 45 years and comparisons with other insurance companies have reinforced in my loyalty. In addition during my last change of vehicle my subscription was adjusted downwards to take into account its category and my use.")</f>
        <v>Very satisfied. I have been at GMF for 45 years and comparisons with other insurance companies have reinforced in my loyalty. In addition during my last change of vehicle my subscription was adjusted downwards to take into account its category and my use.</v>
      </c>
    </row>
    <row r="602" ht="15.75" customHeight="1">
      <c r="B602" s="2" t="s">
        <v>1636</v>
      </c>
      <c r="C602" s="2" t="s">
        <v>1637</v>
      </c>
      <c r="D602" s="2" t="s">
        <v>1280</v>
      </c>
      <c r="E602" s="2" t="s">
        <v>14</v>
      </c>
      <c r="F602" s="2" t="s">
        <v>15</v>
      </c>
      <c r="G602" s="2" t="s">
        <v>1633</v>
      </c>
      <c r="H602" s="2" t="s">
        <v>1546</v>
      </c>
      <c r="I602" s="3" t="str">
        <f>IFERROR(__xludf.DUMMYFUNCTION("GOOGLETRANSLATE(C602,""fr"",""en"")"),"At GMF for more than 10 years: formerly as a secondary driver and then in my own name. I only had a puncture and a delay in payment of a few days.
To put an increase in payment, there it was very fast. On the other hand for a sinister dated June 19: st"&amp;"ill no closing of the file of the expert warned late by the agency. No information of my rights in terms of car loan ...
For the price, I find that the service is poor.
Currently looking for another insurance.")</f>
        <v>At GMF for more than 10 years: formerly as a secondary driver and then in my own name. I only had a puncture and a delay in payment of a few days.
To put an increase in payment, there it was very fast. On the other hand for a sinister dated June 19: still no closing of the file of the expert warned late by the agency. No information of my rights in terms of car loan ...
For the price, I find that the service is poor.
Currently looking for another insurance.</v>
      </c>
    </row>
    <row r="603" ht="15.75" customHeight="1">
      <c r="B603" s="2" t="s">
        <v>1638</v>
      </c>
      <c r="C603" s="2" t="s">
        <v>1639</v>
      </c>
      <c r="D603" s="2" t="s">
        <v>1280</v>
      </c>
      <c r="E603" s="2" t="s">
        <v>14</v>
      </c>
      <c r="F603" s="2" t="s">
        <v>15</v>
      </c>
      <c r="G603" s="2" t="s">
        <v>1633</v>
      </c>
      <c r="H603" s="2" t="s">
        <v>1546</v>
      </c>
      <c r="I603" s="3" t="str">
        <f>IFERROR(__xludf.DUMMYFUNCTION("GOOGLETRANSLATE(C603,""fr"",""en"")"),"I found that my insurance was expensive and following an exchange with an advisor who reminded me; Very attentive made me a commercial gesture. So I am fully satisfied.")</f>
        <v>I found that my insurance was expensive and following an exchange with an advisor who reminded me; Very attentive made me a commercial gesture. So I am fully satisfied.</v>
      </c>
    </row>
    <row r="604" ht="15.75" customHeight="1">
      <c r="B604" s="2" t="s">
        <v>1640</v>
      </c>
      <c r="C604" s="2" t="s">
        <v>1641</v>
      </c>
      <c r="D604" s="2" t="s">
        <v>1280</v>
      </c>
      <c r="E604" s="2" t="s">
        <v>14</v>
      </c>
      <c r="F604" s="2" t="s">
        <v>15</v>
      </c>
      <c r="G604" s="2" t="s">
        <v>1633</v>
      </c>
      <c r="H604" s="2" t="s">
        <v>1546</v>
      </c>
      <c r="I604" s="3" t="str">
        <f>IFERROR(__xludf.DUMMYFUNCTION("GOOGLETRANSLATE(C604,""fr"",""en"")"),"Fully satisfied for agency reception, for listening, for informed advice. The electronic signature procedure is a considerable advance.")</f>
        <v>Fully satisfied for agency reception, for listening, for informed advice. The electronic signature procedure is a considerable advance.</v>
      </c>
    </row>
    <row r="605" ht="15.75" customHeight="1">
      <c r="B605" s="2" t="s">
        <v>1642</v>
      </c>
      <c r="C605" s="2" t="s">
        <v>1643</v>
      </c>
      <c r="D605" s="2" t="s">
        <v>1280</v>
      </c>
      <c r="E605" s="2" t="s">
        <v>14</v>
      </c>
      <c r="F605" s="2" t="s">
        <v>15</v>
      </c>
      <c r="G605" s="2" t="s">
        <v>1546</v>
      </c>
      <c r="H605" s="2" t="s">
        <v>1546</v>
      </c>
      <c r="I605" s="3" t="str">
        <f>IFERROR(__xludf.DUMMYFUNCTION("GOOGLETRANSLATE(C605,""fr"",""en"")"),"I am satisfied with your services.
Pleasant and very attentive staff.
Regarding a request for documents, the responses are very fast.
Cordially
Madame Mazure Chantal
")</f>
        <v>I am satisfied with your services.
Pleasant and very attentive staff.
Regarding a request for documents, the responses are very fast.
Cordially
Madame Mazure Chantal
</v>
      </c>
    </row>
    <row r="606" ht="15.75" customHeight="1">
      <c r="B606" s="2" t="s">
        <v>1644</v>
      </c>
      <c r="C606" s="2" t="s">
        <v>1645</v>
      </c>
      <c r="D606" s="2" t="s">
        <v>1280</v>
      </c>
      <c r="E606" s="2" t="s">
        <v>14</v>
      </c>
      <c r="F606" s="2" t="s">
        <v>15</v>
      </c>
      <c r="G606" s="2" t="s">
        <v>1546</v>
      </c>
      <c r="H606" s="2" t="s">
        <v>1546</v>
      </c>
      <c r="I606" s="3" t="str">
        <f>IFERROR(__xludf.DUMMYFUNCTION("GOOGLETRANSLATE(C606,""fr"",""en"")"),"Very professional and precise online service, very effective in the event of contract modifications.
clearly explained conditions and invoicing without surprise.")</f>
        <v>Very professional and precise online service, very effective in the event of contract modifications.
clearly explained conditions and invoicing without surprise.</v>
      </c>
    </row>
    <row r="607" ht="15.75" customHeight="1">
      <c r="B607" s="2" t="s">
        <v>1646</v>
      </c>
      <c r="C607" s="2" t="s">
        <v>1647</v>
      </c>
      <c r="D607" s="2" t="s">
        <v>1280</v>
      </c>
      <c r="E607" s="2" t="s">
        <v>14</v>
      </c>
      <c r="F607" s="2" t="s">
        <v>15</v>
      </c>
      <c r="G607" s="2" t="s">
        <v>1546</v>
      </c>
      <c r="H607" s="2" t="s">
        <v>1546</v>
      </c>
      <c r="I607" s="3" t="str">
        <f>IFERROR(__xludf.DUMMYFUNCTION("GOOGLETRANSLATE(C607,""fr"",""en"")"),"Lots of satisfaction, a top website, in case of particular concerns people are always available at the agency with great kindness.")</f>
        <v>Lots of satisfaction, a top website, in case of particular concerns people are always available at the agency with great kindness.</v>
      </c>
    </row>
    <row r="608" ht="15.75" customHeight="1">
      <c r="B608" s="2" t="s">
        <v>1648</v>
      </c>
      <c r="C608" s="2" t="s">
        <v>1649</v>
      </c>
      <c r="D608" s="2" t="s">
        <v>1280</v>
      </c>
      <c r="E608" s="2" t="s">
        <v>14</v>
      </c>
      <c r="F608" s="2" t="s">
        <v>15</v>
      </c>
      <c r="G608" s="2" t="s">
        <v>1546</v>
      </c>
      <c r="H608" s="2" t="s">
        <v>1546</v>
      </c>
      <c r="I608" s="3" t="str">
        <f>IFERROR(__xludf.DUMMYFUNCTION("GOOGLETRANSLATE(C608,""fr"",""en"")"),"I have been a member for 40 years and I would not change because you are near your customers. I had a hanging by car and although I am not wrong I did not make any observation. Yet everything was taken care of by the GMF.")</f>
        <v>I have been a member for 40 years and I would not change because you are near your customers. I had a hanging by car and although I am not wrong I did not make any observation. Yet everything was taken care of by the GMF.</v>
      </c>
    </row>
    <row r="609" ht="15.75" customHeight="1">
      <c r="B609" s="2" t="s">
        <v>1650</v>
      </c>
      <c r="C609" s="2" t="s">
        <v>1651</v>
      </c>
      <c r="D609" s="2" t="s">
        <v>1280</v>
      </c>
      <c r="E609" s="2" t="s">
        <v>14</v>
      </c>
      <c r="F609" s="2" t="s">
        <v>15</v>
      </c>
      <c r="G609" s="2" t="s">
        <v>1546</v>
      </c>
      <c r="H609" s="2" t="s">
        <v>1546</v>
      </c>
      <c r="I609" s="3" t="str">
        <f>IFERROR(__xludf.DUMMYFUNCTION("GOOGLETRANSLATE(C609,""fr"",""en"")"),"I have been very satisfied with GMF, for a very long time (1980) ...
The presence of offices welcoming the nearby public is very appreciable.
Each of my requests were satisfied.")</f>
        <v>I have been very satisfied with GMF, for a very long time (1980) ...
The presence of offices welcoming the nearby public is very appreciable.
Each of my requests were satisfied.</v>
      </c>
    </row>
    <row r="610" ht="15.75" customHeight="1">
      <c r="B610" s="2" t="s">
        <v>1652</v>
      </c>
      <c r="C610" s="2" t="s">
        <v>1653</v>
      </c>
      <c r="D610" s="2" t="s">
        <v>1280</v>
      </c>
      <c r="E610" s="2" t="s">
        <v>14</v>
      </c>
      <c r="F610" s="2" t="s">
        <v>15</v>
      </c>
      <c r="G610" s="2" t="s">
        <v>1546</v>
      </c>
      <c r="H610" s="2" t="s">
        <v>1546</v>
      </c>
      <c r="I610" s="3" t="str">
        <f>IFERROR(__xludf.DUMMYFUNCTION("GOOGLETRANSLATE(C610,""fr"",""en"")"),"I am satisfied with the services and the prices are correct. GMF is reactive in the event of request. I appreciate being able to go directly to the office to meet an agent.")</f>
        <v>I am satisfied with the services and the prices are correct. GMF is reactive in the event of request. I appreciate being able to go directly to the office to meet an agent.</v>
      </c>
    </row>
    <row r="611" ht="15.75" customHeight="1">
      <c r="B611" s="2" t="s">
        <v>1654</v>
      </c>
      <c r="C611" s="2" t="s">
        <v>1655</v>
      </c>
      <c r="D611" s="2" t="s">
        <v>1280</v>
      </c>
      <c r="E611" s="2" t="s">
        <v>14</v>
      </c>
      <c r="F611" s="2" t="s">
        <v>15</v>
      </c>
      <c r="G611" s="2" t="s">
        <v>1546</v>
      </c>
      <c r="H611" s="2" t="s">
        <v>1546</v>
      </c>
      <c r="I611" s="3" t="str">
        <f>IFERROR(__xludf.DUMMYFUNCTION("GOOGLETRANSLATE(C611,""fr"",""en"")"),"I am very satisfied with the service, simple, always effective.
A little high price especially for vehicles, but work and quality result.
At GMF for years.")</f>
        <v>I am very satisfied with the service, simple, always effective.
A little high price especially for vehicles, but work and quality result.
At GMF for years.</v>
      </c>
    </row>
    <row r="612" ht="15.75" customHeight="1">
      <c r="B612" s="2" t="s">
        <v>1656</v>
      </c>
      <c r="C612" s="2" t="s">
        <v>1657</v>
      </c>
      <c r="D612" s="2" t="s">
        <v>1280</v>
      </c>
      <c r="E612" s="2" t="s">
        <v>14</v>
      </c>
      <c r="F612" s="2" t="s">
        <v>15</v>
      </c>
      <c r="G612" s="2" t="s">
        <v>1658</v>
      </c>
      <c r="H612" s="2" t="s">
        <v>1659</v>
      </c>
      <c r="I612" s="3" t="str">
        <f>IFERROR(__xludf.DUMMYFUNCTION("GOOGLETRANSLATE(C612,""fr"",""en"")"),"Always satisfied and in particular customer relations. Home by phone and very good. We needed it for the addition of our accompanied driving son. All our contracts were reviewed and certain free options were added. And always satisfied with the treatment "&amp;"of my claims")</f>
        <v>Always satisfied and in particular customer relations. Home by phone and very good. We needed it for the addition of our accompanied driving son. All our contracts were reviewed and certain free options were added. And always satisfied with the treatment of my claims</v>
      </c>
    </row>
    <row r="613" ht="15.75" customHeight="1">
      <c r="B613" s="2" t="s">
        <v>1660</v>
      </c>
      <c r="C613" s="2" t="s">
        <v>1661</v>
      </c>
      <c r="D613" s="2" t="s">
        <v>1280</v>
      </c>
      <c r="E613" s="2" t="s">
        <v>14</v>
      </c>
      <c r="F613" s="2" t="s">
        <v>15</v>
      </c>
      <c r="G613" s="2" t="s">
        <v>1662</v>
      </c>
      <c r="H613" s="2" t="s">
        <v>1659</v>
      </c>
      <c r="I613" s="3" t="str">
        <f>IFERROR(__xludf.DUMMYFUNCTION("GOOGLETRANSLATE(C613,""fr"",""en"")"),"Very long more long telephone service it hangs up with the nose for no reason and repeatedly.
Still lack of professionalism of telephone platforms without respect for customers")</f>
        <v>Very long more long telephone service it hangs up with the nose for no reason and repeatedly.
Still lack of professionalism of telephone platforms without respect for customers</v>
      </c>
    </row>
    <row r="614" ht="15.75" customHeight="1">
      <c r="B614" s="2" t="s">
        <v>1663</v>
      </c>
      <c r="C614" s="2" t="s">
        <v>1664</v>
      </c>
      <c r="D614" s="2" t="s">
        <v>1280</v>
      </c>
      <c r="E614" s="2" t="s">
        <v>14</v>
      </c>
      <c r="F614" s="2" t="s">
        <v>15</v>
      </c>
      <c r="G614" s="2" t="s">
        <v>1665</v>
      </c>
      <c r="H614" s="2" t="s">
        <v>1659</v>
      </c>
      <c r="I614" s="3" t="str">
        <f>IFERROR(__xludf.DUMMYFUNCTION("GOOGLETRANSLATE(C614,""fr"",""en"")"),"How to explain to you in a few lines! Years of self -employed insurance, before me my parents! A 20 -year -old car always ensured any risk (it's my choice) for 13 years (€ 500 × 13 = € 6,500). Driving exclusive of my son on this vehicle. And there when I "&amp;"think I assure my son for a very small car of 13 years old, € 1,500 !!! ???? In the 2nd driver on my vehicle we double my subscription so 1000 €! ??Great! GMF is more expensive than some of these competitors who do not know us ?? And the ponpon ... my nei"&amp;"ghbors who are not civil servants, their son's assurance (who did not drive accompanied) to a contribution for his small car (equivalent to that of my son) at € 960 All risks too !! ??? . And there person does not want to hear anything, meet in agency wit"&amp;"h a very kind person but who does nothing! So yes, happy with the GMF to a certain point !!")</f>
        <v>How to explain to you in a few lines! Years of self -employed insurance, before me my parents! A 20 -year -old car always ensured any risk (it's my choice) for 13 years (€ 500 × 13 = € 6,500). Driving exclusive of my son on this vehicle. And there when I think I assure my son for a very small car of 13 years old, € 1,500 !!! ???? In the 2nd driver on my vehicle we double my subscription so 1000 €! ??Great! GMF is more expensive than some of these competitors who do not know us ?? And the ponpon ... my neighbors who are not civil servants, their son's assurance (who did not drive accompanied) to a contribution for his small car (equivalent to that of my son) at € 960 All risks too !! ??? . And there person does not want to hear anything, meet in agency with a very kind person but who does nothing! So yes, happy with the GMF to a certain point !!</v>
      </c>
    </row>
    <row r="615" ht="15.75" customHeight="1">
      <c r="B615" s="2" t="s">
        <v>1666</v>
      </c>
      <c r="C615" s="2" t="s">
        <v>1667</v>
      </c>
      <c r="D615" s="2" t="s">
        <v>1280</v>
      </c>
      <c r="E615" s="2" t="s">
        <v>14</v>
      </c>
      <c r="F615" s="2" t="s">
        <v>15</v>
      </c>
      <c r="G615" s="2" t="s">
        <v>1668</v>
      </c>
      <c r="H615" s="2" t="s">
        <v>1659</v>
      </c>
      <c r="I615" s="3" t="str">
        <f>IFERROR(__xludf.DUMMYFUNCTION("GOOGLETRANSLATE(C615,""fr"",""en"")"),"The service concerning the school certificate is well gone I am satisfied but this obligation to fill out this form is much more questionable")</f>
        <v>The service concerning the school certificate is well gone I am satisfied but this obligation to fill out this form is much more questionable</v>
      </c>
    </row>
    <row r="616" ht="15.75" customHeight="1">
      <c r="B616" s="2" t="s">
        <v>1669</v>
      </c>
      <c r="C616" s="2" t="s">
        <v>1670</v>
      </c>
      <c r="D616" s="2" t="s">
        <v>1280</v>
      </c>
      <c r="E616" s="2" t="s">
        <v>14</v>
      </c>
      <c r="F616" s="2" t="s">
        <v>15</v>
      </c>
      <c r="G616" s="2" t="s">
        <v>1671</v>
      </c>
      <c r="H616" s="2" t="s">
        <v>1659</v>
      </c>
      <c r="I616" s="3" t="str">
        <f>IFERROR(__xludf.DUMMYFUNCTION("GOOGLETRANSLATE(C616,""fr"",""en"")"),"The GMF de Vannes refuses that I have several vehicles with my name insured at home as a main driver without any secondary driver.
I wanted to keep a car for professional journeys (personal car and not function) and one for private journeys.
Impossible "&amp;"! ...
Only insurance company that works like this.")</f>
        <v>The GMF de Vannes refuses that I have several vehicles with my name insured at home as a main driver without any secondary driver.
I wanted to keep a car for professional journeys (personal car and not function) and one for private journeys.
Impossible ! ...
Only insurance company that works like this.</v>
      </c>
    </row>
    <row r="617" ht="15.75" customHeight="1">
      <c r="B617" s="2" t="s">
        <v>1672</v>
      </c>
      <c r="C617" s="2" t="s">
        <v>1673</v>
      </c>
      <c r="D617" s="2" t="s">
        <v>1280</v>
      </c>
      <c r="E617" s="2" t="s">
        <v>14</v>
      </c>
      <c r="F617" s="2" t="s">
        <v>15</v>
      </c>
      <c r="G617" s="2" t="s">
        <v>1674</v>
      </c>
      <c r="H617" s="2" t="s">
        <v>1659</v>
      </c>
      <c r="I617" s="3" t="str">
        <f>IFERROR(__xludf.DUMMYFUNCTION("GOOGLETRANSLATE(C617,""fr"",""en"")"),"very satisfied with the service
Each problem is a quick and effective solution to me.
No endless waiting on the phone is also an advantage")</f>
        <v>very satisfied with the service
Each problem is a quick and effective solution to me.
No endless waiting on the phone is also an advantage</v>
      </c>
    </row>
    <row r="618" ht="15.75" customHeight="1">
      <c r="B618" s="2" t="s">
        <v>1675</v>
      </c>
      <c r="C618" s="2" t="s">
        <v>1676</v>
      </c>
      <c r="D618" s="2" t="s">
        <v>1280</v>
      </c>
      <c r="E618" s="2" t="s">
        <v>14</v>
      </c>
      <c r="F618" s="2" t="s">
        <v>15</v>
      </c>
      <c r="G618" s="2" t="s">
        <v>1677</v>
      </c>
      <c r="H618" s="2" t="s">
        <v>1659</v>
      </c>
      <c r="I618" s="3" t="str">
        <f>IFERROR(__xludf.DUMMYFUNCTION("GOOGLETRANSLATE(C618,""fr"",""en"")"),"Very satisfied with the GMF service, but also the prices and services offer, I recommend the GMF services which are always attentive and anxious to respond favorably")</f>
        <v>Very satisfied with the GMF service, but also the prices and services offer, I recommend the GMF services which are always attentive and anxious to respond favorably</v>
      </c>
    </row>
    <row r="619" ht="15.75" customHeight="1">
      <c r="B619" s="2" t="s">
        <v>1678</v>
      </c>
      <c r="C619" s="2" t="s">
        <v>1679</v>
      </c>
      <c r="D619" s="2" t="s">
        <v>1280</v>
      </c>
      <c r="E619" s="2" t="s">
        <v>14</v>
      </c>
      <c r="F619" s="2" t="s">
        <v>15</v>
      </c>
      <c r="G619" s="2" t="s">
        <v>1677</v>
      </c>
      <c r="H619" s="2" t="s">
        <v>1659</v>
      </c>
      <c r="I619" s="3" t="str">
        <f>IFERROR(__xludf.DUMMYFUNCTION("GOOGLETRANSLATE(C619,""fr"",""en"")"),"I am currently satisfied
I have not yet needed to call on my insurer fortunately but I appreciate access to the information I need")</f>
        <v>I am currently satisfied
I have not yet needed to call on my insurer fortunately but I appreciate access to the information I need</v>
      </c>
    </row>
    <row r="620" ht="15.75" customHeight="1">
      <c r="B620" s="2" t="s">
        <v>1680</v>
      </c>
      <c r="C620" s="2" t="s">
        <v>1681</v>
      </c>
      <c r="D620" s="2" t="s">
        <v>1280</v>
      </c>
      <c r="E620" s="2" t="s">
        <v>14</v>
      </c>
      <c r="F620" s="2" t="s">
        <v>15</v>
      </c>
      <c r="G620" s="2" t="s">
        <v>1682</v>
      </c>
      <c r="H620" s="2" t="s">
        <v>1659</v>
      </c>
      <c r="I620" s="3" t="str">
        <f>IFERROR(__xludf.DUMMYFUNCTION("GOOGLETRANSLATE(C620,""fr"",""en"")"),"The service is satisfactory overall the prices especially as a young driver are prohibitive.
The website is quite effective and almost anything can be done.")</f>
        <v>The service is satisfactory overall the prices especially as a young driver are prohibitive.
The website is quite effective and almost anything can be done.</v>
      </c>
    </row>
    <row r="621" ht="15.75" customHeight="1">
      <c r="B621" s="2" t="s">
        <v>1683</v>
      </c>
      <c r="C621" s="2" t="s">
        <v>1684</v>
      </c>
      <c r="D621" s="2" t="s">
        <v>1280</v>
      </c>
      <c r="E621" s="2" t="s">
        <v>14</v>
      </c>
      <c r="F621" s="2" t="s">
        <v>15</v>
      </c>
      <c r="G621" s="2" t="s">
        <v>1682</v>
      </c>
      <c r="H621" s="2" t="s">
        <v>1659</v>
      </c>
      <c r="I621" s="3" t="str">
        <f>IFERROR(__xludf.DUMMYFUNCTION("GOOGLETRANSLATE(C621,""fr"",""en"")"),"I am satisfied with the services that suit me completely,
I remain faithful to my insurance, I can add that the prices charged by your services are correct")</f>
        <v>I am satisfied with the services that suit me completely,
I remain faithful to my insurance, I can add that the prices charged by your services are correct</v>
      </c>
    </row>
    <row r="622" ht="15.75" customHeight="1">
      <c r="B622" s="2" t="s">
        <v>1685</v>
      </c>
      <c r="C622" s="2" t="s">
        <v>1686</v>
      </c>
      <c r="D622" s="2" t="s">
        <v>1280</v>
      </c>
      <c r="E622" s="2" t="s">
        <v>14</v>
      </c>
      <c r="F622" s="2" t="s">
        <v>15</v>
      </c>
      <c r="G622" s="2" t="s">
        <v>1687</v>
      </c>
      <c r="H622" s="2" t="s">
        <v>1659</v>
      </c>
      <c r="I622" s="3" t="str">
        <f>IFERROR(__xludf.DUMMYFUNCTION("GOOGLETRANSLATE(C622,""fr"",""en"")"),"I am satisfied with the services, the speed and quality of what GMF offers us, with very competitive prices. And ease has recovered documents or certificates for children.")</f>
        <v>I am satisfied with the services, the speed and quality of what GMF offers us, with very competitive prices. And ease has recovered documents or certificates for children.</v>
      </c>
    </row>
    <row r="623" ht="15.75" customHeight="1">
      <c r="B623" s="2" t="s">
        <v>1688</v>
      </c>
      <c r="C623" s="2" t="s">
        <v>1689</v>
      </c>
      <c r="D623" s="2" t="s">
        <v>1280</v>
      </c>
      <c r="E623" s="2" t="s">
        <v>14</v>
      </c>
      <c r="F623" s="2" t="s">
        <v>15</v>
      </c>
      <c r="G623" s="2" t="s">
        <v>1687</v>
      </c>
      <c r="H623" s="2" t="s">
        <v>1659</v>
      </c>
      <c r="I623" s="3" t="str">
        <f>IFERROR(__xludf.DUMMYFUNCTION("GOOGLETRANSLATE(C623,""fr"",""en"")"),"I find the amount of my excessive contributions
However, I remain at the moment because I am very satisfied with the telephone reception, and the services")</f>
        <v>I find the amount of my excessive contributions
However, I remain at the moment because I am very satisfied with the telephone reception, and the services</v>
      </c>
    </row>
    <row r="624" ht="15.75" customHeight="1">
      <c r="B624" s="2" t="s">
        <v>1690</v>
      </c>
      <c r="C624" s="2" t="s">
        <v>1691</v>
      </c>
      <c r="D624" s="2" t="s">
        <v>1280</v>
      </c>
      <c r="E624" s="2" t="s">
        <v>14</v>
      </c>
      <c r="F624" s="2" t="s">
        <v>15</v>
      </c>
      <c r="G624" s="2" t="s">
        <v>1687</v>
      </c>
      <c r="H624" s="2" t="s">
        <v>1659</v>
      </c>
      <c r="I624" s="3" t="str">
        <f>IFERROR(__xludf.DUMMYFUNCTION("GOOGLETRANSLATE(C624,""fr"",""en"")"),"I am very satisfied with the GMF services. Reactivity, skill, good advice and cordiality at any time. I constantly recommend it to my family and relationships.")</f>
        <v>I am very satisfied with the GMF services. Reactivity, skill, good advice and cordiality at any time. I constantly recommend it to my family and relationships.</v>
      </c>
    </row>
    <row r="625" ht="15.75" customHeight="1">
      <c r="B625" s="2" t="s">
        <v>1692</v>
      </c>
      <c r="C625" s="2" t="s">
        <v>1693</v>
      </c>
      <c r="D625" s="2" t="s">
        <v>1280</v>
      </c>
      <c r="E625" s="2" t="s">
        <v>14</v>
      </c>
      <c r="F625" s="2" t="s">
        <v>15</v>
      </c>
      <c r="G625" s="2" t="s">
        <v>1687</v>
      </c>
      <c r="H625" s="2" t="s">
        <v>1659</v>
      </c>
      <c r="I625" s="3" t="str">
        <f>IFERROR(__xludf.DUMMYFUNCTION("GOOGLETRANSLATE(C625,""fr"",""en"")"),"I am satisfied with the GMF services of Reunion.
The prices have not increased, the answers to the questions have a very reasonable time.
I remain faithful.")</f>
        <v>I am satisfied with the GMF services of Reunion.
The prices have not increased, the answers to the questions have a very reasonable time.
I remain faithful.</v>
      </c>
    </row>
    <row r="626" ht="15.75" customHeight="1">
      <c r="B626" s="2" t="s">
        <v>1694</v>
      </c>
      <c r="C626" s="2" t="s">
        <v>1695</v>
      </c>
      <c r="D626" s="2" t="s">
        <v>1280</v>
      </c>
      <c r="E626" s="2" t="s">
        <v>14</v>
      </c>
      <c r="F626" s="2" t="s">
        <v>15</v>
      </c>
      <c r="G626" s="2" t="s">
        <v>1696</v>
      </c>
      <c r="H626" s="2" t="s">
        <v>1659</v>
      </c>
      <c r="I626" s="3" t="str">
        <f>IFERROR(__xludf.DUMMYFUNCTION("GOOGLETRANSLATE(C626,""fr"",""en"")"),"Difficult to reach the GMF in order to take stock of all insurance contracts in our possession. I would like to have that a manager face a point on all my contracts and see if there is what we modify to optimize.")</f>
        <v>Difficult to reach the GMF in order to take stock of all insurance contracts in our possession. I would like to have that a manager face a point on all my contracts and see if there is what we modify to optimize.</v>
      </c>
    </row>
    <row r="627" ht="15.75" customHeight="1">
      <c r="B627" s="2" t="s">
        <v>1697</v>
      </c>
      <c r="C627" s="2" t="s">
        <v>1698</v>
      </c>
      <c r="D627" s="2" t="s">
        <v>1280</v>
      </c>
      <c r="E627" s="2" t="s">
        <v>14</v>
      </c>
      <c r="F627" s="2" t="s">
        <v>15</v>
      </c>
      <c r="G627" s="2" t="s">
        <v>1699</v>
      </c>
      <c r="H627" s="2" t="s">
        <v>1659</v>
      </c>
      <c r="I627" s="3" t="str">
        <f>IFERROR(__xludf.DUMMYFUNCTION("GOOGLETRANSLATE(C627,""fr"",""en"")"),"Excellent, very satisfied with the GMF services, I have been a member since 1967
GMF still present in difficult times. It is with recognition that I sell this satisfaction with my friends.")</f>
        <v>Excellent, very satisfied with the GMF services, I have been a member since 1967
GMF still present in difficult times. It is with recognition that I sell this satisfaction with my friends.</v>
      </c>
    </row>
    <row r="628" ht="15.75" customHeight="1">
      <c r="B628" s="2" t="s">
        <v>1700</v>
      </c>
      <c r="C628" s="2" t="s">
        <v>1701</v>
      </c>
      <c r="D628" s="2" t="s">
        <v>1280</v>
      </c>
      <c r="E628" s="2" t="s">
        <v>14</v>
      </c>
      <c r="F628" s="2" t="s">
        <v>15</v>
      </c>
      <c r="G628" s="2" t="s">
        <v>1702</v>
      </c>
      <c r="H628" s="2" t="s">
        <v>1659</v>
      </c>
      <c r="I628" s="3" t="str">
        <f>IFERROR(__xludf.DUMMYFUNCTION("GOOGLETRANSLATE(C628,""fr"",""en"")"),"Satisfied with the price but not the GMF customer service. You do not know how to manage a customer, which also you do not swallow it ""nothing to do"", only money counts ... Once cashed (2 times the same side in 2019 for the same vehicle, you are not fuc"&amp;"ked up Refund when you make bullshit")</f>
        <v>Satisfied with the price but not the GMF customer service. You do not know how to manage a customer, which also you do not swallow it "nothing to do", only money counts ... Once cashed (2 times the same side in 2019 for the same vehicle, you are not fucked up Refund when you make bullshit</v>
      </c>
    </row>
    <row r="629" ht="15.75" customHeight="1">
      <c r="B629" s="2" t="s">
        <v>1703</v>
      </c>
      <c r="C629" s="2" t="s">
        <v>1704</v>
      </c>
      <c r="D629" s="2" t="s">
        <v>1280</v>
      </c>
      <c r="E629" s="2" t="s">
        <v>14</v>
      </c>
      <c r="F629" s="2" t="s">
        <v>15</v>
      </c>
      <c r="G629" s="2" t="s">
        <v>1702</v>
      </c>
      <c r="H629" s="2" t="s">
        <v>1659</v>
      </c>
      <c r="I629" s="3" t="str">
        <f>IFERROR(__xludf.DUMMYFUNCTION("GOOGLETRANSLATE(C629,""fr"",""en"")"),"A certificate request is well worth the GMF, speed and simplicity.
It is very easy to access, very clear and it is very happy not to get fucked with these formalities.
")</f>
        <v>A certificate request is well worth the GMF, speed and simplicity.
It is very easy to access, very clear and it is very happy not to get fucked with these formalities.
</v>
      </c>
    </row>
    <row r="630" ht="15.75" customHeight="1">
      <c r="B630" s="2" t="s">
        <v>1705</v>
      </c>
      <c r="C630" s="2" t="s">
        <v>1706</v>
      </c>
      <c r="D630" s="2" t="s">
        <v>1280</v>
      </c>
      <c r="E630" s="2" t="s">
        <v>14</v>
      </c>
      <c r="F630" s="2" t="s">
        <v>15</v>
      </c>
      <c r="G630" s="2" t="s">
        <v>1702</v>
      </c>
      <c r="H630" s="2" t="s">
        <v>1659</v>
      </c>
      <c r="I630" s="3" t="str">
        <f>IFERROR(__xludf.DUMMYFUNCTION("GOOGLETRANSLATE(C630,""fr"",""en"")")," I am advisers of the Illkirch agency
of the '' sinister '' service from Lyon contacted for a member friend after a current disaster with a direct number;
But to declare a disaster, difficult connection.")</f>
        <v> I am advisers of the Illkirch agency
of the '' sinister '' service from Lyon contacted for a member friend after a current disaster with a direct number;
But to declare a disaster, difficult connection.</v>
      </c>
    </row>
    <row r="631" ht="15.75" customHeight="1">
      <c r="B631" s="2" t="s">
        <v>1707</v>
      </c>
      <c r="C631" s="2" t="s">
        <v>1708</v>
      </c>
      <c r="D631" s="2" t="s">
        <v>1280</v>
      </c>
      <c r="E631" s="2" t="s">
        <v>14</v>
      </c>
      <c r="F631" s="2" t="s">
        <v>15</v>
      </c>
      <c r="G631" s="2" t="s">
        <v>1702</v>
      </c>
      <c r="H631" s="2" t="s">
        <v>1659</v>
      </c>
      <c r="I631" s="3" t="str">
        <f>IFERROR(__xludf.DUMMYFUNCTION("GOOGLETRANSLATE(C631,""fr"",""en"")"),"I am very satisfied with my very attractive price contract and very competent advise I would recommend my friends to your insurance company La GMF")</f>
        <v>I am very satisfied with my very attractive price contract and very competent advise I would recommend my friends to your insurance company La GMF</v>
      </c>
    </row>
    <row r="632" ht="15.75" customHeight="1">
      <c r="B632" s="2" t="s">
        <v>1709</v>
      </c>
      <c r="C632" s="2" t="s">
        <v>1710</v>
      </c>
      <c r="D632" s="2" t="s">
        <v>1280</v>
      </c>
      <c r="E632" s="2" t="s">
        <v>14</v>
      </c>
      <c r="F632" s="2" t="s">
        <v>15</v>
      </c>
      <c r="G632" s="2" t="s">
        <v>1711</v>
      </c>
      <c r="H632" s="2" t="s">
        <v>1659</v>
      </c>
      <c r="I632" s="3" t="str">
        <f>IFERROR(__xludf.DUMMYFUNCTION("GOOGLETRANSLATE(C632,""fr"",""en"")"),"Too high car insurance contributions, I cannot add my young driver to our vehicles without double the subscription, I think I change insurer.")</f>
        <v>Too high car insurance contributions, I cannot add my young driver to our vehicles without double the subscription, I think I change insurer.</v>
      </c>
    </row>
    <row r="633" ht="15.75" customHeight="1">
      <c r="B633" s="2" t="s">
        <v>1712</v>
      </c>
      <c r="C633" s="2" t="s">
        <v>1713</v>
      </c>
      <c r="D633" s="2" t="s">
        <v>1280</v>
      </c>
      <c r="E633" s="2" t="s">
        <v>14</v>
      </c>
      <c r="F633" s="2" t="s">
        <v>15</v>
      </c>
      <c r="G633" s="2" t="s">
        <v>1711</v>
      </c>
      <c r="H633" s="2" t="s">
        <v>1659</v>
      </c>
      <c r="I633" s="3" t="str">
        <f>IFERROR(__xludf.DUMMYFUNCTION("GOOGLETRANSLATE(C633,""fr"",""en"")"),"It is regrettable that as soon as a difficulty arises such as several consecutive claims while a long period without disaster has passed before without taking into account that we have been customers for a long time. In this specific case, the GMF does no"&amp;"t hesitate to expel the vehicle: this is not what we expect from IQ insurance is only present in good times. Your competitors, on the other hand, play the game and help and it's tanpis for you.")</f>
        <v>It is regrettable that as soon as a difficulty arises such as several consecutive claims while a long period without disaster has passed before without taking into account that we have been customers for a long time. In this specific case, the GMF does not hesitate to expel the vehicle: this is not what we expect from IQ insurance is only present in good times. Your competitors, on the other hand, play the game and help and it's tanpis for you.</v>
      </c>
    </row>
    <row r="634" ht="15.75" customHeight="1">
      <c r="B634" s="2" t="s">
        <v>1714</v>
      </c>
      <c r="C634" s="2" t="s">
        <v>1715</v>
      </c>
      <c r="D634" s="2" t="s">
        <v>1280</v>
      </c>
      <c r="E634" s="2" t="s">
        <v>14</v>
      </c>
      <c r="F634" s="2" t="s">
        <v>15</v>
      </c>
      <c r="G634" s="2" t="s">
        <v>1716</v>
      </c>
      <c r="H634" s="2" t="s">
        <v>1659</v>
      </c>
      <c r="I634" s="3" t="str">
        <f>IFERROR(__xludf.DUMMYFUNCTION("GOOGLETRANSLATE(C634,""fr"",""en"")"),"GMF has always been able to meet my expectations. Reactive, it brings me practical and rapid solutions.
The website is also user -friendly and practical.")</f>
        <v>GMF has always been able to meet my expectations. Reactive, it brings me practical and rapid solutions.
The website is also user -friendly and practical.</v>
      </c>
    </row>
    <row r="635" ht="15.75" customHeight="1">
      <c r="B635" s="2" t="s">
        <v>1717</v>
      </c>
      <c r="C635" s="2" t="s">
        <v>1718</v>
      </c>
      <c r="D635" s="2" t="s">
        <v>1280</v>
      </c>
      <c r="E635" s="2" t="s">
        <v>14</v>
      </c>
      <c r="F635" s="2" t="s">
        <v>15</v>
      </c>
      <c r="G635" s="2" t="s">
        <v>1719</v>
      </c>
      <c r="H635" s="2" t="s">
        <v>1659</v>
      </c>
      <c r="I635" s="3" t="str">
        <f>IFERROR(__xludf.DUMMYFUNCTION("GOOGLETRANSLATE(C635,""fr"",""en"")"),"Always a law in progress since 2019 ... The discounts for members in 2020 (40 €) were applied to those who asked for it and not automatically ... very, very disappointed")</f>
        <v>Always a law in progress since 2019 ... The discounts for members in 2020 (40 €) were applied to those who asked for it and not automatically ... very, very disappointed</v>
      </c>
    </row>
    <row r="636" ht="15.75" customHeight="1">
      <c r="B636" s="2" t="s">
        <v>1720</v>
      </c>
      <c r="C636" s="2" t="s">
        <v>1721</v>
      </c>
      <c r="D636" s="2" t="s">
        <v>1280</v>
      </c>
      <c r="E636" s="2" t="s">
        <v>14</v>
      </c>
      <c r="F636" s="2" t="s">
        <v>15</v>
      </c>
      <c r="G636" s="2" t="s">
        <v>1719</v>
      </c>
      <c r="H636" s="2" t="s">
        <v>1659</v>
      </c>
      <c r="I636" s="3" t="str">
        <f>IFERROR(__xludf.DUMMYFUNCTION("GOOGLETRANSLATE(C636,""fr"",""en"")"),"I am satisfied with the online service offered by the GMF
Very easy to access, with beautiful ergonomics, the service saves time in the processing of requested needs.")</f>
        <v>I am satisfied with the online service offered by the GMF
Very easy to access, with beautiful ergonomics, the service saves time in the processing of requested needs.</v>
      </c>
    </row>
    <row r="637" ht="15.75" customHeight="1">
      <c r="B637" s="2" t="s">
        <v>1722</v>
      </c>
      <c r="C637" s="2" t="s">
        <v>1723</v>
      </c>
      <c r="D637" s="2" t="s">
        <v>1280</v>
      </c>
      <c r="E637" s="2" t="s">
        <v>14</v>
      </c>
      <c r="F637" s="2" t="s">
        <v>15</v>
      </c>
      <c r="G637" s="2" t="s">
        <v>1719</v>
      </c>
      <c r="H637" s="2" t="s">
        <v>1659</v>
      </c>
      <c r="I637" s="3" t="str">
        <f>IFERROR(__xludf.DUMMYFUNCTION("GOOGLETRANSLATE(C637,""fr"",""en"")"),"The GMF site is fast and the sending of documents is direct, it is done without worry or need to retreat!
The costs are reasonable.")</f>
        <v>The GMF site is fast and the sending of documents is direct, it is done without worry or need to retreat!
The costs are reasonable.</v>
      </c>
    </row>
    <row r="638" ht="15.75" customHeight="1">
      <c r="B638" s="2" t="s">
        <v>1724</v>
      </c>
      <c r="C638" s="2" t="s">
        <v>1725</v>
      </c>
      <c r="D638" s="2" t="s">
        <v>1280</v>
      </c>
      <c r="E638" s="2" t="s">
        <v>14</v>
      </c>
      <c r="F638" s="2" t="s">
        <v>15</v>
      </c>
      <c r="G638" s="2" t="s">
        <v>1726</v>
      </c>
      <c r="H638" s="2" t="s">
        <v>1659</v>
      </c>
      <c r="I638" s="3" t="str">
        <f>IFERROR(__xludf.DUMMYFUNCTION("GOOGLETRANSLATE(C638,""fr"",""en"")"),"GMF was a very competitive insurance before creating the backup.
Since then, prices have not been so interesting.
No advantage in having several GMF contracts.
There are fewer and fewer GMF agencies open and the ease of subscription for a longtime cust"&amp;"omer is bad at a distance.
Nothing is done to retain the customer ...")</f>
        <v>GMF was a very competitive insurance before creating the backup.
Since then, prices have not been so interesting.
No advantage in having several GMF contracts.
There are fewer and fewer GMF agencies open and the ease of subscription for a longtime customer is bad at a distance.
Nothing is done to retain the customer ...</v>
      </c>
    </row>
    <row r="639" ht="15.75" customHeight="1">
      <c r="B639" s="2" t="s">
        <v>1727</v>
      </c>
      <c r="C639" s="2" t="s">
        <v>1728</v>
      </c>
      <c r="D639" s="2" t="s">
        <v>1280</v>
      </c>
      <c r="E639" s="2" t="s">
        <v>14</v>
      </c>
      <c r="F639" s="2" t="s">
        <v>15</v>
      </c>
      <c r="G639" s="2" t="s">
        <v>1726</v>
      </c>
      <c r="H639" s="2" t="s">
        <v>1659</v>
      </c>
      <c r="I639" s="3" t="str">
        <f>IFERROR(__xludf.DUMMYFUNCTION("GOOGLETRANSLATE(C639,""fr"",""en"")"),"Very good insurance served in time always listening to its customers I recommend GMF for all people who wish to have good insurance")</f>
        <v>Very good insurance served in time always listening to its customers I recommend GMF for all people who wish to have good insurance</v>
      </c>
    </row>
    <row r="640" ht="15.75" customHeight="1">
      <c r="B640" s="2" t="s">
        <v>1729</v>
      </c>
      <c r="C640" s="2" t="s">
        <v>1730</v>
      </c>
      <c r="D640" s="2" t="s">
        <v>1280</v>
      </c>
      <c r="E640" s="2" t="s">
        <v>14</v>
      </c>
      <c r="F640" s="2" t="s">
        <v>15</v>
      </c>
      <c r="G640" s="2" t="s">
        <v>1731</v>
      </c>
      <c r="H640" s="2" t="s">
        <v>1659</v>
      </c>
      <c r="I640" s="3" t="str">
        <f>IFERROR(__xludf.DUMMYFUNCTION("GOOGLETRANSLATE(C640,""fr"",""en"")"),"I always appreciate the service with reasonable prices.
Good responsiveness. I am quite satisfied with the appointment. The agency reception is good too.")</f>
        <v>I always appreciate the service with reasonable prices.
Good responsiveness. I am quite satisfied with the appointment. The agency reception is good too.</v>
      </c>
    </row>
    <row r="641" ht="15.75" customHeight="1">
      <c r="B641" s="2" t="s">
        <v>1732</v>
      </c>
      <c r="C641" s="2" t="s">
        <v>1733</v>
      </c>
      <c r="D641" s="2" t="s">
        <v>1280</v>
      </c>
      <c r="E641" s="2" t="s">
        <v>14</v>
      </c>
      <c r="F641" s="2" t="s">
        <v>15</v>
      </c>
      <c r="G641" s="2" t="s">
        <v>1734</v>
      </c>
      <c r="H641" s="2" t="s">
        <v>1659</v>
      </c>
      <c r="I641" s="3" t="str">
        <f>IFERROR(__xludf.DUMMYFUNCTION("GOOGLETRANSLATE(C641,""fr"",""en"")"),"I am always very satisfied with the GMF even if the price does not take into account the KMS traveled annually.
During Covid period and for retirees the price is very important.")</f>
        <v>I am always very satisfied with the GMF even if the price does not take into account the KMS traveled annually.
During Covid period and for retirees the price is very important.</v>
      </c>
    </row>
    <row r="642" ht="15.75" customHeight="1">
      <c r="B642" s="2" t="s">
        <v>1735</v>
      </c>
      <c r="C642" s="2" t="s">
        <v>1736</v>
      </c>
      <c r="D642" s="2" t="s">
        <v>1280</v>
      </c>
      <c r="E642" s="2" t="s">
        <v>14</v>
      </c>
      <c r="F642" s="2" t="s">
        <v>15</v>
      </c>
      <c r="G642" s="2" t="s">
        <v>1737</v>
      </c>
      <c r="H642" s="2" t="s">
        <v>1659</v>
      </c>
      <c r="I642" s="3" t="str">
        <f>IFERROR(__xludf.DUMMYFUNCTION("GOOGLETRANSLATE(C642,""fr"",""en"")"),"Simple is quick good advice easy to reach by phone on well -defined time slots, Rapel of advice if necessary, very fast waiting time
slightly excessive
")</f>
        <v>Simple is quick good advice easy to reach by phone on well -defined time slots, Rapel of advice if necessary, very fast waiting time
slightly excessive
</v>
      </c>
    </row>
    <row r="643" ht="15.75" customHeight="1">
      <c r="B643" s="2" t="s">
        <v>1738</v>
      </c>
      <c r="C643" s="2" t="s">
        <v>1739</v>
      </c>
      <c r="D643" s="2" t="s">
        <v>1280</v>
      </c>
      <c r="E643" s="2" t="s">
        <v>14</v>
      </c>
      <c r="F643" s="2" t="s">
        <v>15</v>
      </c>
      <c r="G643" s="2" t="s">
        <v>1737</v>
      </c>
      <c r="H643" s="2" t="s">
        <v>1659</v>
      </c>
      <c r="I643" s="3" t="str">
        <f>IFERROR(__xludf.DUMMYFUNCTION("GOOGLETRANSLATE(C643,""fr"",""en"")"),"I am satisfied with some of the services to which I joined but very very disappointed with the reimbursements made by the complementary health body")</f>
        <v>I am satisfied with some of the services to which I joined but very very disappointed with the reimbursements made by the complementary health body</v>
      </c>
    </row>
    <row r="644" ht="15.75" customHeight="1">
      <c r="B644" s="2" t="s">
        <v>1740</v>
      </c>
      <c r="C644" s="2" t="s">
        <v>1741</v>
      </c>
      <c r="D644" s="2" t="s">
        <v>1280</v>
      </c>
      <c r="E644" s="2" t="s">
        <v>14</v>
      </c>
      <c r="F644" s="2" t="s">
        <v>15</v>
      </c>
      <c r="G644" s="2" t="s">
        <v>1742</v>
      </c>
      <c r="H644" s="2" t="s">
        <v>1659</v>
      </c>
      <c r="I644" s="3" t="str">
        <f>IFERROR(__xludf.DUMMYFUNCTION("GOOGLETRANSLATE(C644,""fr"",""en"")"),"Satisfied with the service to the global.
The very practical site except about messaging. It would be better to use my personal box. During a need, use site messaging and return to the site to have a return")</f>
        <v>Satisfied with the service to the global.
The very practical site except about messaging. It would be better to use my personal box. During a need, use site messaging and return to the site to have a return</v>
      </c>
    </row>
    <row r="645" ht="15.75" customHeight="1">
      <c r="B645" s="2" t="s">
        <v>1743</v>
      </c>
      <c r="C645" s="2" t="s">
        <v>1744</v>
      </c>
      <c r="D645" s="2" t="s">
        <v>1280</v>
      </c>
      <c r="E645" s="2" t="s">
        <v>14</v>
      </c>
      <c r="F645" s="2" t="s">
        <v>15</v>
      </c>
      <c r="G645" s="2" t="s">
        <v>1745</v>
      </c>
      <c r="H645" s="2" t="s">
        <v>1659</v>
      </c>
      <c r="I645" s="3" t="str">
        <f>IFERROR(__xludf.DUMMYFUNCTION("GOOGLETRANSLATE(C645,""fr"",""en"")"),"Available and responsive insurance. When making comparisons, prices remain quite competitive. The presence of agencies is also an advantage because it can be important to be able to exchange live with professionals to be advisable as accurately as possibl"&amp;"e.")</f>
        <v>Available and responsive insurance. When making comparisons, prices remain quite competitive. The presence of agencies is also an advantage because it can be important to be able to exchange live with professionals to be advisable as accurately as possible.</v>
      </c>
    </row>
    <row r="646" ht="15.75" customHeight="1">
      <c r="B646" s="2" t="s">
        <v>1746</v>
      </c>
      <c r="C646" s="2" t="s">
        <v>1747</v>
      </c>
      <c r="D646" s="2" t="s">
        <v>1280</v>
      </c>
      <c r="E646" s="2" t="s">
        <v>14</v>
      </c>
      <c r="F646" s="2" t="s">
        <v>15</v>
      </c>
      <c r="G646" s="2" t="s">
        <v>1745</v>
      </c>
      <c r="H646" s="2" t="s">
        <v>1659</v>
      </c>
      <c r="I646" s="3" t="str">
        <f>IFERROR(__xludf.DUMMYFUNCTION("GOOGLETRANSLATE(C646,""fr"",""en"")"),"I am satisfied with the service but I find that fidelity could be better rewarded.
Cordially
Sylvie Catinot")</f>
        <v>I am satisfied with the service but I find that fidelity could be better rewarded.
Cordially
Sylvie Catinot</v>
      </c>
    </row>
    <row r="647" ht="15.75" customHeight="1">
      <c r="B647" s="2" t="s">
        <v>1748</v>
      </c>
      <c r="C647" s="2" t="s">
        <v>1749</v>
      </c>
      <c r="D647" s="2" t="s">
        <v>1280</v>
      </c>
      <c r="E647" s="2" t="s">
        <v>14</v>
      </c>
      <c r="F647" s="2" t="s">
        <v>15</v>
      </c>
      <c r="G647" s="2" t="s">
        <v>1745</v>
      </c>
      <c r="H647" s="2" t="s">
        <v>1659</v>
      </c>
      <c r="I647" s="3" t="str">
        <f>IFERROR(__xludf.DUMMYFUNCTION("GOOGLETRANSLATE(C647,""fr"",""en"")"),"The more expensive price 2 times more than the other, the advice answers your question as amateurs. We paid him but when your disaster said to repair he is looking for things not to pay, this insurance is not good")</f>
        <v>The more expensive price 2 times more than the other, the advice answers your question as amateurs. We paid him but when your disaster said to repair he is looking for things not to pay, this insurance is not good</v>
      </c>
    </row>
    <row r="648" ht="15.75" customHeight="1">
      <c r="B648" s="2" t="s">
        <v>1750</v>
      </c>
      <c r="C648" s="2" t="s">
        <v>1751</v>
      </c>
      <c r="D648" s="2" t="s">
        <v>1280</v>
      </c>
      <c r="E648" s="2" t="s">
        <v>14</v>
      </c>
      <c r="F648" s="2" t="s">
        <v>15</v>
      </c>
      <c r="G648" s="2" t="s">
        <v>1745</v>
      </c>
      <c r="H648" s="2" t="s">
        <v>1659</v>
      </c>
      <c r="I648" s="3" t="str">
        <f>IFERROR(__xludf.DUMMYFUNCTION("GOOGLETRANSLATE(C648,""fr"",""en"")"),"Simple and practical, GMF services bring me great satisfaction. The prices are affordable and suitable for the official I am.")</f>
        <v>Simple and practical, GMF services bring me great satisfaction. The prices are affordable and suitable for the official I am.</v>
      </c>
    </row>
    <row r="649" ht="15.75" customHeight="1">
      <c r="B649" s="2" t="s">
        <v>1752</v>
      </c>
      <c r="C649" s="2" t="s">
        <v>1753</v>
      </c>
      <c r="D649" s="2" t="s">
        <v>1280</v>
      </c>
      <c r="E649" s="2" t="s">
        <v>14</v>
      </c>
      <c r="F649" s="2" t="s">
        <v>15</v>
      </c>
      <c r="G649" s="2" t="s">
        <v>1659</v>
      </c>
      <c r="H649" s="2" t="s">
        <v>1659</v>
      </c>
      <c r="I649" s="3" t="str">
        <f>IFERROR(__xludf.DUMMYFUNCTION("GOOGLETRANSLATE(C649,""fr"",""en"")"),"hello, 
We always manage to discuss and get along with you.
It is important in my eyes.
For the price I find that we could have cheaper.")</f>
        <v>hello, 
We always manage to discuss and get along with you.
It is important in my eyes.
For the price I find that we could have cheaper.</v>
      </c>
    </row>
    <row r="650" ht="15.75" customHeight="1">
      <c r="B650" s="2" t="s">
        <v>1754</v>
      </c>
      <c r="C650" s="2" t="s">
        <v>1755</v>
      </c>
      <c r="D650" s="2" t="s">
        <v>1280</v>
      </c>
      <c r="E650" s="2" t="s">
        <v>14</v>
      </c>
      <c r="F650" s="2" t="s">
        <v>15</v>
      </c>
      <c r="G650" s="2" t="s">
        <v>1756</v>
      </c>
      <c r="H650" s="2" t="s">
        <v>1757</v>
      </c>
      <c r="I650" s="3" t="str">
        <f>IFERROR(__xludf.DUMMYFUNCTION("GOOGLETRANSLATE(C650,""fr"",""en"")"),"I am satisfied with the fast and effective service. The price are correct. With the internet inquire or have a document C, is easy, thank you all for your work")</f>
        <v>I am satisfied with the fast and effective service. The price are correct. With the internet inquire or have a document C, is easy, thank you all for your work</v>
      </c>
    </row>
    <row r="651" ht="15.75" customHeight="1">
      <c r="B651" s="2" t="s">
        <v>1758</v>
      </c>
      <c r="C651" s="2" t="s">
        <v>1759</v>
      </c>
      <c r="D651" s="2" t="s">
        <v>1280</v>
      </c>
      <c r="E651" s="2" t="s">
        <v>14</v>
      </c>
      <c r="F651" s="2" t="s">
        <v>15</v>
      </c>
      <c r="G651" s="2" t="s">
        <v>1760</v>
      </c>
      <c r="H651" s="2" t="s">
        <v>1757</v>
      </c>
      <c r="I651" s="3" t="str">
        <f>IFERROR(__xludf.DUMMYFUNCTION("GOOGLETRANSLATE(C651,""fr"",""en"")"),"Insured for 13 years, bonus of 0.50, I have an accident at the end of March 2021, on April 10 I receive an information statement telling me not responsible, on April 27 I receive an increase of more than 50% of the franchise Without explanation, another s"&amp;"tatement where I am responsible. During the Declaration in Beziers the advisor told me that I was a risky motorist and that he was going to suspend my contract. Therefore I have taken steps with another insurance and that's the result. I have a maximum bo"&amp;"nus. My interlocutor's only response ... I'm sorry ...")</f>
        <v>Insured for 13 years, bonus of 0.50, I have an accident at the end of March 2021, on April 10 I receive an information statement telling me not responsible, on April 27 I receive an increase of more than 50% of the franchise Without explanation, another statement where I am responsible. During the Declaration in Beziers the advisor told me that I was a risky motorist and that he was going to suspend my contract. Therefore I have taken steps with another insurance and that's the result. I have a maximum bonus. My interlocutor's only response ... I'm sorry ...</v>
      </c>
    </row>
    <row r="652" ht="15.75" customHeight="1">
      <c r="B652" s="2" t="s">
        <v>1761</v>
      </c>
      <c r="C652" s="2" t="s">
        <v>1762</v>
      </c>
      <c r="D652" s="2" t="s">
        <v>1280</v>
      </c>
      <c r="E652" s="2" t="s">
        <v>14</v>
      </c>
      <c r="F652" s="2" t="s">
        <v>15</v>
      </c>
      <c r="G652" s="2" t="s">
        <v>1763</v>
      </c>
      <c r="H652" s="2" t="s">
        <v>1757</v>
      </c>
      <c r="I652" s="3" t="str">
        <f>IFERROR(__xludf.DUMMYFUNCTION("GOOGLETRANSLATE(C652,""fr"",""en"")"),"Correct. Speed ​​in the event of a disaster and serious monitoring of the file. Interlocutor easy to reach and precise response.")</f>
        <v>Correct. Speed ​​in the event of a disaster and serious monitoring of the file. Interlocutor easy to reach and precise response.</v>
      </c>
    </row>
    <row r="653" ht="15.75" customHeight="1">
      <c r="B653" s="2" t="s">
        <v>1764</v>
      </c>
      <c r="C653" s="2" t="s">
        <v>1765</v>
      </c>
      <c r="D653" s="2" t="s">
        <v>1280</v>
      </c>
      <c r="E653" s="2" t="s">
        <v>14</v>
      </c>
      <c r="F653" s="2" t="s">
        <v>15</v>
      </c>
      <c r="G653" s="2" t="s">
        <v>1763</v>
      </c>
      <c r="H653" s="2" t="s">
        <v>1757</v>
      </c>
      <c r="I653" s="3" t="str">
        <f>IFERROR(__xludf.DUMMYFUNCTION("GOOGLETRANSLATE(C653,""fr"",""en"")"),"I am satisfied well that I am asked by other insurance companies with attractive or identical prices but, with higher guarantees")</f>
        <v>I am satisfied well that I am asked by other insurance companies with attractive or identical prices but, with higher guarantees</v>
      </c>
    </row>
    <row r="654" ht="15.75" customHeight="1">
      <c r="B654" s="2" t="s">
        <v>1766</v>
      </c>
      <c r="C654" s="2" t="s">
        <v>1767</v>
      </c>
      <c r="D654" s="2" t="s">
        <v>1280</v>
      </c>
      <c r="E654" s="2" t="s">
        <v>14</v>
      </c>
      <c r="F654" s="2" t="s">
        <v>15</v>
      </c>
      <c r="G654" s="2" t="s">
        <v>1768</v>
      </c>
      <c r="H654" s="2" t="s">
        <v>1757</v>
      </c>
      <c r="I654" s="3" t="str">
        <f>IFERROR(__xludf.DUMMYFUNCTION("GOOGLETRANSLATE(C654,""fr"",""en"")"),"Regular increases in incomrehensible tariffs and not in line with inflation. Do you pay for your administrators too much? This is the question of the day")</f>
        <v>Regular increases in incomrehensible tariffs and not in line with inflation. Do you pay for your administrators too much? This is the question of the day</v>
      </c>
    </row>
    <row r="655" ht="15.75" customHeight="1">
      <c r="B655" s="2" t="s">
        <v>1769</v>
      </c>
      <c r="C655" s="2" t="s">
        <v>1770</v>
      </c>
      <c r="D655" s="2" t="s">
        <v>1280</v>
      </c>
      <c r="E655" s="2" t="s">
        <v>14</v>
      </c>
      <c r="F655" s="2" t="s">
        <v>15</v>
      </c>
      <c r="G655" s="2" t="s">
        <v>1771</v>
      </c>
      <c r="H655" s="2" t="s">
        <v>1757</v>
      </c>
      <c r="I655" s="3" t="str">
        <f>IFERROR(__xludf.DUMMYFUNCTION("GOOGLETRANSLATE(C655,""fr"",""en"")"),"satisfied with your service
Service included in home insurance and affordable price
big dysfunction of your website to connect and have access to the account and certificates")</f>
        <v>satisfied with your service
Service included in home insurance and affordable price
big dysfunction of your website to connect and have access to the account and certificates</v>
      </c>
    </row>
    <row r="656" ht="15.75" customHeight="1">
      <c r="B656" s="2" t="s">
        <v>1772</v>
      </c>
      <c r="C656" s="2" t="s">
        <v>1773</v>
      </c>
      <c r="D656" s="2" t="s">
        <v>1280</v>
      </c>
      <c r="E656" s="2" t="s">
        <v>14</v>
      </c>
      <c r="F656" s="2" t="s">
        <v>15</v>
      </c>
      <c r="G656" s="2" t="s">
        <v>1774</v>
      </c>
      <c r="H656" s="2" t="s">
        <v>1757</v>
      </c>
      <c r="I656" s="3" t="str">
        <f>IFERROR(__xludf.DUMMYFUNCTION("GOOGLETRANSLATE(C656,""fr"",""en"")"),"I am satisfied with the services offered, the kindness of the advisers, the telephone waiting period, and the prices.
Nothing to add to be perfect !!!!")</f>
        <v>I am satisfied with the services offered, the kindness of the advisers, the telephone waiting period, and the prices.
Nothing to add to be perfect !!!!</v>
      </c>
    </row>
    <row r="657" ht="15.75" customHeight="1">
      <c r="B657" s="2" t="s">
        <v>1775</v>
      </c>
      <c r="C657" s="2" t="s">
        <v>1776</v>
      </c>
      <c r="D657" s="2" t="s">
        <v>1280</v>
      </c>
      <c r="E657" s="2" t="s">
        <v>14</v>
      </c>
      <c r="F657" s="2" t="s">
        <v>15</v>
      </c>
      <c r="G657" s="2" t="s">
        <v>1777</v>
      </c>
      <c r="H657" s="2" t="s">
        <v>1757</v>
      </c>
      <c r="I657" s="3" t="str">
        <f>IFERROR(__xludf.DUMMYFUNCTION("GOOGLETRANSLATE(C657,""fr"",""en"")"),"For the moment satisfied, with regard to prices, I find that customers registered with you for years and having not had claims (0) on all their range of insurance (life, house, car. ..) should benefit from a preferential rate ...
")</f>
        <v>For the moment satisfied, with regard to prices, I find that customers registered with you for years and having not had claims (0) on all their range of insurance (life, house, car. ..) should benefit from a preferential rate ...
</v>
      </c>
    </row>
    <row r="658" ht="15.75" customHeight="1">
      <c r="B658" s="2" t="s">
        <v>1778</v>
      </c>
      <c r="C658" s="2" t="s">
        <v>1779</v>
      </c>
      <c r="D658" s="2" t="s">
        <v>1280</v>
      </c>
      <c r="E658" s="2" t="s">
        <v>14</v>
      </c>
      <c r="F658" s="2" t="s">
        <v>15</v>
      </c>
      <c r="G658" s="2" t="s">
        <v>1780</v>
      </c>
      <c r="H658" s="2" t="s">
        <v>1757</v>
      </c>
      <c r="I658" s="3" t="str">
        <f>IFERROR(__xludf.DUMMYFUNCTION("GOOGLETRANSLATE(C658,""fr"",""en"")"),"I am satisfied with the speed of processing of the information requested.
Customer service is attentive and provides a quick and effective solution")</f>
        <v>I am satisfied with the speed of processing of the information requested.
Customer service is attentive and provides a quick and effective solution</v>
      </c>
    </row>
    <row r="659" ht="15.75" customHeight="1">
      <c r="B659" s="2" t="s">
        <v>1778</v>
      </c>
      <c r="C659" s="2" t="s">
        <v>1779</v>
      </c>
      <c r="D659" s="2" t="s">
        <v>1280</v>
      </c>
      <c r="E659" s="2" t="s">
        <v>14</v>
      </c>
      <c r="F659" s="2" t="s">
        <v>15</v>
      </c>
      <c r="G659" s="2" t="s">
        <v>1780</v>
      </c>
      <c r="H659" s="2" t="s">
        <v>1757</v>
      </c>
      <c r="I659" s="3" t="str">
        <f>IFERROR(__xludf.DUMMYFUNCTION("GOOGLETRANSLATE(C659,""fr"",""en"")"),"I am satisfied with the speed of processing of the information requested.
Customer service is attentive and provides a quick and effective solution")</f>
        <v>I am satisfied with the speed of processing of the information requested.
Customer service is attentive and provides a quick and effective solution</v>
      </c>
    </row>
    <row r="660" ht="15.75" customHeight="1">
      <c r="B660" s="2" t="s">
        <v>1609</v>
      </c>
      <c r="C660" s="2" t="s">
        <v>1781</v>
      </c>
      <c r="D660" s="2" t="s">
        <v>1280</v>
      </c>
      <c r="E660" s="2" t="s">
        <v>14</v>
      </c>
      <c r="F660" s="2" t="s">
        <v>15</v>
      </c>
      <c r="G660" s="2" t="s">
        <v>1780</v>
      </c>
      <c r="H660" s="2" t="s">
        <v>1757</v>
      </c>
      <c r="I660" s="3" t="str">
        <f>IFERROR(__xludf.DUMMYFUNCTION("GOOGLETRANSLATE(C660,""fr"",""en"")"),"I am very happy to be in GFM
I but never had a problem with
They are serious and fast for reimbursements
And correct for reimbursements of the damage to houses")</f>
        <v>I am very happy to be in GFM
I but never had a problem with
They are serious and fast for reimbursements
And correct for reimbursements of the damage to houses</v>
      </c>
    </row>
    <row r="661" ht="15.75" customHeight="1">
      <c r="B661" s="2" t="s">
        <v>1782</v>
      </c>
      <c r="C661" s="2" t="s">
        <v>1783</v>
      </c>
      <c r="D661" s="2" t="s">
        <v>1280</v>
      </c>
      <c r="E661" s="2" t="s">
        <v>14</v>
      </c>
      <c r="F661" s="2" t="s">
        <v>15</v>
      </c>
      <c r="G661" s="2" t="s">
        <v>1784</v>
      </c>
      <c r="H661" s="2" t="s">
        <v>1757</v>
      </c>
      <c r="I661" s="3" t="str">
        <f>IFERROR(__xludf.DUMMYFUNCTION("GOOGLETRANSLATE(C661,""fr"",""en"")"),"I am satisfied and the prices suits me perfectly.
I recommend this insurance
I would talk to my entourage.
I wish to receive car insurance offers on occasion")</f>
        <v>I am satisfied and the prices suits me perfectly.
I recommend this insurance
I would talk to my entourage.
I wish to receive car insurance offers on occasion</v>
      </c>
    </row>
    <row r="662" ht="15.75" customHeight="1">
      <c r="B662" s="2" t="s">
        <v>1785</v>
      </c>
      <c r="C662" s="2" t="s">
        <v>1786</v>
      </c>
      <c r="D662" s="2" t="s">
        <v>1280</v>
      </c>
      <c r="E662" s="2" t="s">
        <v>14</v>
      </c>
      <c r="F662" s="2" t="s">
        <v>15</v>
      </c>
      <c r="G662" s="2" t="s">
        <v>1784</v>
      </c>
      <c r="H662" s="2" t="s">
        <v>1757</v>
      </c>
      <c r="I662" s="3" t="str">
        <f>IFERROR(__xludf.DUMMYFUNCTION("GOOGLETRANSLATE(C662,""fr"",""en"")"),"Yes, I am satisfied with telephone reception, prices and follow -up by operators. Very good contact. Nothing else to add. Thank you for everything. See you soon.")</f>
        <v>Yes, I am satisfied with telephone reception, prices and follow -up by operators. Very good contact. Nothing else to add. Thank you for everything. See you soon.</v>
      </c>
    </row>
    <row r="663" ht="15.75" customHeight="1">
      <c r="B663" s="2" t="s">
        <v>1787</v>
      </c>
      <c r="C663" s="2" t="s">
        <v>1788</v>
      </c>
      <c r="D663" s="2" t="s">
        <v>1280</v>
      </c>
      <c r="E663" s="2" t="s">
        <v>14</v>
      </c>
      <c r="F663" s="2" t="s">
        <v>15</v>
      </c>
      <c r="G663" s="2" t="s">
        <v>1784</v>
      </c>
      <c r="H663" s="2" t="s">
        <v>1757</v>
      </c>
      <c r="I663" s="3" t="str">
        <f>IFERROR(__xludf.DUMMYFUNCTION("GOOGLETRANSLATE(C663,""fr"",""en"")"),"I am satisfied with the agency service but a little less from the remote service; I would prefer to deal in all situations with agency staff.")</f>
        <v>I am satisfied with the agency service but a little less from the remote service; I would prefer to deal in all situations with agency staff.</v>
      </c>
    </row>
    <row r="664" ht="15.75" customHeight="1">
      <c r="B664" s="2" t="s">
        <v>1789</v>
      </c>
      <c r="C664" s="2" t="s">
        <v>1790</v>
      </c>
      <c r="D664" s="2" t="s">
        <v>1280</v>
      </c>
      <c r="E664" s="2" t="s">
        <v>14</v>
      </c>
      <c r="F664" s="2" t="s">
        <v>15</v>
      </c>
      <c r="G664" s="2" t="s">
        <v>1791</v>
      </c>
      <c r="H664" s="2" t="s">
        <v>1757</v>
      </c>
      <c r="I664" s="3" t="str">
        <f>IFERROR(__xludf.DUMMYFUNCTION("GOOGLETRANSLATE(C664,""fr"",""en"")"),"I am satisfied with the service and I am satisfied with the responsiveness of the care in the event of assistance. This insurance is a good quality/ price choice")</f>
        <v>I am satisfied with the service and I am satisfied with the responsiveness of the care in the event of assistance. This insurance is a good quality/ price choice</v>
      </c>
    </row>
    <row r="665" ht="15.75" customHeight="1">
      <c r="B665" s="2" t="s">
        <v>1792</v>
      </c>
      <c r="C665" s="2" t="s">
        <v>1793</v>
      </c>
      <c r="D665" s="2" t="s">
        <v>1280</v>
      </c>
      <c r="E665" s="2" t="s">
        <v>14</v>
      </c>
      <c r="F665" s="2" t="s">
        <v>15</v>
      </c>
      <c r="G665" s="2" t="s">
        <v>1791</v>
      </c>
      <c r="H665" s="2" t="s">
        <v>1757</v>
      </c>
      <c r="I665" s="3" t="str">
        <f>IFERROR(__xludf.DUMMYFUNCTION("GOOGLETRANSLATE(C665,""fr"",""en"")"),"I am satisfied with prices and services
Of the reactivity of your advisers, reception in your Saint Benoit agency and their professionalism")</f>
        <v>I am satisfied with prices and services
Of the reactivity of your advisers, reception in your Saint Benoit agency and their professionalism</v>
      </c>
    </row>
    <row r="666" ht="15.75" customHeight="1">
      <c r="B666" s="2" t="s">
        <v>1794</v>
      </c>
      <c r="C666" s="2" t="s">
        <v>1795</v>
      </c>
      <c r="D666" s="2" t="s">
        <v>1280</v>
      </c>
      <c r="E666" s="2" t="s">
        <v>14</v>
      </c>
      <c r="F666" s="2" t="s">
        <v>15</v>
      </c>
      <c r="G666" s="2" t="s">
        <v>1796</v>
      </c>
      <c r="H666" s="2" t="s">
        <v>1757</v>
      </c>
      <c r="I666" s="3" t="str">
        <f>IFERROR(__xludf.DUMMYFUNCTION("GOOGLETRANSLATE(C666,""fr"",""en"")"),"We are satisfied with the services and speed for reimbursements when there is a claim, but at the price level that remains quite high.
  ")</f>
        <v>We are satisfied with the services and speed for reimbursements when there is a claim, but at the price level that remains quite high.
  </v>
      </c>
    </row>
    <row r="667" ht="15.75" customHeight="1">
      <c r="B667" s="2" t="s">
        <v>1797</v>
      </c>
      <c r="C667" s="2" t="s">
        <v>1798</v>
      </c>
      <c r="D667" s="2" t="s">
        <v>1280</v>
      </c>
      <c r="E667" s="2" t="s">
        <v>14</v>
      </c>
      <c r="F667" s="2" t="s">
        <v>15</v>
      </c>
      <c r="G667" s="2" t="s">
        <v>1799</v>
      </c>
      <c r="H667" s="2" t="s">
        <v>1757</v>
      </c>
      <c r="I667" s="3" t="str">
        <f>IFERROR(__xludf.DUMMYFUNCTION("GOOGLETRANSLATE(C667,""fr"",""en"")"),"Hello,
Your site is simple effective with quick access to the desired information. Congratulations on the ergonomics of your site!
Cordially
Mathilde")</f>
        <v>Hello,
Your site is simple effective with quick access to the desired information. Congratulations on the ergonomics of your site!
Cordially
Mathilde</v>
      </c>
    </row>
    <row r="668" ht="15.75" customHeight="1">
      <c r="B668" s="2" t="s">
        <v>1800</v>
      </c>
      <c r="C668" s="2" t="s">
        <v>1801</v>
      </c>
      <c r="D668" s="2" t="s">
        <v>1280</v>
      </c>
      <c r="E668" s="2" t="s">
        <v>14</v>
      </c>
      <c r="F668" s="2" t="s">
        <v>15</v>
      </c>
      <c r="G668" s="2" t="s">
        <v>1802</v>
      </c>
      <c r="H668" s="2" t="s">
        <v>1757</v>
      </c>
      <c r="I668" s="3" t="str">
        <f>IFERROR(__xludf.DUMMYFUNCTION("GOOGLETRANSLATE(C668,""fr"",""en"")"),"Ensures well but not top at level Telephone service waiting too long and poorly directed. Otherwise intervention level is not the fastest either.
Otherwise good insurance")</f>
        <v>Ensures well but not top at level Telephone service waiting too long and poorly directed. Otherwise intervention level is not the fastest either.
Otherwise good insurance</v>
      </c>
    </row>
    <row r="669" ht="15.75" customHeight="1">
      <c r="B669" s="2" t="s">
        <v>1803</v>
      </c>
      <c r="C669" s="2" t="s">
        <v>1804</v>
      </c>
      <c r="D669" s="2" t="s">
        <v>1280</v>
      </c>
      <c r="E669" s="2" t="s">
        <v>14</v>
      </c>
      <c r="F669" s="2" t="s">
        <v>15</v>
      </c>
      <c r="G669" s="2" t="s">
        <v>1805</v>
      </c>
      <c r="H669" s="2" t="s">
        <v>1757</v>
      </c>
      <c r="I669" s="3" t="str">
        <f>IFERROR(__xludf.DUMMYFUNCTION("GOOGLETRANSLATE(C669,""fr"",""en"")"),"Prices dear advisor not listening to no discussion possible to flee ... Two contracts terminated asks you questions customer satisfaction not important assume the terminations
")</f>
        <v>Prices dear advisor not listening to no discussion possible to flee ... Two contracts terminated asks you questions customer satisfaction not important assume the terminations
</v>
      </c>
    </row>
    <row r="670" ht="15.75" customHeight="1">
      <c r="B670" s="2" t="s">
        <v>1806</v>
      </c>
      <c r="C670" s="2" t="s">
        <v>1807</v>
      </c>
      <c r="D670" s="2" t="s">
        <v>1280</v>
      </c>
      <c r="E670" s="2" t="s">
        <v>14</v>
      </c>
      <c r="F670" s="2" t="s">
        <v>15</v>
      </c>
      <c r="G670" s="2" t="s">
        <v>1808</v>
      </c>
      <c r="H670" s="2" t="s">
        <v>1757</v>
      </c>
      <c r="I670" s="3" t="str">
        <f>IFERROR(__xludf.DUMMYFUNCTION("GOOGLETRANSLATE(C670,""fr"",""en"")"),"Satisfied with all services as well as prices and staff on the phone.
Internet searches are simple fast and clear.
Cordially")</f>
        <v>Satisfied with all services as well as prices and staff on the phone.
Internet searches are simple fast and clear.
Cordially</v>
      </c>
    </row>
    <row r="671" ht="15.75" customHeight="1">
      <c r="B671" s="2" t="s">
        <v>1809</v>
      </c>
      <c r="C671" s="2" t="s">
        <v>1810</v>
      </c>
      <c r="D671" s="2" t="s">
        <v>1280</v>
      </c>
      <c r="E671" s="2" t="s">
        <v>14</v>
      </c>
      <c r="F671" s="2" t="s">
        <v>15</v>
      </c>
      <c r="G671" s="2" t="s">
        <v>1811</v>
      </c>
      <c r="H671" s="2" t="s">
        <v>1757</v>
      </c>
      <c r="I671" s="3" t="str">
        <f>IFERROR(__xludf.DUMMYFUNCTION("GOOGLETRANSLATE(C671,""fr"",""en"")"),"Practical but I do not know what I will receive because I can no longer find my green card. Easy to use but reluctant to do so many characters ....")</f>
        <v>Practical but I do not know what I will receive because I can no longer find my green card. Easy to use but reluctant to do so many characters ....</v>
      </c>
    </row>
    <row r="672" ht="15.75" customHeight="1">
      <c r="B672" s="2" t="s">
        <v>1812</v>
      </c>
      <c r="C672" s="2" t="s">
        <v>1813</v>
      </c>
      <c r="D672" s="2" t="s">
        <v>1280</v>
      </c>
      <c r="E672" s="2" t="s">
        <v>14</v>
      </c>
      <c r="F672" s="2" t="s">
        <v>15</v>
      </c>
      <c r="G672" s="2" t="s">
        <v>1811</v>
      </c>
      <c r="H672" s="2" t="s">
        <v>1757</v>
      </c>
      <c r="I672" s="3" t="str">
        <f>IFERROR(__xludf.DUMMYFUNCTION("GOOGLETRANSLATE(C672,""fr"",""en"")"),"Simple and practical, very easy to use. Operational telephone interview during containment. thank you for your professionalism.
very listening service.")</f>
        <v>Simple and practical, very easy to use. Operational telephone interview during containment. thank you for your professionalism.
very listening service.</v>
      </c>
    </row>
    <row r="673" ht="15.75" customHeight="1">
      <c r="B673" s="2" t="s">
        <v>1814</v>
      </c>
      <c r="C673" s="2" t="s">
        <v>1815</v>
      </c>
      <c r="D673" s="2" t="s">
        <v>1280</v>
      </c>
      <c r="E673" s="2" t="s">
        <v>14</v>
      </c>
      <c r="F673" s="2" t="s">
        <v>15</v>
      </c>
      <c r="G673" s="2" t="s">
        <v>1816</v>
      </c>
      <c r="H673" s="2" t="s">
        <v>1757</v>
      </c>
      <c r="I673" s="3" t="str">
        <f>IFERROR(__xludf.DUMMYFUNCTION("GOOGLETRANSLATE(C673,""fr"",""en"")"),"I am satisfied with the GFM services
The prices are attractive and the guarantees up to the prices applied
The answers by phone are fast and effective.")</f>
        <v>I am satisfied with the GFM services
The prices are attractive and the guarantees up to the prices applied
The answers by phone are fast and effective.</v>
      </c>
    </row>
    <row r="674" ht="15.75" customHeight="1">
      <c r="B674" s="2" t="s">
        <v>1817</v>
      </c>
      <c r="C674" s="2" t="s">
        <v>1818</v>
      </c>
      <c r="D674" s="2" t="s">
        <v>1280</v>
      </c>
      <c r="E674" s="2" t="s">
        <v>14</v>
      </c>
      <c r="F674" s="2" t="s">
        <v>15</v>
      </c>
      <c r="G674" s="2" t="s">
        <v>1816</v>
      </c>
      <c r="H674" s="2" t="s">
        <v>1757</v>
      </c>
      <c r="I674" s="3" t="str">
        <f>IFERROR(__xludf.DUMMYFUNCTION("GOOGLETRANSLATE(C674,""fr"",""en"")"),"Perfect services always listening and perfectly meets my loyal customer requests and customer needs for many years
I do not regret my choices")</f>
        <v>Perfect services always listening and perfectly meets my loyal customer requests and customer needs for many years
I do not regret my choices</v>
      </c>
    </row>
    <row r="675" ht="15.75" customHeight="1">
      <c r="B675" s="2" t="s">
        <v>1819</v>
      </c>
      <c r="C675" s="2" t="s">
        <v>1820</v>
      </c>
      <c r="D675" s="2" t="s">
        <v>1280</v>
      </c>
      <c r="E675" s="2" t="s">
        <v>14</v>
      </c>
      <c r="F675" s="2" t="s">
        <v>15</v>
      </c>
      <c r="G675" s="2" t="s">
        <v>1821</v>
      </c>
      <c r="H675" s="2" t="s">
        <v>1822</v>
      </c>
      <c r="I675" s="3" t="str">
        <f>IFERROR(__xludf.DUMMYFUNCTION("GOOGLETRANSLATE(C675,""fr"",""en"")"),"I am very satisfied with the GMF assistance service, clear and precise information, very competent welcome and listening.
Hoping that the rest of the file will be of the same quality
")</f>
        <v>I am very satisfied with the GMF assistance service, clear and precise information, very competent welcome and listening.
Hoping that the rest of the file will be of the same quality
</v>
      </c>
    </row>
    <row r="676" ht="15.75" customHeight="1">
      <c r="B676" s="2" t="s">
        <v>1823</v>
      </c>
      <c r="C676" s="2" t="s">
        <v>1824</v>
      </c>
      <c r="D676" s="2" t="s">
        <v>1280</v>
      </c>
      <c r="E676" s="2" t="s">
        <v>14</v>
      </c>
      <c r="F676" s="2" t="s">
        <v>15</v>
      </c>
      <c r="G676" s="2" t="s">
        <v>1825</v>
      </c>
      <c r="H676" s="2" t="s">
        <v>1822</v>
      </c>
      <c r="I676" s="3" t="str">
        <f>IFERROR(__xludf.DUMMYFUNCTION("GOOGLETRANSLATE(C676,""fr"",""en"")"),"Satisfied with customer service and the responsiveness of your services.
Processing of requests within a more than acceptable time.
Courtesy of your employees.")</f>
        <v>Satisfied with customer service and the responsiveness of your services.
Processing of requests within a more than acceptable time.
Courtesy of your employees.</v>
      </c>
    </row>
    <row r="677" ht="15.75" customHeight="1">
      <c r="B677" s="2" t="s">
        <v>1826</v>
      </c>
      <c r="C677" s="2" t="s">
        <v>1827</v>
      </c>
      <c r="D677" s="2" t="s">
        <v>1280</v>
      </c>
      <c r="E677" s="2" t="s">
        <v>14</v>
      </c>
      <c r="F677" s="2" t="s">
        <v>15</v>
      </c>
      <c r="G677" s="2" t="s">
        <v>1828</v>
      </c>
      <c r="H677" s="2" t="s">
        <v>1822</v>
      </c>
      <c r="I677" s="3" t="str">
        <f>IFERROR(__xludf.DUMMYFUNCTION("GOOGLETRANSLATE(C677,""fr"",""en"")"),"Home on time and correct, a little just in time for a first contact: I had to ensure another vehicle, a house, apartments (3/4 hour it's short)
For the moment, everything is fine ...
Be able to die")</f>
        <v>Home on time and correct, a little just in time for a first contact: I had to ensure another vehicle, a house, apartments (3/4 hour it's short)
For the moment, everything is fine ...
Be able to die</v>
      </c>
    </row>
    <row r="678" ht="15.75" customHeight="1">
      <c r="B678" s="2" t="s">
        <v>1829</v>
      </c>
      <c r="C678" s="2" t="s">
        <v>1830</v>
      </c>
      <c r="D678" s="2" t="s">
        <v>1280</v>
      </c>
      <c r="E678" s="2" t="s">
        <v>14</v>
      </c>
      <c r="F678" s="2" t="s">
        <v>15</v>
      </c>
      <c r="G678" s="2" t="s">
        <v>1831</v>
      </c>
      <c r="H678" s="2" t="s">
        <v>1822</v>
      </c>
      <c r="I678" s="3" t="str">
        <f>IFERROR(__xludf.DUMMYFUNCTION("GOOGLETRANSLATE(C678,""fr"",""en"")"),"I've been at GMF for 50 years. I never had any problems. I thank them for their help for legal protection or for mechanical incidents. The assistance was fast and efficient.")</f>
        <v>I've been at GMF for 50 years. I never had any problems. I thank them for their help for legal protection or for mechanical incidents. The assistance was fast and efficient.</v>
      </c>
    </row>
    <row r="679" ht="15.75" customHeight="1">
      <c r="B679" s="2" t="s">
        <v>1832</v>
      </c>
      <c r="C679" s="2" t="s">
        <v>1833</v>
      </c>
      <c r="D679" s="2" t="s">
        <v>1280</v>
      </c>
      <c r="E679" s="2" t="s">
        <v>14</v>
      </c>
      <c r="F679" s="2" t="s">
        <v>15</v>
      </c>
      <c r="G679" s="2" t="s">
        <v>1831</v>
      </c>
      <c r="H679" s="2" t="s">
        <v>1822</v>
      </c>
      <c r="I679" s="3" t="str">
        <f>IFERROR(__xludf.DUMMYFUNCTION("GOOGLETRANSLATE(C679,""fr"",""en"")"),"Satisfied with the service, but contract dear for high -end vehicles, take more account of the insured without disaster for many years. There are not only offers with a few free monthly payments to have new customers")</f>
        <v>Satisfied with the service, but contract dear for high -end vehicles, take more account of the insured without disaster for many years. There are not only offers with a few free monthly payments to have new customers</v>
      </c>
    </row>
    <row r="680" ht="15.75" customHeight="1">
      <c r="B680" s="2" t="s">
        <v>1834</v>
      </c>
      <c r="C680" s="2" t="s">
        <v>1835</v>
      </c>
      <c r="D680" s="2" t="s">
        <v>1280</v>
      </c>
      <c r="E680" s="2" t="s">
        <v>14</v>
      </c>
      <c r="F680" s="2" t="s">
        <v>15</v>
      </c>
      <c r="G680" s="2" t="s">
        <v>1836</v>
      </c>
      <c r="H680" s="2" t="s">
        <v>1822</v>
      </c>
      <c r="I680" s="3" t="str">
        <f>IFERROR(__xludf.DUMMYFUNCTION("GOOGLETRANSLATE(C680,""fr"",""en"")"),"very good communication,
On the other hand, abusive prices for a young person having just his license and having no work.
How do you want our children to be able to run by car while respecting the rules with insurance given the prices when they do not e"&amp;"arn their lives yet?
If they don't have their parents behind, they can't do anything ....")</f>
        <v>very good communication,
On the other hand, abusive prices for a young person having just his license and having no work.
How do you want our children to be able to run by car while respecting the rules with insurance given the prices when they do not earn their lives yet?
If they don't have their parents behind, they can't do anything ....</v>
      </c>
    </row>
    <row r="681" ht="15.75" customHeight="1">
      <c r="B681" s="2" t="s">
        <v>1837</v>
      </c>
      <c r="C681" s="2" t="s">
        <v>1838</v>
      </c>
      <c r="D681" s="2" t="s">
        <v>1280</v>
      </c>
      <c r="E681" s="2" t="s">
        <v>14</v>
      </c>
      <c r="F681" s="2" t="s">
        <v>15</v>
      </c>
      <c r="G681" s="2" t="s">
        <v>1839</v>
      </c>
      <c r="H681" s="2" t="s">
        <v>1822</v>
      </c>
      <c r="I681" s="3" t="str">
        <f>IFERROR(__xludf.DUMMYFUNCTION("GOOGLETRANSLATE(C681,""fr"",""en"")"),"I am satisfied with the service, the prices are a little high, a revision of these will have to be studied in order to pay lower sums.
thank you in advance .")</f>
        <v>I am satisfied with the service, the prices are a little high, a revision of these will have to be studied in order to pay lower sums.
thank you in advance .</v>
      </c>
    </row>
    <row r="682" ht="15.75" customHeight="1">
      <c r="B682" s="2" t="s">
        <v>1840</v>
      </c>
      <c r="C682" s="2" t="s">
        <v>1841</v>
      </c>
      <c r="D682" s="2" t="s">
        <v>1280</v>
      </c>
      <c r="E682" s="2" t="s">
        <v>14</v>
      </c>
      <c r="F682" s="2" t="s">
        <v>15</v>
      </c>
      <c r="G682" s="2" t="s">
        <v>1842</v>
      </c>
      <c r="H682" s="2" t="s">
        <v>1822</v>
      </c>
      <c r="I682" s="3" t="str">
        <f>IFERROR(__xludf.DUMMYFUNCTION("GOOGLETRANSLATE(C682,""fr"",""en"")"),"Everything is OK
I certify being insured with the company for which I have submitted an opinion and attests not to work in a company in the insurance sector (")</f>
        <v>Everything is OK
I certify being insured with the company for which I have submitted an opinion and attests not to work in a company in the insurance sector (</v>
      </c>
    </row>
    <row r="683" ht="15.75" customHeight="1">
      <c r="B683" s="2" t="s">
        <v>1843</v>
      </c>
      <c r="C683" s="2" t="s">
        <v>1844</v>
      </c>
      <c r="D683" s="2" t="s">
        <v>1280</v>
      </c>
      <c r="E683" s="2" t="s">
        <v>14</v>
      </c>
      <c r="F683" s="2" t="s">
        <v>15</v>
      </c>
      <c r="G683" s="2" t="s">
        <v>1845</v>
      </c>
      <c r="H683" s="2" t="s">
        <v>1822</v>
      </c>
      <c r="I683" s="3" t="str">
        <f>IFERROR(__xludf.DUMMYFUNCTION("GOOGLETRANSLATE(C683,""fr"",""en"")"),"Very satisfied with all GMF services! Always very pleasant contact with customer service! Speed ​​in the process of processing requests.")</f>
        <v>Very satisfied with all GMF services! Always very pleasant contact with customer service! Speed ​​in the process of processing requests.</v>
      </c>
    </row>
    <row r="684" ht="15.75" customHeight="1">
      <c r="B684" s="2" t="s">
        <v>1846</v>
      </c>
      <c r="C684" s="2" t="s">
        <v>1847</v>
      </c>
      <c r="D684" s="2" t="s">
        <v>1280</v>
      </c>
      <c r="E684" s="2" t="s">
        <v>14</v>
      </c>
      <c r="F684" s="2" t="s">
        <v>15</v>
      </c>
      <c r="G684" s="2" t="s">
        <v>1848</v>
      </c>
      <c r="H684" s="2" t="s">
        <v>1822</v>
      </c>
      <c r="I684" s="3" t="str">
        <f>IFERROR(__xludf.DUMMYFUNCTION("GOOGLETRANSLATE(C684,""fr"",""en"")"),"Pleasant telephone platform but which does not solve the problems, I changed for the key 2 months ago for auto health and house contracts Er I already regret it !!!! 2 months to have my mutual card despite my repeated calls and people who tell me that the"&amp;"y will do what is necessary! As soon as I can change, run away !!!! Certainly human my eye certainly not well especially!")</f>
        <v>Pleasant telephone platform but which does not solve the problems, I changed for the key 2 months ago for auto health and house contracts Er I already regret it !!!! 2 months to have my mutual card despite my repeated calls and people who tell me that they will do what is necessary! As soon as I can change, run away !!!! Certainly human my eye certainly not well especially!</v>
      </c>
    </row>
    <row r="685" ht="15.75" customHeight="1">
      <c r="B685" s="2" t="s">
        <v>1849</v>
      </c>
      <c r="C685" s="2" t="s">
        <v>1850</v>
      </c>
      <c r="D685" s="2" t="s">
        <v>1280</v>
      </c>
      <c r="E685" s="2" t="s">
        <v>14</v>
      </c>
      <c r="F685" s="2" t="s">
        <v>15</v>
      </c>
      <c r="G685" s="2" t="s">
        <v>1848</v>
      </c>
      <c r="H685" s="2" t="s">
        <v>1822</v>
      </c>
      <c r="I685" s="3" t="str">
        <f>IFERROR(__xludf.DUMMYFUNCTION("GOOGLETRANSLATE(C685,""fr"",""en"")"),"I am satisfied with your services
Reactive and fast online service
I thank the entire GMF insurance team
GOOD DAY TO YOU.
BEST REGARDS")</f>
        <v>I am satisfied with your services
Reactive and fast online service
I thank the entire GMF insurance team
GOOD DAY TO YOU.
BEST REGARDS</v>
      </c>
    </row>
    <row r="686" ht="15.75" customHeight="1">
      <c r="B686" s="2" t="s">
        <v>1851</v>
      </c>
      <c r="C686" s="2" t="s">
        <v>1852</v>
      </c>
      <c r="D686" s="2" t="s">
        <v>1280</v>
      </c>
      <c r="E686" s="2" t="s">
        <v>14</v>
      </c>
      <c r="F686" s="2" t="s">
        <v>15</v>
      </c>
      <c r="G686" s="2" t="s">
        <v>1853</v>
      </c>
      <c r="H686" s="2" t="s">
        <v>1822</v>
      </c>
      <c r="I686" s="3" t="str">
        <f>IFERROR(__xludf.DUMMYFUNCTION("GOOGLETRANSLATE(C686,""fr"",""en"")"),"Hello,
Please give me the opportunity to respond to the satisfaction survey.
I am satisfied with the services offered by the GMF.
Being a longtime customer, I would like to benefit from a discount.
")</f>
        <v>Hello,
Please give me the opportunity to respond to the satisfaction survey.
I am satisfied with the services offered by the GMF.
Being a longtime customer, I would like to benefit from a discount.
</v>
      </c>
    </row>
    <row r="687" ht="15.75" customHeight="1">
      <c r="B687" s="2" t="s">
        <v>1854</v>
      </c>
      <c r="C687" s="2" t="s">
        <v>1855</v>
      </c>
      <c r="D687" s="2" t="s">
        <v>1280</v>
      </c>
      <c r="E687" s="2" t="s">
        <v>14</v>
      </c>
      <c r="F687" s="2" t="s">
        <v>15</v>
      </c>
      <c r="G687" s="2" t="s">
        <v>1856</v>
      </c>
      <c r="H687" s="2" t="s">
        <v>1822</v>
      </c>
      <c r="I687" s="3" t="str">
        <f>IFERROR(__xludf.DUMMYFUNCTION("GOOGLETRANSLATE(C687,""fr"",""en"")"),"I am satisfied with your prices, your welcome on customer assistance. The responsiveness of GMF agents and services is laudable. I am very happy to be a customer listened to and recommended. I am amazed to see this because I was used to insurers who are n"&amp;"ot considering vis-à-vis his customers.
WELL DONE !!!")</f>
        <v>I am satisfied with your prices, your welcome on customer assistance. The responsiveness of GMF agents and services is laudable. I am very happy to be a customer listened to and recommended. I am amazed to see this because I was used to insurers who are not considering vis-à-vis his customers.
WELL DONE !!!</v>
      </c>
    </row>
    <row r="688" ht="15.75" customHeight="1">
      <c r="B688" s="2" t="s">
        <v>1857</v>
      </c>
      <c r="C688" s="2" t="s">
        <v>1858</v>
      </c>
      <c r="D688" s="2" t="s">
        <v>1280</v>
      </c>
      <c r="E688" s="2" t="s">
        <v>14</v>
      </c>
      <c r="F688" s="2" t="s">
        <v>15</v>
      </c>
      <c r="G688" s="2" t="s">
        <v>1859</v>
      </c>
      <c r="H688" s="2" t="s">
        <v>1860</v>
      </c>
      <c r="I688" s="3" t="str">
        <f>IFERROR(__xludf.DUMMYFUNCTION("GOOGLETRANSLATE(C688,""fr"",""en"")"),"Interlocutor very to listen and particularly reactive to my requests. I am very satisfied with my exchanges and the result of my request;
thank you")</f>
        <v>Interlocutor very to listen and particularly reactive to my requests. I am very satisfied with my exchanges and the result of my request;
thank you</v>
      </c>
    </row>
    <row r="689" ht="15.75" customHeight="1">
      <c r="B689" s="2" t="s">
        <v>1861</v>
      </c>
      <c r="C689" s="2" t="s">
        <v>1862</v>
      </c>
      <c r="D689" s="2" t="s">
        <v>1280</v>
      </c>
      <c r="E689" s="2" t="s">
        <v>14</v>
      </c>
      <c r="F689" s="2" t="s">
        <v>15</v>
      </c>
      <c r="G689" s="2" t="s">
        <v>1859</v>
      </c>
      <c r="H689" s="2" t="s">
        <v>1860</v>
      </c>
      <c r="I689" s="3" t="str">
        <f>IFERROR(__xludf.DUMMYFUNCTION("GOOGLETRANSLATE(C689,""fr"",""en"")"),"I am satisfied with the services,
 The prices suits me,
 The advisers are listening,
 The assistance service is effective,
The team is professional")</f>
        <v>I am satisfied with the services,
 The prices suits me,
 The advisers are listening,
 The assistance service is effective,
The team is professional</v>
      </c>
    </row>
    <row r="690" ht="15.75" customHeight="1">
      <c r="B690" s="2" t="s">
        <v>1863</v>
      </c>
      <c r="C690" s="2" t="s">
        <v>1864</v>
      </c>
      <c r="D690" s="2" t="s">
        <v>1280</v>
      </c>
      <c r="E690" s="2" t="s">
        <v>14</v>
      </c>
      <c r="F690" s="2" t="s">
        <v>15</v>
      </c>
      <c r="G690" s="2" t="s">
        <v>1865</v>
      </c>
      <c r="H690" s="2" t="s">
        <v>1860</v>
      </c>
      <c r="I690" s="3" t="str">
        <f>IFERROR(__xludf.DUMMYFUNCTION("GOOGLETRANSLATE(C690,""fr"",""en"")"),"Auto insurance to flee !!!
No liable loss, but three ice breaks in two years
60 € increase on the annual subscription for the first year and termination for the second.
All with more than 50% bonuses for over ten years.
A shame!
Since a new insurance"&amp;" 100 € cheaper annual with the same guarantees.
FYI my other mutual and house contracts will soon have emigrant I have another more tolerant insurer.")</f>
        <v>Auto insurance to flee !!!
No liable loss, but three ice breaks in two years
60 € increase on the annual subscription for the first year and termination for the second.
All with more than 50% bonuses for over ten years.
A shame!
Since a new insurance 100 € cheaper annual with the same guarantees.
FYI my other mutual and house contracts will soon have emigrant I have another more tolerant insurer.</v>
      </c>
    </row>
    <row r="691" ht="15.75" customHeight="1">
      <c r="B691" s="2" t="s">
        <v>1866</v>
      </c>
      <c r="C691" s="2" t="s">
        <v>1867</v>
      </c>
      <c r="D691" s="2" t="s">
        <v>1280</v>
      </c>
      <c r="E691" s="2" t="s">
        <v>14</v>
      </c>
      <c r="F691" s="2" t="s">
        <v>15</v>
      </c>
      <c r="G691" s="2" t="s">
        <v>1868</v>
      </c>
      <c r="H691" s="2" t="s">
        <v>1860</v>
      </c>
      <c r="I691" s="3" t="str">
        <f>IFERROR(__xludf.DUMMYFUNCTION("GOOGLETRANSLATE(C691,""fr"",""en"")"),"It seems to me to have already written it: good insurer when you have no sinister!
But when a difficult case, and this is my case for a `` life insurance - comfort '' assurance that concerns my wife, you have to take a lawyer to have a minimum of listeni"&amp;"ng and a chance of care!
Insured at GMF for more than half a century, without the slightest accident declared, you have to have a lot of patience, for the files covered by a contract, but unusual!
The suspicion is automatic, just as much what regulation"&amp;"s of contracts ....!")</f>
        <v>It seems to me to have already written it: good insurer when you have no sinister!
But when a difficult case, and this is my case for a `` life insurance - comfort '' assurance that concerns my wife, you have to take a lawyer to have a minimum of listening and a chance of care!
Insured at GMF for more than half a century, without the slightest accident declared, you have to have a lot of patience, for the files covered by a contract, but unusual!
The suspicion is automatic, just as much what regulations of contracts ....!</v>
      </c>
    </row>
    <row r="692" ht="15.75" customHeight="1">
      <c r="B692" s="2" t="s">
        <v>1869</v>
      </c>
      <c r="C692" s="2" t="s">
        <v>1870</v>
      </c>
      <c r="D692" s="2" t="s">
        <v>1280</v>
      </c>
      <c r="E692" s="2" t="s">
        <v>14</v>
      </c>
      <c r="F692" s="2" t="s">
        <v>15</v>
      </c>
      <c r="G692" s="2" t="s">
        <v>1868</v>
      </c>
      <c r="H692" s="2" t="s">
        <v>1860</v>
      </c>
      <c r="I692" s="3" t="str">
        <f>IFERROR(__xludf.DUMMYFUNCTION("GOOGLETRANSLATE(C692,""fr"",""en"")"),"The GMF manages to hold attractive prices thanks to a sectarian policy which excludes you to the first aggravation of risk without further form of trial. No right to error. To flee...")</f>
        <v>The GMF manages to hold attractive prices thanks to a sectarian policy which excludes you to the first aggravation of risk without further form of trial. No right to error. To flee...</v>
      </c>
    </row>
    <row r="693" ht="15.75" customHeight="1">
      <c r="B693" s="2" t="s">
        <v>1871</v>
      </c>
      <c r="C693" s="2" t="s">
        <v>1872</v>
      </c>
      <c r="D693" s="2" t="s">
        <v>1280</v>
      </c>
      <c r="E693" s="2" t="s">
        <v>14</v>
      </c>
      <c r="F693" s="2" t="s">
        <v>15</v>
      </c>
      <c r="G693" s="2" t="s">
        <v>1873</v>
      </c>
      <c r="H693" s="2" t="s">
        <v>1860</v>
      </c>
      <c r="I693" s="3" t="str">
        <f>IFERROR(__xludf.DUMMYFUNCTION("GOOGLETRANSLATE(C693,""fr"",""en"")"),"In comparison with my current insurer Serenis Assurances SA, the GMF provide good file monitoring with a tailor -made warranty level. It is really essential to ensure at low prices.
Who says better.")</f>
        <v>In comparison with my current insurer Serenis Assurances SA, the GMF provide good file monitoring with a tailor -made warranty level. It is really essential to ensure at low prices.
Who says better.</v>
      </c>
    </row>
    <row r="694" ht="15.75" customHeight="1">
      <c r="B694" s="2" t="s">
        <v>1874</v>
      </c>
      <c r="C694" s="2" t="s">
        <v>1875</v>
      </c>
      <c r="D694" s="2" t="s">
        <v>1280</v>
      </c>
      <c r="E694" s="2" t="s">
        <v>14</v>
      </c>
      <c r="F694" s="2" t="s">
        <v>15</v>
      </c>
      <c r="G694" s="2" t="s">
        <v>1876</v>
      </c>
      <c r="H694" s="2" t="s">
        <v>1860</v>
      </c>
      <c r="I694" s="3" t="str">
        <f>IFERROR(__xludf.DUMMYFUNCTION("GOOGLETRANSLATE(C694,""fr"",""en"")"),"This is an insurance that I banish forever, arrogance and incompetence. You will never have the last word with this insurance. A member of more than 15 years without any accident, but arrived a day when I changed agencies, there, I was treated as a new me"&amp;"mber with surcharges when I had 50% bonus. After a tone of tone, the agents of this agency decide to complicate my life by claiming that I was not allowed to terminate my contract, and to have raised my tone while the agent in place assisted by his superi"&amp;"or The martial order was intimated to get out of my problem without solution since the contract had just been signed, which is contrary to the law. With my insistence of termination they transform it into termination on their part, so they will create me "&amp;"in trouble .. so imagine if you have it only one or two small farts ... after more than 15 years of membership without none, it hurts the heart of being treated in this way, you will agree")</f>
        <v>This is an insurance that I banish forever, arrogance and incompetence. You will never have the last word with this insurance. A member of more than 15 years without any accident, but arrived a day when I changed agencies, there, I was treated as a new member with surcharges when I had 50% bonus. After a tone of tone, the agents of this agency decide to complicate my life by claiming that I was not allowed to terminate my contract, and to have raised my tone while the agent in place assisted by his superior The martial order was intimated to get out of my problem without solution since the contract had just been signed, which is contrary to the law. With my insistence of termination they transform it into termination on their part, so they will create me in trouble .. so imagine if you have it only one or two small farts ... after more than 15 years of membership without none, it hurts the heart of being treated in this way, you will agree</v>
      </c>
    </row>
    <row r="695" ht="15.75" customHeight="1">
      <c r="B695" s="2" t="s">
        <v>1877</v>
      </c>
      <c r="C695" s="2" t="s">
        <v>1878</v>
      </c>
      <c r="D695" s="2" t="s">
        <v>1280</v>
      </c>
      <c r="E695" s="2" t="s">
        <v>14</v>
      </c>
      <c r="F695" s="2" t="s">
        <v>15</v>
      </c>
      <c r="G695" s="2" t="s">
        <v>1879</v>
      </c>
      <c r="H695" s="2" t="s">
        <v>1880</v>
      </c>
      <c r="I695" s="3" t="str">
        <f>IFERROR(__xludf.DUMMYFUNCTION("GOOGLETRANSLATE(C695,""fr"",""en"")"),"Best price on the market but catastrophic reimbursements even if you have no wrong.")</f>
        <v>Best price on the market but catastrophic reimbursements even if you have no wrong.</v>
      </c>
    </row>
    <row r="696" ht="15.75" customHeight="1">
      <c r="B696" s="2" t="s">
        <v>1881</v>
      </c>
      <c r="C696" s="2" t="s">
        <v>1882</v>
      </c>
      <c r="D696" s="2" t="s">
        <v>1280</v>
      </c>
      <c r="E696" s="2" t="s">
        <v>14</v>
      </c>
      <c r="F696" s="2" t="s">
        <v>15</v>
      </c>
      <c r="G696" s="2" t="s">
        <v>1883</v>
      </c>
      <c r="H696" s="2" t="s">
        <v>1880</v>
      </c>
      <c r="I696" s="3" t="str">
        <f>IFERROR(__xludf.DUMMYFUNCTION("GOOGLETRANSLATE(C696,""fr"",""en"")"),"Modification of the contract without contacting me, obliged to justify 10 of bonuses to 0.50 to benefit from a reduction, non -conciliatory and not very pleasant agent.
I'm so disappointed")</f>
        <v>Modification of the contract without contacting me, obliged to justify 10 of bonuses to 0.50 to benefit from a reduction, non -conciliatory and not very pleasant agent.
I'm so disappointed</v>
      </c>
    </row>
    <row r="697" ht="15.75" customHeight="1">
      <c r="B697" s="2" t="s">
        <v>1884</v>
      </c>
      <c r="C697" s="2" t="s">
        <v>1885</v>
      </c>
      <c r="D697" s="2" t="s">
        <v>1280</v>
      </c>
      <c r="E697" s="2" t="s">
        <v>14</v>
      </c>
      <c r="F697" s="2" t="s">
        <v>15</v>
      </c>
      <c r="G697" s="2" t="s">
        <v>1886</v>
      </c>
      <c r="H697" s="2" t="s">
        <v>1880</v>
      </c>
      <c r="I697" s="3" t="str">
        <f>IFERROR(__xludf.DUMMYFUNCTION("GOOGLETRANSLATE(C697,""fr"",""en"")"),"I just had a non -responsible disaster, I hit me while I was stopped.
I call the convenience store that sends it or GMF tells me by SMS.L Expert passes 2 day after and tells me that the repair costs more expensive than the car and gives a price lower tha"&amp;"n the value of the Vide Vide and me market value and here walk.
Very disappointed with this service The value of the market was between 4000 and 4500 and it gives me 3400.
 So it's up to me to pay once again to buy a car.
Thank you the car expert who w"&amp;"orks for the insurer.
")</f>
        <v>I just had a non -responsible disaster, I hit me while I was stopped.
I call the convenience store that sends it or GMF tells me by SMS.L Expert passes 2 day after and tells me that the repair costs more expensive than the car and gives a price lower than the value of the Vide Vide and me market value and here walk.
Very disappointed with this service The value of the market was between 4000 and 4500 and it gives me 3400.
 So it's up to me to pay once again to buy a car.
Thank you the car expert who works for the insurer.
</v>
      </c>
    </row>
    <row r="698" ht="15.75" customHeight="1">
      <c r="B698" s="2" t="s">
        <v>1887</v>
      </c>
      <c r="C698" s="2" t="s">
        <v>1888</v>
      </c>
      <c r="D698" s="2" t="s">
        <v>1280</v>
      </c>
      <c r="E698" s="2" t="s">
        <v>14</v>
      </c>
      <c r="F698" s="2" t="s">
        <v>15</v>
      </c>
      <c r="G698" s="2" t="s">
        <v>1889</v>
      </c>
      <c r="H698" s="2" t="s">
        <v>1880</v>
      </c>
      <c r="I698" s="3" t="str">
        <f>IFERROR(__xludf.DUMMYFUNCTION("GOOGLETRANSLATE(C698,""fr"",""en"")"),"Insured for more than 10 years at GMF, I had already noted that for a neighborhood problem (destruction of swimming pool), they had not lifted their little finger. I just had a non -responsible disaster on a vehicle, deplorable care. Impossible to get a l"&amp;"oan car to go to high school where I teach when it would be enough that the GMF impacts these costs on the other two responsible cars. I think I leave the GMF. I wrote to the mediator, I write to 60 million consumers.")</f>
        <v>Insured for more than 10 years at GMF, I had already noted that for a neighborhood problem (destruction of swimming pool), they had not lifted their little finger. I just had a non -responsible disaster on a vehicle, deplorable care. Impossible to get a loan car to go to high school where I teach when it would be enough that the GMF impacts these costs on the other two responsible cars. I think I leave the GMF. I wrote to the mediator, I write to 60 million consumers.</v>
      </c>
    </row>
    <row r="699" ht="15.75" customHeight="1">
      <c r="B699" s="2" t="s">
        <v>1890</v>
      </c>
      <c r="C699" s="2" t="s">
        <v>1891</v>
      </c>
      <c r="D699" s="2" t="s">
        <v>1280</v>
      </c>
      <c r="E699" s="2" t="s">
        <v>14</v>
      </c>
      <c r="F699" s="2" t="s">
        <v>15</v>
      </c>
      <c r="G699" s="2" t="s">
        <v>1892</v>
      </c>
      <c r="H699" s="2" t="s">
        <v>1880</v>
      </c>
      <c r="I699" s="3" t="str">
        <f>IFERROR(__xludf.DUMMYFUNCTION("GOOGLETRANSLATE(C699,""fr"",""en"")"),"No problem for the moment with GMF insurance we have been there for many years and we hope it will continue in this direction")</f>
        <v>No problem for the moment with GMF insurance we have been there for many years and we hope it will continue in this direction</v>
      </c>
    </row>
    <row r="700" ht="15.75" customHeight="1">
      <c r="B700" s="2" t="s">
        <v>1893</v>
      </c>
      <c r="C700" s="2" t="s">
        <v>1894</v>
      </c>
      <c r="D700" s="2" t="s">
        <v>1280</v>
      </c>
      <c r="E700" s="2" t="s">
        <v>14</v>
      </c>
      <c r="F700" s="2" t="s">
        <v>15</v>
      </c>
      <c r="G700" s="2" t="s">
        <v>1895</v>
      </c>
      <c r="H700" s="2" t="s">
        <v>1880</v>
      </c>
      <c r="I700" s="3" t="str">
        <f>IFERROR(__xludf.DUMMYFUNCTION("GOOGLETRANSLATE(C700,""fr"",""en"")"),"Call to find out if breaked breakdown taken into account in BRIS de ice, a negative response, still surprised I remind you, falls on another person who tells me that yes; Fortunately, I recalled
Currently awaiting a new disaster, struck by the back by "&amp;"someone who forgot to brake and fled, I noted the plate, filed complaint and I have a witness, despite all that, that is almost 3 months old that nothing evolves for the last reason mentioned in the process of determining responsibilities ...")</f>
        <v>Call to find out if breaked breakdown taken into account in BRIS de ice, a negative response, still surprised I remind you, falls on another person who tells me that yes; Fortunately, I recalled
Currently awaiting a new disaster, struck by the back by someone who forgot to brake and fled, I noted the plate, filed complaint and I have a witness, despite all that, that is almost 3 months old that nothing evolves for the last reason mentioned in the process of determining responsibilities ...</v>
      </c>
    </row>
    <row r="701" ht="15.75" customHeight="1">
      <c r="B701" s="2" t="s">
        <v>1896</v>
      </c>
      <c r="C701" s="2" t="s">
        <v>1897</v>
      </c>
      <c r="D701" s="2" t="s">
        <v>1280</v>
      </c>
      <c r="E701" s="2" t="s">
        <v>14</v>
      </c>
      <c r="F701" s="2" t="s">
        <v>15</v>
      </c>
      <c r="G701" s="2" t="s">
        <v>1898</v>
      </c>
      <c r="H701" s="2" t="s">
        <v>1880</v>
      </c>
      <c r="I701" s="3" t="str">
        <f>IFERROR(__xludf.DUMMYFUNCTION("GOOGLETRANSLATE(C701,""fr"",""en"")"),"TO FLEE ! No serious
10 emails sent and still no concrete response! You have to pay for a car that I no longer have and no explanation of the why of how!
I have to fight for an answer! Their client are their milk cow and that is an understatement ...
2"&amp;" months of email shipments for having no concrete response today! Is it professionalism?
I do not recommend this insurance at all !!!!!")</f>
        <v>TO FLEE ! No serious
10 emails sent and still no concrete response! You have to pay for a car that I no longer have and no explanation of the why of how!
I have to fight for an answer! Their client are their milk cow and that is an understatement ...
2 months of email shipments for having no concrete response today! Is it professionalism?
I do not recommend this insurance at all !!!!!</v>
      </c>
    </row>
    <row r="702" ht="15.75" customHeight="1">
      <c r="B702" s="2" t="s">
        <v>1899</v>
      </c>
      <c r="C702" s="2" t="s">
        <v>1900</v>
      </c>
      <c r="D702" s="2" t="s">
        <v>1280</v>
      </c>
      <c r="E702" s="2" t="s">
        <v>14</v>
      </c>
      <c r="F702" s="2" t="s">
        <v>15</v>
      </c>
      <c r="G702" s="2" t="s">
        <v>1901</v>
      </c>
      <c r="H702" s="2" t="s">
        <v>1902</v>
      </c>
      <c r="I702" s="3" t="str">
        <f>IFERROR(__xludf.DUMMYFUNCTION("GOOGLETRANSLATE(C702,""fr"",""en"")"),"20 years already at GMF, and with several contracts. No gesture as an old customer, and today, for no reason, € 90 increase for my vehicle, despite a coeff of 0.50, 15% bonus+ and 10% good driver..justification?")</f>
        <v>20 years already at GMF, and with several contracts. No gesture as an old customer, and today, for no reason, € 90 increase for my vehicle, despite a coeff of 0.50, 15% bonus+ and 10% good driver..justification?</v>
      </c>
    </row>
    <row r="703" ht="15.75" customHeight="1">
      <c r="B703" s="2" t="s">
        <v>1903</v>
      </c>
      <c r="C703" s="2" t="s">
        <v>1904</v>
      </c>
      <c r="D703" s="2" t="s">
        <v>1280</v>
      </c>
      <c r="E703" s="2" t="s">
        <v>14</v>
      </c>
      <c r="F703" s="2" t="s">
        <v>15</v>
      </c>
      <c r="G703" s="2" t="s">
        <v>1905</v>
      </c>
      <c r="H703" s="2" t="s">
        <v>1906</v>
      </c>
      <c r="I703" s="3" t="str">
        <f>IFERROR(__xludf.DUMMYFUNCTION("GOOGLETRANSLATE(C703,""fr"",""en"")"),"Hardly reachable insurance.
An expert explains to you that the stolen parts will not be completely reimbursed because of their wear. Since when did the thieves fly worn parts on a car? How can the expert determine if the parts are worn without seeing the"&amp;"m?
Failure to comply with repair deadlines: more than 2 weeks to put 2 wheels back and remove 2 brands on the rear bumper! ??
The expert does not remind you, you must systematically contact the interested parties.
Very disappointing, customer for years"&amp;" without big problems (1 wild boar = hunting committee that pays and an ice cream) in 8 years.")</f>
        <v>Hardly reachable insurance.
An expert explains to you that the stolen parts will not be completely reimbursed because of their wear. Since when did the thieves fly worn parts on a car? How can the expert determine if the parts are worn without seeing them?
Failure to comply with repair deadlines: more than 2 weeks to put 2 wheels back and remove 2 brands on the rear bumper! ??
The expert does not remind you, you must systematically contact the interested parties.
Very disappointing, customer for years without big problems (1 wild boar = hunting committee that pays and an ice cream) in 8 years.</v>
      </c>
    </row>
    <row r="704" ht="15.75" customHeight="1">
      <c r="B704" s="2" t="s">
        <v>1907</v>
      </c>
      <c r="C704" s="2" t="s">
        <v>1908</v>
      </c>
      <c r="D704" s="2" t="s">
        <v>1280</v>
      </c>
      <c r="E704" s="2" t="s">
        <v>14</v>
      </c>
      <c r="F704" s="2" t="s">
        <v>15</v>
      </c>
      <c r="G704" s="2" t="s">
        <v>1909</v>
      </c>
      <c r="H704" s="2" t="s">
        <v>1906</v>
      </c>
      <c r="I704" s="3" t="str">
        <f>IFERROR(__xludf.DUMMYFUNCTION("GOOGLETRANSLATE(C704,""fr"",""en"")"),"I have been at GMF since 2010, I have never been disappointed with their services until yesterday morning. With my car insurance, I have my vehicle help out on site, then take it to the usual garage. The person I had by phone, assured me that I had the ri"&amp;"ght to a taxi to go home. However, I waited at least two hours, in the cold, in the rain. Meanwhile it was necessary to recall the GMF, several times, but the taxi never came. I had to manage to go home, with of course, a good distance on foot in the rain"&amp;". GMF certainly human? certainly not !")</f>
        <v>I have been at GMF since 2010, I have never been disappointed with their services until yesterday morning. With my car insurance, I have my vehicle help out on site, then take it to the usual garage. The person I had by phone, assured me that I had the right to a taxi to go home. However, I waited at least two hours, in the cold, in the rain. Meanwhile it was necessary to recall the GMF, several times, but the taxi never came. I had to manage to go home, with of course, a good distance on foot in the rain. GMF certainly human? certainly not !</v>
      </c>
    </row>
    <row r="705" ht="15.75" customHeight="1">
      <c r="B705" s="2" t="s">
        <v>1910</v>
      </c>
      <c r="C705" s="2" t="s">
        <v>1911</v>
      </c>
      <c r="D705" s="2" t="s">
        <v>1280</v>
      </c>
      <c r="E705" s="2" t="s">
        <v>14</v>
      </c>
      <c r="F705" s="2" t="s">
        <v>15</v>
      </c>
      <c r="G705" s="2" t="s">
        <v>1912</v>
      </c>
      <c r="H705" s="2" t="s">
        <v>1906</v>
      </c>
      <c r="I705" s="3" t="str">
        <f>IFERROR(__xludf.DUMMYFUNCTION("GOOGLETRANSLATE(C705,""fr"",""en"")"),"Good contact, online and at the office of Saint Avold! Everything is ok except the prices! Could do better for mutualist insurance especially for the oldest customers!")</f>
        <v>Good contact, online and at the office of Saint Avold! Everything is ok except the prices! Could do better for mutualist insurance especially for the oldest customers!</v>
      </c>
    </row>
    <row r="706" ht="15.75" customHeight="1">
      <c r="B706" s="2" t="s">
        <v>1913</v>
      </c>
      <c r="C706" s="2" t="s">
        <v>1914</v>
      </c>
      <c r="D706" s="2" t="s">
        <v>1280</v>
      </c>
      <c r="E706" s="2" t="s">
        <v>14</v>
      </c>
      <c r="F706" s="2" t="s">
        <v>15</v>
      </c>
      <c r="G706" s="2" t="s">
        <v>1915</v>
      </c>
      <c r="H706" s="2" t="s">
        <v>1906</v>
      </c>
      <c r="I706" s="3" t="str">
        <f>IFERROR(__xludf.DUMMYFUNCTION("GOOGLETRANSLATE(C706,""fr"",""en"")"),"Expensive price and no negotiation possible. For example for my case which has been at GMF since 2013, never had a claim, I can be called a very good customer. Despite this, I found that every year, prices are increasing. As for the unpleasant reception, "&amp;"not kind and lacks warmth. This year 2020, another too much increase, despite the 10 months of confinement, a period at which I did not use my car which slept in the parking lot. There was no commercial gesture but an increase as a gift, I decided to term"&amp;"inate my contract.")</f>
        <v>Expensive price and no negotiation possible. For example for my case which has been at GMF since 2013, never had a claim, I can be called a very good customer. Despite this, I found that every year, prices are increasing. As for the unpleasant reception, not kind and lacks warmth. This year 2020, another too much increase, despite the 10 months of confinement, a period at which I did not use my car which slept in the parking lot. There was no commercial gesture but an increase as a gift, I decided to terminate my contract.</v>
      </c>
    </row>
    <row r="707" ht="15.75" customHeight="1">
      <c r="B707" s="2" t="s">
        <v>1916</v>
      </c>
      <c r="C707" s="2" t="s">
        <v>1917</v>
      </c>
      <c r="D707" s="2" t="s">
        <v>1280</v>
      </c>
      <c r="E707" s="2" t="s">
        <v>14</v>
      </c>
      <c r="F707" s="2" t="s">
        <v>15</v>
      </c>
      <c r="G707" s="2" t="s">
        <v>1918</v>
      </c>
      <c r="H707" s="2" t="s">
        <v>1919</v>
      </c>
      <c r="I707" s="3" t="str">
        <f>IFERROR(__xludf.DUMMYFUNCTION("GOOGLETRANSLATE(C707,""fr"",""en"")"),"Try a contract without warning me I find it abused on their part. Never again GMF! And I will do what is necessary for my family to go to see elsewhere.")</f>
        <v>Try a contract without warning me I find it abused on their part. Never again GMF! And I will do what is necessary for my family to go to see elsewhere.</v>
      </c>
    </row>
    <row r="708" ht="15.75" customHeight="1">
      <c r="B708" s="2" t="s">
        <v>1920</v>
      </c>
      <c r="C708" s="2" t="s">
        <v>1921</v>
      </c>
      <c r="D708" s="2" t="s">
        <v>1280</v>
      </c>
      <c r="E708" s="2" t="s">
        <v>14</v>
      </c>
      <c r="F708" s="2" t="s">
        <v>15</v>
      </c>
      <c r="G708" s="2" t="s">
        <v>1922</v>
      </c>
      <c r="H708" s="2" t="s">
        <v>1919</v>
      </c>
      <c r="I708" s="3" t="str">
        <f>IFERROR(__xludf.DUMMYFUNCTION("GOOGLETRANSLATE(C708,""fr"",""en"")"),"Customer without history for 5 years (as long as we pay and he happens nothing, everything is fine ...), I have the misfortune to undergo 3 non -responsible claims in less than 2 years and I am increased the contribution 21% without preavis
It is unaccep"&amp;"table !")</f>
        <v>Customer without history for 5 years (as long as we pay and he happens nothing, everything is fine ...), I have the misfortune to undergo 3 non -responsible claims in less than 2 years and I am increased the contribution 21% without preavis
It is unacceptable !</v>
      </c>
    </row>
    <row r="709" ht="15.75" customHeight="1">
      <c r="B709" s="2" t="s">
        <v>1923</v>
      </c>
      <c r="C709" s="2" t="s">
        <v>1924</v>
      </c>
      <c r="D709" s="2" t="s">
        <v>1280</v>
      </c>
      <c r="E709" s="2" t="s">
        <v>14</v>
      </c>
      <c r="F709" s="2" t="s">
        <v>15</v>
      </c>
      <c r="G709" s="2" t="s">
        <v>1925</v>
      </c>
      <c r="H709" s="2" t="s">
        <v>1919</v>
      </c>
      <c r="I709" s="3" t="str">
        <f>IFERROR(__xludf.DUMMYFUNCTION("GOOGLETRANSLATE(C709,""fr"",""en"")"),"A good value for money, advisers always listening. Faithful for 25 years and I plan to stay it! The guarantees are good I already had commercial gestures on deductibles.")</f>
        <v>A good value for money, advisers always listening. Faithful for 25 years and I plan to stay it! The guarantees are good I already had commercial gestures on deductibles.</v>
      </c>
    </row>
    <row r="710" ht="15.75" customHeight="1">
      <c r="B710" s="2" t="s">
        <v>1926</v>
      </c>
      <c r="C710" s="2" t="s">
        <v>1927</v>
      </c>
      <c r="D710" s="2" t="s">
        <v>1280</v>
      </c>
      <c r="E710" s="2" t="s">
        <v>14</v>
      </c>
      <c r="F710" s="2" t="s">
        <v>15</v>
      </c>
      <c r="G710" s="2" t="s">
        <v>1928</v>
      </c>
      <c r="H710" s="2" t="s">
        <v>1929</v>
      </c>
      <c r="I710" s="3" t="str">
        <f>IFERROR(__xludf.DUMMYFUNCTION("GOOGLETRANSLATE(C710,""fr"",""en"")"),"If I could put 0 star, that was what I would have done. After having 3 accidents, I had a phone call from the GMF telling me that they no longer assured me! And yes that's the GMF!")</f>
        <v>If I could put 0 star, that was what I would have done. After having 3 accidents, I had a phone call from the GMF telling me that they no longer assured me! And yes that's the GMF!</v>
      </c>
    </row>
    <row r="711" ht="15.75" customHeight="1">
      <c r="B711" s="2" t="s">
        <v>1930</v>
      </c>
      <c r="C711" s="2" t="s">
        <v>1931</v>
      </c>
      <c r="D711" s="2" t="s">
        <v>1280</v>
      </c>
      <c r="E711" s="2" t="s">
        <v>14</v>
      </c>
      <c r="F711" s="2" t="s">
        <v>15</v>
      </c>
      <c r="G711" s="2" t="s">
        <v>1928</v>
      </c>
      <c r="H711" s="2" t="s">
        <v>1929</v>
      </c>
      <c r="I711" s="3" t="str">
        <f>IFERROR(__xludf.DUMMYFUNCTION("GOOGLETRANSLATE(C711,""fr"",""en"")"),"Customer for many years, I have been quite satisfied with my insurance. That said, it is necessary from time to time to negotiate at maturity or go see the competition. In all not to insure everything in the same company. Regarding reimbursements is quite"&amp;" square. I still had a problem with a file or I was not wrongly, I had to call them to order to repay the franchise. The reproach I would make is that I have to advance the money if you do not go to a coachbuilder approved by them. Which is my case, I hav"&amp;"e a small bodybuilder 100 m from my home and that I work. The system to accept large companies penalizes small structures. Each year cars are aging and monthly payments increases. I find it abnormal.
I have the impression of paying for those who roll wit"&amp;"hout insurance and who are often at the bodybuilder !!!!!
!
 ")</f>
        <v>Customer for many years, I have been quite satisfied with my insurance. That said, it is necessary from time to time to negotiate at maturity or go see the competition. In all not to insure everything in the same company. Regarding reimbursements is quite square. I still had a problem with a file or I was not wrongly, I had to call them to order to repay the franchise. The reproach I would make is that I have to advance the money if you do not go to a coachbuilder approved by them. Which is my case, I have a small bodybuilder 100 m from my home and that I work. The system to accept large companies penalizes small structures. Each year cars are aging and monthly payments increases. I find it abnormal.
I have the impression of paying for those who roll without insurance and who are often at the bodybuilder !!!!!
!
 </v>
      </c>
    </row>
    <row r="712" ht="15.75" customHeight="1">
      <c r="B712" s="2" t="s">
        <v>1932</v>
      </c>
      <c r="C712" s="2" t="s">
        <v>1933</v>
      </c>
      <c r="D712" s="2" t="s">
        <v>1280</v>
      </c>
      <c r="E712" s="2" t="s">
        <v>14</v>
      </c>
      <c r="F712" s="2" t="s">
        <v>15</v>
      </c>
      <c r="G712" s="2" t="s">
        <v>1934</v>
      </c>
      <c r="H712" s="2" t="s">
        <v>1929</v>
      </c>
      <c r="I712" s="3" t="str">
        <f>IFERROR(__xludf.DUMMYFUNCTION("GOOGLETRANSLATE(C712,""fr"",""en"")"),"Very difficult to reach, take your afternoon to get a contact! Do not respond to the dedicated website despite several reminders !! intolerable ! And then ... more serious: to flee if you have an accident (hanging) no defense of his insured, dogmatic posi"&amp;"tion, no listening .... probably agreement between insurer on your back! VERY DISAPPOINTING !")</f>
        <v>Very difficult to reach, take your afternoon to get a contact! Do not respond to the dedicated website despite several reminders !! intolerable ! And then ... more serious: to flee if you have an accident (hanging) no defense of his insured, dogmatic position, no listening .... probably agreement between insurer on your back! VERY DISAPPOINTING !</v>
      </c>
    </row>
    <row r="713" ht="15.75" customHeight="1">
      <c r="B713" s="2" t="s">
        <v>1935</v>
      </c>
      <c r="C713" s="2" t="s">
        <v>1936</v>
      </c>
      <c r="D713" s="2" t="s">
        <v>1280</v>
      </c>
      <c r="E713" s="2" t="s">
        <v>14</v>
      </c>
      <c r="F713" s="2" t="s">
        <v>15</v>
      </c>
      <c r="G713" s="2" t="s">
        <v>1937</v>
      </c>
      <c r="H713" s="2" t="s">
        <v>1929</v>
      </c>
      <c r="I713" s="3" t="str">
        <f>IFERROR(__xludf.DUMMYFUNCTION("GOOGLETRANSLATE(C713,""fr"",""en"")"),"Not nice after assuring my house in another company because of the too high price they take the opportunity to increase car insurance. Not nice ... I will go to see elsewhere if there is better. Too bad I was fine")</f>
        <v>Not nice after assuring my house in another company because of the too high price they take the opportunity to increase car insurance. Not nice ... I will go to see elsewhere if there is better. Too bad I was fine</v>
      </c>
    </row>
    <row r="714" ht="15.75" customHeight="1">
      <c r="B714" s="2" t="s">
        <v>1938</v>
      </c>
      <c r="C714" s="2" t="s">
        <v>1939</v>
      </c>
      <c r="D714" s="2" t="s">
        <v>1280</v>
      </c>
      <c r="E714" s="2" t="s">
        <v>14</v>
      </c>
      <c r="F714" s="2" t="s">
        <v>15</v>
      </c>
      <c r="G714" s="2" t="s">
        <v>1937</v>
      </c>
      <c r="H714" s="2" t="s">
        <v>1929</v>
      </c>
      <c r="I714" s="3" t="str">
        <f>IFERROR(__xludf.DUMMYFUNCTION("GOOGLETRANSLATE(C714,""fr"",""en"")"),"2 agencies in Avignon between lack of kindness, empathy and availability for one. And for the other agency: a sctech worthy of the film ""The truth if I lie""! In addition allows you to denigrate its director !! And is wrong on all quotes. Not an insurer "&amp;"but a camelot.")</f>
        <v>2 agencies in Avignon between lack of kindness, empathy and availability for one. And for the other agency: a sctech worthy of the film "The truth if I lie"! In addition allows you to denigrate its director !! And is wrong on all quotes. Not an insurer but a camelot.</v>
      </c>
    </row>
    <row r="715" ht="15.75" customHeight="1">
      <c r="B715" s="2" t="s">
        <v>1940</v>
      </c>
      <c r="C715" s="2" t="s">
        <v>1941</v>
      </c>
      <c r="D715" s="2" t="s">
        <v>1280</v>
      </c>
      <c r="E715" s="2" t="s">
        <v>14</v>
      </c>
      <c r="F715" s="2" t="s">
        <v>15</v>
      </c>
      <c r="G715" s="2" t="s">
        <v>1937</v>
      </c>
      <c r="H715" s="2" t="s">
        <v>1929</v>
      </c>
      <c r="I715" s="3" t="str">
        <f>IFERROR(__xludf.DUMMYFUNCTION("GOOGLETRANSLATE(C715,""fr"",""en"")"),"BJR, following breakdown of the injectors on my car, the repair was supported by the GMF, no problem with the repairer, I just paid the deductible provided for in the Panne contract.
Really been satisfied with the assistance, at first car rental 3 days a"&amp;"nd as the repair for longer, the GMF is busy extending the car rental without my asking.
Each time I had nice people at GMF, with good explanations.
I say great GMF.
")</f>
        <v>BJR, following breakdown of the injectors on my car, the repair was supported by the GMF, no problem with the repairer, I just paid the deductible provided for in the Panne contract.
Really been satisfied with the assistance, at first car rental 3 days and as the repair for longer, the GMF is busy extending the car rental without my asking.
Each time I had nice people at GMF, with good explanations.
I say great GMF.
</v>
      </c>
    </row>
    <row r="716" ht="15.75" customHeight="1">
      <c r="B716" s="2" t="s">
        <v>1942</v>
      </c>
      <c r="C716" s="2" t="s">
        <v>1943</v>
      </c>
      <c r="D716" s="2" t="s">
        <v>1280</v>
      </c>
      <c r="E716" s="2" t="s">
        <v>14</v>
      </c>
      <c r="F716" s="2" t="s">
        <v>15</v>
      </c>
      <c r="G716" s="2" t="s">
        <v>1944</v>
      </c>
      <c r="H716" s="2" t="s">
        <v>1929</v>
      </c>
      <c r="I716" s="3" t="str">
        <f>IFERROR(__xludf.DUMMYFUNCTION("GOOGLETRANSLATE(C716,""fr"",""en"")"),"GMF summer for me the best insurance.
I was in agency in St Quentin everything going very well.
Since I went to the Versailles agency everything has gone in a lollipop, we have been very well welcomed but you have to know who we fall on.
Three people, "&amp;"two ladies and a gentleman are really heartless.
Certainly human? Where I was disrespectful! I was asked to get out of the agency and I was called a kid just because I asked an employee of the GMF to lower in a tone, she went to a lollipop to start shout"&amp;"ing and Treat me as a highly high kid. But where is the respect, her colleague came but she did not come to appease her colleague and got involved and in turn also disrespect me! I was threatened to call the police because I didn't want to ""get out""! Th"&amp;"ey allowed me to tell me you because I am young! I was told that I was badly raised! I moved a week ago on their premises I had to do a super cute lady who even reminded me the next day! 6 years that I am there! And I was told good riddance if I leave GMF"&amp;", I really recommend the Versailles agency. The gentleman came I apologized for having raised the way a little with one of these colleagues he even answered me and raising his eyebrows! But really don't go, I'm really advising you! There are other inexpen"&amp;"sive and much more human insurance they should see their slogans ""certainly human"" because they are all except human! I am extremely disappointed! I was literally disrespected and the two ladies started to scream on me and tell myself to get out! Becaus"&amp;"e I didn't understand one thing! Already I arrived at 5:40 pm She already starts to complain and send spikes while the agency closed these doors 20 minutes later and I was there just for their settlement following the sale of my vehicle! I wanted to take "&amp;"out another contract with them I was literally not respected and again so on! I made an appointment with the agency director! I really hope that she will do what is necessary to calm these two people! And their installments respect!")</f>
        <v>GMF summer for me the best insurance.
I was in agency in St Quentin everything going very well.
Since I went to the Versailles agency everything has gone in a lollipop, we have been very well welcomed but you have to know who we fall on.
Three people, two ladies and a gentleman are really heartless.
Certainly human? Where I was disrespectful! I was asked to get out of the agency and I was called a kid just because I asked an employee of the GMF to lower in a tone, she went to a lollipop to start shouting and Treat me as a highly high kid. But where is the respect, her colleague came but she did not come to appease her colleague and got involved and in turn also disrespect me! I was threatened to call the police because I didn't want to "get out"! They allowed me to tell me you because I am young! I was told that I was badly raised! I moved a week ago on their premises I had to do a super cute lady who even reminded me the next day! 6 years that I am there! And I was told good riddance if I leave GMF, I really recommend the Versailles agency. The gentleman came I apologized for having raised the way a little with one of these colleagues he even answered me and raising his eyebrows! But really don't go, I'm really advising you! There are other inexpensive and much more human insurance they should see their slogans "certainly human" because they are all except human! I am extremely disappointed! I was literally disrespected and the two ladies started to scream on me and tell myself to get out! Because I didn't understand one thing! Already I arrived at 5:40 pm She already starts to complain and send spikes while the agency closed these doors 20 minutes later and I was there just for their settlement following the sale of my vehicle! I wanted to take out another contract with them I was literally not respected and again so on! I made an appointment with the agency director! I really hope that she will do what is necessary to calm these two people! And their installments respect!</v>
      </c>
    </row>
    <row r="717" ht="15.75" customHeight="1">
      <c r="B717" s="2" t="s">
        <v>1945</v>
      </c>
      <c r="C717" s="2" t="s">
        <v>1946</v>
      </c>
      <c r="D717" s="2" t="s">
        <v>1280</v>
      </c>
      <c r="E717" s="2" t="s">
        <v>14</v>
      </c>
      <c r="F717" s="2" t="s">
        <v>15</v>
      </c>
      <c r="G717" s="2" t="s">
        <v>1947</v>
      </c>
      <c r="H717" s="2" t="s">
        <v>1929</v>
      </c>
      <c r="I717" s="3" t="str">
        <f>IFERROR(__xludf.DUMMYFUNCTION("GOOGLETRANSLATE(C717,""fr"",""en"")"),"Hello, at the price level, the GMF is very competitive. Its prices are attractive and much lower than elsewhere.
For leisure insurance, motor boats style, it's the same, I have never found it less.
The only thing I blame them for is the accident and fam"&amp;"ily insurance that is useless, since you are not hospitalized for 5 consecutive days: so if you break the 2 arms or 2 legs, you will not have no help.")</f>
        <v>Hello, at the price level, the GMF is very competitive. Its prices are attractive and much lower than elsewhere.
For leisure insurance, motor boats style, it's the same, I have never found it less.
The only thing I blame them for is the accident and family insurance that is useless, since you are not hospitalized for 5 consecutive days: so if you break the 2 arms or 2 legs, you will not have no help.</v>
      </c>
    </row>
    <row r="718" ht="15.75" customHeight="1">
      <c r="B718" s="2" t="s">
        <v>1948</v>
      </c>
      <c r="C718" s="2" t="s">
        <v>1949</v>
      </c>
      <c r="D718" s="2" t="s">
        <v>1280</v>
      </c>
      <c r="E718" s="2" t="s">
        <v>14</v>
      </c>
      <c r="F718" s="2" t="s">
        <v>15</v>
      </c>
      <c r="G718" s="2" t="s">
        <v>1950</v>
      </c>
      <c r="H718" s="2" t="s">
        <v>1929</v>
      </c>
      <c r="I718" s="3" t="str">
        <f>IFERROR(__xludf.DUMMYFUNCTION("GOOGLETRANSLATE(C718,""fr"",""en"")"),"It is in my opinion and according to the statistics, the cheapest Cie for the car! I recommend it to my friends and acquaintances, to make it known!")</f>
        <v>It is in my opinion and according to the statistics, the cheapest Cie for the car! I recommend it to my friends and acquaintances, to make it known!</v>
      </c>
    </row>
    <row r="719" ht="15.75" customHeight="1">
      <c r="B719" s="2" t="s">
        <v>1951</v>
      </c>
      <c r="C719" s="2" t="s">
        <v>1952</v>
      </c>
      <c r="D719" s="2" t="s">
        <v>1280</v>
      </c>
      <c r="E719" s="2" t="s">
        <v>14</v>
      </c>
      <c r="F719" s="2" t="s">
        <v>15</v>
      </c>
      <c r="G719" s="2" t="s">
        <v>1953</v>
      </c>
      <c r="H719" s="2" t="s">
        <v>1954</v>
      </c>
      <c r="I719" s="3" t="str">
        <f>IFERROR(__xludf.DUMMYFUNCTION("GOOGLETRANSLATE(C719,""fr"",""en"")"),"Beware of the choice of repairer !!!!
Insured GMF since always, I have just bought a new audi ... After an important break in ice I have to change my windshield ... I just learned by these that if I go through Audi I would have In addition to the price o"&amp;"f the franchise one remains to be paid. Indeed according to the hostess if I do not go through an approved garage not only I have to advance the repair costs (normal) but if I go to Welcom dealers because I would have an supplement to pay !!!!")</f>
        <v>Beware of the choice of repairer !!!!
Insured GMF since always, I have just bought a new audi ... After an important break in ice I have to change my windshield ... I just learned by these that if I go through Audi I would have In addition to the price of the franchise one remains to be paid. Indeed according to the hostess if I do not go through an approved garage not only I have to advance the repair costs (normal) but if I go to Welcom dealers because I would have an supplement to pay !!!!</v>
      </c>
    </row>
    <row r="720" ht="15.75" customHeight="1">
      <c r="B720" s="2" t="s">
        <v>1955</v>
      </c>
      <c r="C720" s="2" t="s">
        <v>1956</v>
      </c>
      <c r="D720" s="2" t="s">
        <v>1280</v>
      </c>
      <c r="E720" s="2" t="s">
        <v>14</v>
      </c>
      <c r="F720" s="2" t="s">
        <v>15</v>
      </c>
      <c r="G720" s="2" t="s">
        <v>1957</v>
      </c>
      <c r="H720" s="2" t="s">
        <v>1954</v>
      </c>
      <c r="I720" s="3" t="str">
        <f>IFERROR(__xludf.DUMMYFUNCTION("GOOGLETRANSLATE(C720,""fr"",""en"")"),"Far too many problems ... Inversion of auto contract ... Creation of health contract without my knowledge ... Nose never resolved and in addition we have this Customer Break ... especially person to effectively solve the parking problems I solve the Invoi"&amp;"ce ... I do not recommend")</f>
        <v>Far too many problems ... Inversion of auto contract ... Creation of health contract without my knowledge ... Nose never resolved and in addition we have this Customer Break ... especially person to effectively solve the parking problems I solve the Invoice ... I do not recommend</v>
      </c>
    </row>
    <row r="721" ht="15.75" customHeight="1">
      <c r="B721" s="2" t="s">
        <v>1958</v>
      </c>
      <c r="C721" s="2" t="s">
        <v>1959</v>
      </c>
      <c r="D721" s="2" t="s">
        <v>1280</v>
      </c>
      <c r="E721" s="2" t="s">
        <v>14</v>
      </c>
      <c r="F721" s="2" t="s">
        <v>15</v>
      </c>
      <c r="G721" s="2" t="s">
        <v>1960</v>
      </c>
      <c r="H721" s="2" t="s">
        <v>1954</v>
      </c>
      <c r="I721" s="3" t="str">
        <f>IFERROR(__xludf.DUMMYFUNCTION("GOOGLETRANSLATE(C721,""fr"",""en"")"),"To flee! CRM of 0.5 for a long time, a single disaster in 30 years and a break of ice unfortunately I had the 2 the same year at GMF. Suddenly terminated contract, then it's up to you to galerate with the other insurers to find a new contract once you are"&amp;" terminated! So GMF is a good contract if you never have an accident ...")</f>
        <v>To flee! CRM of 0.5 for a long time, a single disaster in 30 years and a break of ice unfortunately I had the 2 the same year at GMF. Suddenly terminated contract, then it's up to you to galerate with the other insurers to find a new contract once you are terminated! So GMF is a good contract if you never have an accident ...</v>
      </c>
    </row>
    <row r="722" ht="15.75" customHeight="1">
      <c r="B722" s="2" t="s">
        <v>1961</v>
      </c>
      <c r="C722" s="2" t="s">
        <v>1962</v>
      </c>
      <c r="D722" s="2" t="s">
        <v>1280</v>
      </c>
      <c r="E722" s="2" t="s">
        <v>14</v>
      </c>
      <c r="F722" s="2" t="s">
        <v>15</v>
      </c>
      <c r="G722" s="2" t="s">
        <v>1960</v>
      </c>
      <c r="H722" s="2" t="s">
        <v>1954</v>
      </c>
      <c r="I722" s="3" t="str">
        <f>IFERROR(__xludf.DUMMYFUNCTION("GOOGLETRANSLATE(C722,""fr"",""en"")"),"I suffered an increase of around 6 euros monthly on me insurance contracts, or around € 72 per year and I was not eligible for the bonus of € 40 (COVVI-19) after 45 years of good and loyal service.
I went to the GMF, after making an appointment, well, no"&amp;" explanation, which justifies these two actions.
The center of the GMF, told me that it was the agencies that passed the premium ....
It must be said that I have happened to have small hassles at home or cars, I was never insured for my hassle, like ret"&amp;"ro broken by a vehicle or even vehicle stuck in a parking lot, a TV that lights up White pixels following a thunderstorm. However, I subscribe to ""all risks"" or ""multi-garants"".
No I am not satisfied with the GMF. Besides, the M of Mutuelle, the M sh"&amp;"ould no longer exist because it is no longer a mutual ...
M Heroguelle")</f>
        <v>I suffered an increase of around 6 euros monthly on me insurance contracts, or around € 72 per year and I was not eligible for the bonus of € 40 (COVVI-19) after 45 years of good and loyal service.
I went to the GMF, after making an appointment, well, no explanation, which justifies these two actions.
The center of the GMF, told me that it was the agencies that passed the premium ....
It must be said that I have happened to have small hassles at home or cars, I was never insured for my hassle, like retro broken by a vehicle or even vehicle stuck in a parking lot, a TV that lights up White pixels following a thunderstorm. However, I subscribe to "all risks" or "multi-garants".
No I am not satisfied with the GMF. Besides, the M of Mutuelle, the M should no longer exist because it is no longer a mutual ...
M Heroguelle</v>
      </c>
    </row>
    <row r="723" ht="15.75" customHeight="1">
      <c r="B723" s="2" t="s">
        <v>1963</v>
      </c>
      <c r="C723" s="2" t="s">
        <v>1964</v>
      </c>
      <c r="D723" s="2" t="s">
        <v>1280</v>
      </c>
      <c r="E723" s="2" t="s">
        <v>14</v>
      </c>
      <c r="F723" s="2" t="s">
        <v>15</v>
      </c>
      <c r="G723" s="2" t="s">
        <v>1965</v>
      </c>
      <c r="H723" s="2" t="s">
        <v>1966</v>
      </c>
      <c r="I723" s="3" t="str">
        <f>IFERROR(__xludf.DUMMYFUNCTION("GOOGLETRANSLATE(C723,""fr"",""en"")"),"Please note that all risks GMF does not cover the breakage of the rear lights of a vehicle! Here is an effective guarantee and good advice ... cost of the operation for a broken lights in a parking lot 274 euros franchise, more expensive than my lights")</f>
        <v>Please note that all risks GMF does not cover the breakage of the rear lights of a vehicle! Here is an effective guarantee and good advice ... cost of the operation for a broken lights in a parking lot 274 euros franchise, more expensive than my lights</v>
      </c>
    </row>
    <row r="724" ht="15.75" customHeight="1">
      <c r="B724" s="2" t="s">
        <v>1967</v>
      </c>
      <c r="C724" s="2" t="s">
        <v>1968</v>
      </c>
      <c r="D724" s="2" t="s">
        <v>1280</v>
      </c>
      <c r="E724" s="2" t="s">
        <v>14</v>
      </c>
      <c r="F724" s="2" t="s">
        <v>15</v>
      </c>
      <c r="G724" s="2" t="s">
        <v>1969</v>
      </c>
      <c r="H724" s="2" t="s">
        <v>1966</v>
      </c>
      <c r="I724" s="3" t="str">
        <f>IFERROR(__xludf.DUMMYFUNCTION("GOOGLETRANSLATE(C724,""fr"",""en"")"),"For a long time, we appreciate the quality of the contracts that our family has at GMF and relationships (essentially telephone or MEL) with the advisers. In particular, cars have always been insured at GMF, under conditions that have always given us full"&amp;" satisfaction. During a family drama, we were able to measure how much quality was not limited to ""standard"" situations and how smart, professional and precious help: my husband died suddenly, while we were on vacation at 700 kms from our home. Beyond t"&amp;"he human test, it was necessary to face the difficulties of the returns, that of my husband, mine, that of the car, which I was not able to lead, in these circumstances, on such a long journey. I called the GMF to find out how to get out of it. In less th"&amp;"an 2 hours, the advisor had studied all the possible solutions and organized our feedback, under remarkable technical and human conditions. I will never say my gratitude enough, to my interlocutor and to the GMF, for this exceptional accompaniment in such"&amp;" a difficult moment.")</f>
        <v>For a long time, we appreciate the quality of the contracts that our family has at GMF and relationships (essentially telephone or MEL) with the advisers. In particular, cars have always been insured at GMF, under conditions that have always given us full satisfaction. During a family drama, we were able to measure how much quality was not limited to "standard" situations and how smart, professional and precious help: my husband died suddenly, while we were on vacation at 700 kms from our home. Beyond the human test, it was necessary to face the difficulties of the returns, that of my husband, mine, that of the car, which I was not able to lead, in these circumstances, on such a long journey. I called the GMF to find out how to get out of it. In less than 2 hours, the advisor had studied all the possible solutions and organized our feedback, under remarkable technical and human conditions. I will never say my gratitude enough, to my interlocutor and to the GMF, for this exceptional accompaniment in such a difficult moment.</v>
      </c>
    </row>
    <row r="725" ht="15.75" customHeight="1">
      <c r="B725" s="2" t="s">
        <v>1970</v>
      </c>
      <c r="C725" s="2" t="s">
        <v>1971</v>
      </c>
      <c r="D725" s="2" t="s">
        <v>1280</v>
      </c>
      <c r="E725" s="2" t="s">
        <v>14</v>
      </c>
      <c r="F725" s="2" t="s">
        <v>15</v>
      </c>
      <c r="G725" s="2" t="s">
        <v>1972</v>
      </c>
      <c r="H725" s="2" t="s">
        <v>17</v>
      </c>
      <c r="I725" s="3" t="str">
        <f>IFERROR(__xludf.DUMMYFUNCTION("GOOGLETRANSLATE(C725,""fr"",""en"")"),"Insured at GMF for 2 years. Nothing special because I have never had an accident on the other hand he knows that they work mainly by appointment in agency ... and it's horrible!
You change vehicle: you must bring your gray card to agency
My new insuranc"&amp;"e has made the termination request 1 month in advance, with proof of depot ... GMF is deaf ear by saying I received nothing and I have to go 40 minutes to prove with the documents ... Aberrant !
Go see elsewhere in insurance, nothing special at home and "&amp;"everything is worse (contact/price/available)")</f>
        <v>Insured at GMF for 2 years. Nothing special because I have never had an accident on the other hand he knows that they work mainly by appointment in agency ... and it's horrible!
You change vehicle: you must bring your gray card to agency
My new insurance has made the termination request 1 month in advance, with proof of depot ... GMF is deaf ear by saying I received nothing and I have to go 40 minutes to prove with the documents ... Aberrant !
Go see elsewhere in insurance, nothing special at home and everything is worse (contact/price/available)</v>
      </c>
    </row>
    <row r="726" ht="15.75" customHeight="1">
      <c r="B726" s="2" t="s">
        <v>1973</v>
      </c>
      <c r="C726" s="2" t="s">
        <v>1974</v>
      </c>
      <c r="D726" s="2" t="s">
        <v>1280</v>
      </c>
      <c r="E726" s="2" t="s">
        <v>14</v>
      </c>
      <c r="F726" s="2" t="s">
        <v>15</v>
      </c>
      <c r="G726" s="2" t="s">
        <v>1975</v>
      </c>
      <c r="H726" s="2" t="s">
        <v>17</v>
      </c>
      <c r="I726" s="3" t="str">
        <f>IFERROR(__xludf.DUMMYFUNCTION("GOOGLETRANSLATE(C726,""fr"",""en"")"),"I have subscribed for a very long time my first contract I signed it on rue de Prony around 1970 in Paris, still courteous staff, only one problem in 1990 with an official in the provinces, a lady of obvious bad faith, but it was a chef , following this d"&amp;"ifferent I looked at elsewhere and I realized that the prices were not better so I stayed it was the past; to date the reports are suitable.")</f>
        <v>I have subscribed for a very long time my first contract I signed it on rue de Prony around 1970 in Paris, still courteous staff, only one problem in 1990 with an official in the provinces, a lady of obvious bad faith, but it was a chef , following this different I looked at elsewhere and I realized that the prices were not better so I stayed it was the past; to date the reports are suitable.</v>
      </c>
    </row>
    <row r="727" ht="15.75" customHeight="1">
      <c r="B727" s="2" t="s">
        <v>1976</v>
      </c>
      <c r="C727" s="2" t="s">
        <v>1977</v>
      </c>
      <c r="D727" s="2" t="s">
        <v>1280</v>
      </c>
      <c r="E727" s="2" t="s">
        <v>14</v>
      </c>
      <c r="F727" s="2" t="s">
        <v>15</v>
      </c>
      <c r="G727" s="2" t="s">
        <v>1978</v>
      </c>
      <c r="H727" s="2" t="s">
        <v>17</v>
      </c>
      <c r="I727" s="3" t="str">
        <f>IFERROR(__xludf.DUMMYFUNCTION("GOOGLETRANSLATE(C727,""fr"",""en"")"),"4th call this day for auto quotes ...... Putting 7 min to hear themselves that all advisers are occupied. I think they don't need new contracts. If it is the same thing during a disaster for help ......")</f>
        <v>4th call this day for auto quotes ...... Putting 7 min to hear themselves that all advisers are occupied. I think they don't need new contracts. If it is the same thing during a disaster for help ......</v>
      </c>
    </row>
    <row r="728" ht="15.75" customHeight="1">
      <c r="B728" s="2" t="s">
        <v>1979</v>
      </c>
      <c r="C728" s="2" t="s">
        <v>1980</v>
      </c>
      <c r="D728" s="2" t="s">
        <v>1280</v>
      </c>
      <c r="E728" s="2" t="s">
        <v>14</v>
      </c>
      <c r="F728" s="2" t="s">
        <v>15</v>
      </c>
      <c r="G728" s="2" t="s">
        <v>70</v>
      </c>
      <c r="H728" s="2" t="s">
        <v>17</v>
      </c>
      <c r="I728" s="3" t="str">
        <f>IFERROR(__xludf.DUMMYFUNCTION("GOOGLETRANSLATE(C728,""fr"",""en"")"),"Especially not have any changes to make on your contract. You always have to go to an agency, for the slightest modification of contact details or other. Telephone service can do nothing and unmangable.")</f>
        <v>Especially not have any changes to make on your contract. You always have to go to an agency, for the slightest modification of contact details or other. Telephone service can do nothing and unmangable.</v>
      </c>
    </row>
    <row r="729" ht="15.75" customHeight="1">
      <c r="B729" s="2" t="s">
        <v>1981</v>
      </c>
      <c r="C729" s="2" t="s">
        <v>1982</v>
      </c>
      <c r="D729" s="2" t="s">
        <v>1280</v>
      </c>
      <c r="E729" s="2" t="s">
        <v>14</v>
      </c>
      <c r="F729" s="2" t="s">
        <v>15</v>
      </c>
      <c r="G729" s="2" t="s">
        <v>17</v>
      </c>
      <c r="H729" s="2" t="s">
        <v>17</v>
      </c>
      <c r="I729" s="3" t="str">
        <f>IFERROR(__xludf.DUMMYFUNCTION("GOOGLETRANSLATE(C729,""fr"",""en"")"),"I wanted to terminate my auto insurance contracts, my new insurer sent by registered posts for termination requests ""Hamon law"" not seeing anything coming I contacted the GMF who tells me that they did not receive a termination mail .
It happened to me"&amp;" already twice.
Not reachable by phone or email than by fax (in 2020)
I had to move to the agency to transmit the termination documents.")</f>
        <v>I wanted to terminate my auto insurance contracts, my new insurer sent by registered posts for termination requests "Hamon law" not seeing anything coming I contacted the GMF who tells me that they did not receive a termination mail .
It happened to me already twice.
Not reachable by phone or email than by fax (in 2020)
I had to move to the agency to transmit the termination documents.</v>
      </c>
    </row>
    <row r="730" ht="15.75" customHeight="1">
      <c r="B730" s="2" t="s">
        <v>1983</v>
      </c>
      <c r="C730" s="2" t="s">
        <v>1984</v>
      </c>
      <c r="D730" s="2" t="s">
        <v>1280</v>
      </c>
      <c r="E730" s="2" t="s">
        <v>14</v>
      </c>
      <c r="F730" s="2" t="s">
        <v>15</v>
      </c>
      <c r="G730" s="2" t="s">
        <v>139</v>
      </c>
      <c r="H730" s="2" t="s">
        <v>140</v>
      </c>
      <c r="I730" s="3" t="str">
        <f>IFERROR(__xludf.DUMMYFUNCTION("GOOGLETRANSLATE(C730,""fr"",""en"")"),"After a disaster self -liability, vehicle estimate of the expert not allowing to find an equivalent vehicle before the claim (repayment proposal at -3,000 euros). No contractual respect for GMF. Scandalous! Does not defend the interests of the member. TO "&amp;"FLEE .")</f>
        <v>After a disaster self -liability, vehicle estimate of the expert not allowing to find an equivalent vehicle before the claim (repayment proposal at -3,000 euros). No contractual respect for GMF. Scandalous! Does not defend the interests of the member. TO FLEE .</v>
      </c>
    </row>
    <row r="731" ht="15.75" customHeight="1">
      <c r="B731" s="2" t="s">
        <v>1985</v>
      </c>
      <c r="C731" s="2" t="s">
        <v>1986</v>
      </c>
      <c r="D731" s="2" t="s">
        <v>1280</v>
      </c>
      <c r="E731" s="2" t="s">
        <v>14</v>
      </c>
      <c r="F731" s="2" t="s">
        <v>15</v>
      </c>
      <c r="G731" s="2" t="s">
        <v>247</v>
      </c>
      <c r="H731" s="2" t="s">
        <v>140</v>
      </c>
      <c r="I731" s="3" t="str">
        <f>IFERROR(__xludf.DUMMYFUNCTION("GOOGLETRANSLATE(C731,""fr"",""en"")"),"If GMF was the perfect insurance do you think that I would make requests to know the offers of other insurance companies to pay 350 € with a COEF 0.5 a bonus more than 15% and a good driver of 21% for a clio Fuel 5 CV of 10/2002 to third party by being a "&amp;"customer for 30 years ???")</f>
        <v>If GMF was the perfect insurance do you think that I would make requests to know the offers of other insurance companies to pay 350 € with a COEF 0.5 a bonus more than 15% and a good driver of 21% for a clio Fuel 5 CV of 10/2002 to third party by being a customer for 30 years ???</v>
      </c>
    </row>
    <row r="732" ht="15.75" customHeight="1">
      <c r="B732" s="2" t="s">
        <v>1987</v>
      </c>
      <c r="C732" s="2" t="s">
        <v>1988</v>
      </c>
      <c r="D732" s="2" t="s">
        <v>1280</v>
      </c>
      <c r="E732" s="2" t="s">
        <v>14</v>
      </c>
      <c r="F732" s="2" t="s">
        <v>15</v>
      </c>
      <c r="G732" s="2" t="s">
        <v>265</v>
      </c>
      <c r="H732" s="2" t="s">
        <v>140</v>
      </c>
      <c r="I732" s="3" t="str">
        <f>IFERROR(__xludf.DUMMYFUNCTION("GOOGLETRANSLATE(C732,""fr"",""en"")"),"My son had a non -responsible accident on June 2, a vehicle wanting to exceed a truck hit him at the level of the right front wheel. Once the observation is made the vehicle is deposited with an approved mechanic with a noise when starting the air conditi"&amp;"oning after the shock. The expert passes and declares the 80 % used damaged wheel with a notch that would not be due to the shock, the damaged air conditioning before and no parallelism to be done, only the sheet was repaired.
So we bring the car at Nora"&amp;"uto to change the two front tires. This mechanic tells us that the tires are used at 60 % that parallelism must be done and that the shock caused an air conditioning leak.
")</f>
        <v>My son had a non -responsible accident on June 2, a vehicle wanting to exceed a truck hit him at the level of the right front wheel. Once the observation is made the vehicle is deposited with an approved mechanic with a noise when starting the air conditioning after the shock. The expert passes and declares the 80 % used damaged wheel with a notch that would not be due to the shock, the damaged air conditioning before and no parallelism to be done, only the sheet was repaired.
So we bring the car at Norauto to change the two front tires. This mechanic tells us that the tires are used at 60 % that parallelism must be done and that the shock caused an air conditioning leak.
</v>
      </c>
    </row>
    <row r="733" ht="15.75" customHeight="1">
      <c r="B733" s="2" t="s">
        <v>1989</v>
      </c>
      <c r="C733" s="2" t="s">
        <v>1990</v>
      </c>
      <c r="D733" s="2" t="s">
        <v>1280</v>
      </c>
      <c r="E733" s="2" t="s">
        <v>14</v>
      </c>
      <c r="F733" s="2" t="s">
        <v>15</v>
      </c>
      <c r="G733" s="2" t="s">
        <v>1991</v>
      </c>
      <c r="H733" s="2" t="s">
        <v>140</v>
      </c>
      <c r="I733" s="3" t="str">
        <f>IFERROR(__xludf.DUMMYFUNCTION("GOOGLETRANSLATE(C733,""fr"",""en"")"),"Very unhappy I am looking for another insurance and I remove any contracts! I am very disappointed and yet I am faithful in insurance.")</f>
        <v>Very unhappy I am looking for another insurance and I remove any contracts! I am very disappointed and yet I am faithful in insurance.</v>
      </c>
    </row>
    <row r="734" ht="15.75" customHeight="1">
      <c r="B734" s="2" t="s">
        <v>1992</v>
      </c>
      <c r="C734" s="2" t="s">
        <v>1993</v>
      </c>
      <c r="D734" s="2" t="s">
        <v>1280</v>
      </c>
      <c r="E734" s="2" t="s">
        <v>14</v>
      </c>
      <c r="F734" s="2" t="s">
        <v>15</v>
      </c>
      <c r="G734" s="2" t="s">
        <v>1994</v>
      </c>
      <c r="H734" s="2" t="s">
        <v>385</v>
      </c>
      <c r="I734" s="3" t="str">
        <f>IFERROR(__xludf.DUMMYFUNCTION("GOOGLETRANSLATE(C734,""fr"",""en"")"),"To flee. Terminated for a minor equipment responsible for accident, 1 non -responsible accident, and 1 non -followed loss without follow -up because no damage. I have 4 insurances to date, of course the car is terminated but of course everything will be t"&amp;"erminated by me. Since in years I have paid almost 1500 euros to the GMF without the slightest incident without disaster, when I tell this story to those around me they are amazed. The agency is impossible to join, you have to go through a platform, with "&amp;"each times different interlocutors.
In short, if you are sure you never have a claim, why not, if not to flee.")</f>
        <v>To flee. Terminated for a minor equipment responsible for accident, 1 non -responsible accident, and 1 non -followed loss without follow -up because no damage. I have 4 insurances to date, of course the car is terminated but of course everything will be terminated by me. Since in years I have paid almost 1500 euros to the GMF without the slightest incident without disaster, when I tell this story to those around me they are amazed. The agency is impossible to join, you have to go through a platform, with each times different interlocutors.
In short, if you are sure you never have a claim, why not, if not to flee.</v>
      </c>
    </row>
    <row r="735" ht="15.75" customHeight="1">
      <c r="B735" s="2" t="s">
        <v>1995</v>
      </c>
      <c r="C735" s="2" t="s">
        <v>1996</v>
      </c>
      <c r="D735" s="2" t="s">
        <v>1280</v>
      </c>
      <c r="E735" s="2" t="s">
        <v>14</v>
      </c>
      <c r="F735" s="2" t="s">
        <v>15</v>
      </c>
      <c r="G735" s="2" t="s">
        <v>1997</v>
      </c>
      <c r="H735" s="2" t="s">
        <v>385</v>
      </c>
      <c r="I735" s="3" t="str">
        <f>IFERROR(__xludf.DUMMYFUNCTION("GOOGLETRANSLATE(C735,""fr"",""en"")"),"Hello. I spent this morning at the Cahors agency for information that at most would have taken 5 minutes, which is why I had not made an appointment, obviously knowing that I should wait a little bit. Which was the case.
In the course of the facts, the r"&amp;"eception agent, to my amazement, made a person pass without appointment (arrival after me). Then came the tour of an appointment after me. I normally continued to wait. His meeting left, normally my turn came.
The reception agent returned to his office a"&amp;"nd did not seem particularly busy. It came out, about 10 minutes later, that to take a newcomer who had an appointment and 5 minutes in advance. In front of my astonishment, the reception agent knew me, ""you only had to make an appointment"".
I leave yo"&amp;"u judge the quality of the reception of this agency.")</f>
        <v>Hello. I spent this morning at the Cahors agency for information that at most would have taken 5 minutes, which is why I had not made an appointment, obviously knowing that I should wait a little bit. Which was the case.
In the course of the facts, the reception agent, to my amazement, made a person pass without appointment (arrival after me). Then came the tour of an appointment after me. I normally continued to wait. His meeting left, normally my turn came.
The reception agent returned to his office and did not seem particularly busy. It came out, about 10 minutes later, that to take a newcomer who had an appointment and 5 minutes in advance. In front of my astonishment, the reception agent knew me, "you only had to make an appointment".
I leave you judge the quality of the reception of this agency.</v>
      </c>
    </row>
    <row r="736" ht="15.75" customHeight="1">
      <c r="B736" s="2" t="s">
        <v>1998</v>
      </c>
      <c r="C736" s="2" t="s">
        <v>1999</v>
      </c>
      <c r="D736" s="2" t="s">
        <v>1280</v>
      </c>
      <c r="E736" s="2" t="s">
        <v>14</v>
      </c>
      <c r="F736" s="2" t="s">
        <v>15</v>
      </c>
      <c r="G736" s="2" t="s">
        <v>2000</v>
      </c>
      <c r="H736" s="2" t="s">
        <v>385</v>
      </c>
      <c r="I736" s="3" t="str">
        <f>IFERROR(__xludf.DUMMYFUNCTION("GOOGLETRANSLATE(C736,""fr"",""en"")"),"Shameful and scandalous performances of the GMF, a company with which my father, an 86 -year -old man, has always had all his insurance.
This insurance company has so far exceeded the terminals in disrespect for its members, that I post the content of "&amp;"the last letter below that I have just sent to Edouard Vieillefond, Managing Director of GMF Assurances:
Subject: scandalous immobility of your services
Mr. Director General,
The purpose of my letter is as follows:
Given the little considerati"&amp;"on of the agents of your services for women and men who are in charge of a dependent person - this both in terms of health, administrative and daily, in addition to their work and their work and Management of their own personal life - I find myself again "&amp;"in order to send you a registered letter with AR (see my letter of March 22, 2019).
I will not mention here,
The non -return of your services to my letter of October 28, 2019 informing them of the supervision of my father, and, asking them to send m"&amp;"e a copy of the contracts he has concluded with your company - as enacted by law -.
Nei, since then, the many calls on 0 970 809 809 unsuccessful with contradictory responses by which I vainly asked to have access to my father's GMF internet space - in"&amp;" the obvious spirit of the raison d'être These online access: facilitate exchanges with the customer -.
What to say that, however, however, I constantly receive requests from your services for maturity then, that in gaze, I have no way made available t"&amp;"o me to verify the property, control which, all of Even, you will agree, is one of the first obligations of a tutor.
I will add, to the above, that you are one of the only organizations with whom, since the worsening of my father's state of health, I h"&amp;"ave only had regrettable and unacceptable inconvenience.
Whether it is (), via the mutual, to (), all have put information at my disposal, and, the access which is essential for the good management of my father's business.
It is necessary that I add"&amp;" to my point how many such acts are damaging to the image of the GMF, and that it would still be desirable that all of this is rectified.
To read you.
Please accept, Mr. Managing Director, my greetings.")</f>
        <v>Shameful and scandalous performances of the GMF, a company with which my father, an 86 -year -old man, has always had all his insurance.
This insurance company has so far exceeded the terminals in disrespect for its members, that I post the content of the last letter below that I have just sent to Edouard Vieillefond, Managing Director of GMF Assurances:
Subject: scandalous immobility of your services
Mr. Director General,
The purpose of my letter is as follows:
Given the little consideration of the agents of your services for women and men who are in charge of a dependent person - this both in terms of health, administrative and daily, in addition to their work and their work and Management of their own personal life - I find myself again in order to send you a registered letter with AR (see my letter of March 22, 2019).
I will not mention here,
The non -return of your services to my letter of October 28, 2019 informing them of the supervision of my father, and, asking them to send me a copy of the contracts he has concluded with your company - as enacted by law -.
Nei, since then, the many calls on 0 970 809 809 unsuccessful with contradictory responses by which I vainly asked to have access to my father's GMF internet space - in the obvious spirit of the raison d'être These online access: facilitate exchanges with the customer -.
What to say that, however, however, I constantly receive requests from your services for maturity then, that in gaze, I have no way made available to me to verify the property, control which, all of Even, you will agree, is one of the first obligations of a tutor.
I will add, to the above, that you are one of the only organizations with whom, since the worsening of my father's state of health, I have only had regrettable and unacceptable inconvenience.
Whether it is (), via the mutual, to (), all have put information at my disposal, and, the access which is essential for the good management of my father's business.
It is necessary that I add to my point how many such acts are damaging to the image of the GMF, and that it would still be desirable that all of this is rectified.
To read you.
Please accept, Mr. Managing Director, my greetings.</v>
      </c>
    </row>
    <row r="737" ht="15.75" customHeight="1">
      <c r="B737" s="2" t="s">
        <v>2001</v>
      </c>
      <c r="C737" s="2" t="s">
        <v>2002</v>
      </c>
      <c r="D737" s="2" t="s">
        <v>1280</v>
      </c>
      <c r="E737" s="2" t="s">
        <v>14</v>
      </c>
      <c r="F737" s="2" t="s">
        <v>15</v>
      </c>
      <c r="G737" s="2" t="s">
        <v>2003</v>
      </c>
      <c r="H737" s="2" t="s">
        <v>385</v>
      </c>
      <c r="I737" s="3" t="str">
        <f>IFERROR(__xludf.DUMMYFUNCTION("GOOGLETRANSLATE(C737,""fr"",""en"")"),"Current file since July 2019 still awaiting a regulation, they continue to take me every month while the car is in their possession (at their Epavist in any case) from the loss!
Impossible to join the IDF sinister service normally, I manage to join them "&amp;"after several days with at least two calls/days.
I have contacted them every month since September ...")</f>
        <v>Current file since July 2019 still awaiting a regulation, they continue to take me every month while the car is in their possession (at their Epavist in any case) from the loss!
Impossible to join the IDF sinister service normally, I manage to join them after several days with at least two calls/days.
I have contacted them every month since September ...</v>
      </c>
    </row>
    <row r="738" ht="15.75" customHeight="1">
      <c r="B738" s="2" t="s">
        <v>2004</v>
      </c>
      <c r="C738" s="2" t="s">
        <v>2005</v>
      </c>
      <c r="D738" s="2" t="s">
        <v>1280</v>
      </c>
      <c r="E738" s="2" t="s">
        <v>14</v>
      </c>
      <c r="F738" s="2" t="s">
        <v>15</v>
      </c>
      <c r="G738" s="2" t="s">
        <v>2006</v>
      </c>
      <c r="H738" s="2" t="s">
        <v>385</v>
      </c>
      <c r="I738" s="3" t="str">
        <f>IFERROR(__xludf.DUMMYFUNCTION("GOOGLETRANSLATE(C738,""fr"",""en"")"),"The GMF refuses to continue to insure my car after non -responsible claims while I have been a member for 50 years for 2 houses, 2 cars, civil liability, family")</f>
        <v>The GMF refuses to continue to insure my car after non -responsible claims while I have been a member for 50 years for 2 houses, 2 cars, civil liability, family</v>
      </c>
    </row>
    <row r="739" ht="15.75" customHeight="1">
      <c r="B739" s="2" t="s">
        <v>2007</v>
      </c>
      <c r="C739" s="2" t="s">
        <v>2008</v>
      </c>
      <c r="D739" s="2" t="s">
        <v>1280</v>
      </c>
      <c r="E739" s="2" t="s">
        <v>14</v>
      </c>
      <c r="F739" s="2" t="s">
        <v>15</v>
      </c>
      <c r="G739" s="2" t="s">
        <v>2009</v>
      </c>
      <c r="H739" s="2" t="s">
        <v>385</v>
      </c>
      <c r="I739" s="3" t="str">
        <f>IFERROR(__xludf.DUMMYFUNCTION("GOOGLETRANSLATE(C739,""fr"",""en"")"),"Agency GMF 73200 Albertville I present myself to have an information statement of the last 3 years The advisor who presents himself to me asks me if I have made this gentleman refuses to serve me on the pretext that he is waiting for an appointment I tell"&amp;" him that he n has only for 2 minutes to make me this impossible statement you have to wait for another advisor arrives and does it to me in 1 minute 38 seconds and this gentleman amuses with his keyboard his appointment still not the result I had 2 insur"&amp;"ance at home And in the project a 3rd I fired everything in the same by paying a little more expensive")</f>
        <v>Agency GMF 73200 Albertville I present myself to have an information statement of the last 3 years The advisor who presents himself to me asks me if I have made this gentleman refuses to serve me on the pretext that he is waiting for an appointment I tell him that he n has only for 2 minutes to make me this impossible statement you have to wait for another advisor arrives and does it to me in 1 minute 38 seconds and this gentleman amuses with his keyboard his appointment still not the result I had 2 insurance at home And in the project a 3rd I fired everything in the same by paying a little more expensive</v>
      </c>
    </row>
    <row r="740" ht="15.75" customHeight="1">
      <c r="B740" s="2" t="s">
        <v>2010</v>
      </c>
      <c r="C740" s="2" t="s">
        <v>2011</v>
      </c>
      <c r="D740" s="2" t="s">
        <v>1280</v>
      </c>
      <c r="E740" s="2" t="s">
        <v>14</v>
      </c>
      <c r="F740" s="2" t="s">
        <v>15</v>
      </c>
      <c r="G740" s="2" t="s">
        <v>400</v>
      </c>
      <c r="H740" s="2" t="s">
        <v>401</v>
      </c>
      <c r="I740" s="3" t="str">
        <f>IFERROR(__xludf.DUMMYFUNCTION("GOOGLETRANSLATE(C740,""fr"",""en"")"),"I have just taken out car insurance following a promotional offer (2 months offered). During my 1st passage in agency, I was informed that in the event of monthly payment of the costs of 2.29 euros are added. But the advisor did not tell me that these cos"&amp;"ts are payable every month in addition to the monthly subscription. However, I asked the question if it's every month. She answered me well no. So I am surprised when I present the schedule with costs of 2.29th at each sample. Fortunately I was able to te"&amp;"rminate my contract before being taken. And all the negative opinions reassure me in my choice.")</f>
        <v>I have just taken out car insurance following a promotional offer (2 months offered). During my 1st passage in agency, I was informed that in the event of monthly payment of the costs of 2.29 euros are added. But the advisor did not tell me that these costs are payable every month in addition to the monthly subscription. However, I asked the question if it's every month. She answered me well no. So I am surprised when I present the schedule with costs of 2.29th at each sample. Fortunately I was able to terminate my contract before being taken. And all the negative opinions reassure me in my choice.</v>
      </c>
    </row>
    <row r="741" ht="15.75" customHeight="1">
      <c r="B741" s="2" t="s">
        <v>2012</v>
      </c>
      <c r="C741" s="2" t="s">
        <v>2013</v>
      </c>
      <c r="D741" s="2" t="s">
        <v>1280</v>
      </c>
      <c r="E741" s="2" t="s">
        <v>14</v>
      </c>
      <c r="F741" s="2" t="s">
        <v>15</v>
      </c>
      <c r="G741" s="2" t="s">
        <v>404</v>
      </c>
      <c r="H741" s="2" t="s">
        <v>401</v>
      </c>
      <c r="I741" s="3" t="str">
        <f>IFERROR(__xludf.DUMMYFUNCTION("GOOGLETRANSLATE(C741,""fr"",""en"")"),"GMF equal level 0 of modernity, it is impossible to adjust anything by phone or email (whether to simply secure or change vehicle). You have to systematically move to the agency and by appointment !! Frankly I come from another insurer, I changed because "&amp;"GMF is slightly cheaper but point of view service and responsiveness, I strongly regret my decision (too restrictive).")</f>
        <v>GMF equal level 0 of modernity, it is impossible to adjust anything by phone or email (whether to simply secure or change vehicle). You have to systematically move to the agency and by appointment !! Frankly I come from another insurer, I changed because GMF is slightly cheaper but point of view service and responsiveness, I strongly regret my decision (too restrictive).</v>
      </c>
    </row>
    <row r="742" ht="15.75" customHeight="1">
      <c r="B742" s="2" t="s">
        <v>2014</v>
      </c>
      <c r="C742" s="2" t="s">
        <v>2015</v>
      </c>
      <c r="D742" s="2" t="s">
        <v>1280</v>
      </c>
      <c r="E742" s="2" t="s">
        <v>14</v>
      </c>
      <c r="F742" s="2" t="s">
        <v>15</v>
      </c>
      <c r="G742" s="2" t="s">
        <v>2016</v>
      </c>
      <c r="H742" s="2" t="s">
        <v>411</v>
      </c>
      <c r="I742" s="3" t="str">
        <f>IFERROR(__xludf.DUMMYFUNCTION("GOOGLETRANSLATE(C742,""fr"",""en"")"),"The price was competitive compared to other insurances, but all that is very good as long as nothing happens to you. Do not get fooled by this GMF insurer, in the event of a non -responsible disaster, the car loan lasts only 3 days (assistance), no extens"&amp;"ion possible if they have not taken the option, which no one tells you about 'elsewhere before a disaster. In addition, the expert delegated by this insurer does not support all the damage, like a rim that he will pass on the account of a sidewalk.")</f>
        <v>The price was competitive compared to other insurances, but all that is very good as long as nothing happens to you. Do not get fooled by this GMF insurer, in the event of a non -responsible disaster, the car loan lasts only 3 days (assistance), no extension possible if they have not taken the option, which no one tells you about 'elsewhere before a disaster. In addition, the expert delegated by this insurer does not support all the damage, like a rim that he will pass on the account of a sidewalk.</v>
      </c>
    </row>
    <row r="743" ht="15.75" customHeight="1">
      <c r="B743" s="2" t="s">
        <v>2017</v>
      </c>
      <c r="C743" s="2" t="s">
        <v>2018</v>
      </c>
      <c r="D743" s="2" t="s">
        <v>1280</v>
      </c>
      <c r="E743" s="2" t="s">
        <v>14</v>
      </c>
      <c r="F743" s="2" t="s">
        <v>15</v>
      </c>
      <c r="G743" s="2" t="s">
        <v>2019</v>
      </c>
      <c r="H743" s="2" t="s">
        <v>411</v>
      </c>
      <c r="I743" s="3" t="str">
        <f>IFERROR(__xludf.DUMMYFUNCTION("GOOGLETRANSLATE(C743,""fr"",""en"")"),"I had been assured GMF for at least 25 years (and since 2008 on 2 vehicles), in the 50% bonus max from + 15 years, still satisfied with their services. In September 2016, the GMF offered/imposed a contract modification, a little cheaper; With confidence I"&amp;" say ok. Then I have 2 non -responsible small claims without third parties identified in 2016 and 2017. And in this summer 2019, the GMF announces that my contract will be terminated because of these 2 claims, any priority before 2016 having disappeared ("&amp;"only on 1 contract). The only alternative would have been to agree to pay the double premium with a ""joker"" contract .. (Joker for whom? ...). By refusing this, I am therefore constrained by GMF to leave GMF.")</f>
        <v>I had been assured GMF for at least 25 years (and since 2008 on 2 vehicles), in the 50% bonus max from + 15 years, still satisfied with their services. In September 2016, the GMF offered/imposed a contract modification, a little cheaper; With confidence I say ok. Then I have 2 non -responsible small claims without third parties identified in 2016 and 2017. And in this summer 2019, the GMF announces that my contract will be terminated because of these 2 claims, any priority before 2016 having disappeared (only on 1 contract). The only alternative would have been to agree to pay the double premium with a "joker" contract .. (Joker for whom? ...). By refusing this, I am therefore constrained by GMF to leave GMF.</v>
      </c>
    </row>
    <row r="744" ht="15.75" customHeight="1">
      <c r="B744" s="2" t="s">
        <v>2020</v>
      </c>
      <c r="C744" s="2" t="s">
        <v>2021</v>
      </c>
      <c r="D744" s="2" t="s">
        <v>1280</v>
      </c>
      <c r="E744" s="2" t="s">
        <v>14</v>
      </c>
      <c r="F744" s="2" t="s">
        <v>15</v>
      </c>
      <c r="G744" s="2" t="s">
        <v>2022</v>
      </c>
      <c r="H744" s="2" t="s">
        <v>424</v>
      </c>
      <c r="I744" s="3" t="str">
        <f>IFERROR(__xludf.DUMMYFUNCTION("GOOGLETRANSLATE(C744,""fr"",""en"")"),"Minus 5 stars! At the GMF your opponent refuses the amicable observation, is not guaranteed: you are 100% responsible! It's so much simpler! We are not going to get bored and embarking on complications, time is money and the insured we have it on hand.")</f>
        <v>Minus 5 stars! At the GMF your opponent refuses the amicable observation, is not guaranteed: you are 100% responsible! It's so much simpler! We are not going to get bored and embarking on complications, time is money and the insured we have it on hand.</v>
      </c>
    </row>
    <row r="745" ht="15.75" customHeight="1">
      <c r="B745" s="2" t="s">
        <v>2023</v>
      </c>
      <c r="C745" s="2" t="s">
        <v>2024</v>
      </c>
      <c r="D745" s="2" t="s">
        <v>1280</v>
      </c>
      <c r="E745" s="2" t="s">
        <v>14</v>
      </c>
      <c r="F745" s="2" t="s">
        <v>15</v>
      </c>
      <c r="G745" s="2" t="s">
        <v>2025</v>
      </c>
      <c r="H745" s="2" t="s">
        <v>457</v>
      </c>
      <c r="I745" s="3" t="str">
        <f>IFERROR(__xludf.DUMMYFUNCTION("GOOGLETRANSLATE(C745,""fr"",""en"")"),"I called to update my address following a professional transfer, the advisor who took care of the modification concluded by telling me that ""it did not change anything in terms of the price of the subscription"", which is is proven to be false since a fe"&amp;"w days later I received the contract and the subscription with a difference of about twenty euros to pay (processing of file processing + change of address ..). This change of address being by professional obligation (State civil service), I tried to nego"&amp;"tiate these costs which are attributed to me every two years. In vain. The GMF says it is ""the first insurers of public service personnel ...""
In addition, the advisor was extremely unpleasant (I hope that our exchange has been recorded and that it ser"&amp;"ves for the training of teleconsillers). I was faithful to the GMF for many years, following this telephone exchange, I simply decided to make requests for quotes elsewhere.
I no longer recommend GMF, its advisers are drafts (or poorly trained).")</f>
        <v>I called to update my address following a professional transfer, the advisor who took care of the modification concluded by telling me that "it did not change anything in terms of the price of the subscription", which is is proven to be false since a few days later I received the contract and the subscription with a difference of about twenty euros to pay (processing of file processing + change of address ..). This change of address being by professional obligation (State civil service), I tried to negotiate these costs which are attributed to me every two years. In vain. The GMF says it is "the first insurers of public service personnel ..."
In addition, the advisor was extremely unpleasant (I hope that our exchange has been recorded and that it serves for the training of teleconsillers). I was faithful to the GMF for many years, following this telephone exchange, I simply decided to make requests for quotes elsewhere.
I no longer recommend GMF, its advisers are drafts (or poorly trained).</v>
      </c>
    </row>
    <row r="746" ht="15.75" customHeight="1">
      <c r="B746" s="2" t="s">
        <v>2026</v>
      </c>
      <c r="C746" s="2" t="s">
        <v>2027</v>
      </c>
      <c r="D746" s="2" t="s">
        <v>1280</v>
      </c>
      <c r="E746" s="2" t="s">
        <v>14</v>
      </c>
      <c r="F746" s="2" t="s">
        <v>15</v>
      </c>
      <c r="G746" s="2" t="s">
        <v>2028</v>
      </c>
      <c r="H746" s="2" t="s">
        <v>457</v>
      </c>
      <c r="I746" s="3" t="str">
        <f>IFERROR(__xludf.DUMMYFUNCTION("GOOGLETRANSLATE(C746,""fr"",""en"")"),"Hello need for help, when to take a Solidarity ENTRY help contract and to what it will serve me and with which housing or car contract.
 I am looking for explanations on this contract;
and who has already subscribed")</f>
        <v>Hello need for help, when to take a Solidarity ENTRY help contract and to what it will serve me and with which housing or car contract.
 I am looking for explanations on this contract;
and who has already subscribed</v>
      </c>
    </row>
    <row r="747" ht="15.75" customHeight="1">
      <c r="B747" s="2" t="s">
        <v>2029</v>
      </c>
      <c r="C747" s="2" t="s">
        <v>2030</v>
      </c>
      <c r="D747" s="2" t="s">
        <v>1280</v>
      </c>
      <c r="E747" s="2" t="s">
        <v>14</v>
      </c>
      <c r="F747" s="2" t="s">
        <v>15</v>
      </c>
      <c r="G747" s="2" t="s">
        <v>2031</v>
      </c>
      <c r="H747" s="2" t="s">
        <v>475</v>
      </c>
      <c r="I747" s="3" t="str">
        <f>IFERROR(__xludf.DUMMYFUNCTION("GOOGLETRANSLATE(C747,""fr"",""en"")"),"Customer for 40 years 1 Ice Broke .....
17% increase in 3 years !!!!
Being faithful is a luxury")</f>
        <v>Customer for 40 years 1 Ice Broke .....
17% increase in 3 years !!!!
Being faithful is a luxury</v>
      </c>
    </row>
    <row r="748" ht="15.75" customHeight="1">
      <c r="B748" s="2" t="s">
        <v>2032</v>
      </c>
      <c r="C748" s="2" t="s">
        <v>2033</v>
      </c>
      <c r="D748" s="2" t="s">
        <v>1280</v>
      </c>
      <c r="E748" s="2" t="s">
        <v>14</v>
      </c>
      <c r="F748" s="2" t="s">
        <v>15</v>
      </c>
      <c r="G748" s="2" t="s">
        <v>2031</v>
      </c>
      <c r="H748" s="2" t="s">
        <v>475</v>
      </c>
      <c r="I748" s="3" t="str">
        <f>IFERROR(__xludf.DUMMYFUNCTION("GOOGLETRANSLATE(C748,""fr"",""en"")"),"Horror !! Nice franchises to pay for non -responsible claims. Claims treated after 13 months. No contact. You have to flee !!!!")</f>
        <v>Horror !! Nice franchises to pay for non -responsible claims. Claims treated after 13 months. No contact. You have to flee !!!!</v>
      </c>
    </row>
    <row r="749" ht="15.75" customHeight="1">
      <c r="B749" s="2" t="s">
        <v>2034</v>
      </c>
      <c r="C749" s="2" t="s">
        <v>2035</v>
      </c>
      <c r="D749" s="2" t="s">
        <v>1280</v>
      </c>
      <c r="E749" s="2" t="s">
        <v>14</v>
      </c>
      <c r="F749" s="2" t="s">
        <v>15</v>
      </c>
      <c r="G749" s="2" t="s">
        <v>2036</v>
      </c>
      <c r="H749" s="2" t="s">
        <v>496</v>
      </c>
      <c r="I749" s="3" t="str">
        <f>IFERROR(__xludf.DUMMYFUNCTION("GOOGLETRANSLATE(C749,""fr"",""en"")"),"Being assured to third party plus (fire/flight, ice breaks, fire-stretch fire, natural disasters), I thought I was insured against hail damage ...
Well no, nothing at all, my city not classified in natural disasters ... The storm guarantee only concerns "&amp;"wind storms ... So, I have it in the bone !!!")</f>
        <v>Being assured to third party plus (fire/flight, ice breaks, fire-stretch fire, natural disasters), I thought I was insured against hail damage ...
Well no, nothing at all, my city not classified in natural disasters ... The storm guarantee only concerns wind storms ... So, I have it in the bone !!!</v>
      </c>
    </row>
    <row r="750" ht="15.75" customHeight="1">
      <c r="B750" s="2" t="s">
        <v>2037</v>
      </c>
      <c r="C750" s="2" t="s">
        <v>2038</v>
      </c>
      <c r="D750" s="2" t="s">
        <v>1280</v>
      </c>
      <c r="E750" s="2" t="s">
        <v>14</v>
      </c>
      <c r="F750" s="2" t="s">
        <v>15</v>
      </c>
      <c r="G750" s="2" t="s">
        <v>2039</v>
      </c>
      <c r="H750" s="2" t="s">
        <v>496</v>
      </c>
      <c r="I750" s="3" t="str">
        <f>IFERROR(__xludf.DUMMYFUNCTION("GOOGLETRANSLATE(C750,""fr"",""en"")"),"The price is far too high for our son, in fact despite his accompanied driving, three he drives without accident! Its subscription is 4 times more expensive than ours! A month of work for us? While suddenly we go to 3 cars!")</f>
        <v>The price is far too high for our son, in fact despite his accompanied driving, three he drives without accident! Its subscription is 4 times more expensive than ours! A month of work for us? While suddenly we go to 3 cars!</v>
      </c>
    </row>
    <row r="751" ht="15.75" customHeight="1">
      <c r="B751" s="2" t="s">
        <v>2040</v>
      </c>
      <c r="C751" s="2" t="s">
        <v>2041</v>
      </c>
      <c r="D751" s="2" t="s">
        <v>1280</v>
      </c>
      <c r="E751" s="2" t="s">
        <v>14</v>
      </c>
      <c r="F751" s="2" t="s">
        <v>15</v>
      </c>
      <c r="G751" s="2" t="s">
        <v>2042</v>
      </c>
      <c r="H751" s="2" t="s">
        <v>512</v>
      </c>
      <c r="I751" s="3" t="str">
        <f>IFERROR(__xludf.DUMMYFUNCTION("GOOGLETRANSLATE(C751,""fr"",""en"")"),"Reception of my maturity for auto insurance.
I expected a penalty because I had a responsible accident.
I did not expect the reduction of 1.25 reduction coefficient to apply to an increased reference contribution by 21% compared to last year.
I therefo"&amp;"re terminate my contract.")</f>
        <v>Reception of my maturity for auto insurance.
I expected a penalty because I had a responsible accident.
I did not expect the reduction of 1.25 reduction coefficient to apply to an increased reference contribution by 21% compared to last year.
I therefore terminate my contract.</v>
      </c>
    </row>
    <row r="752" ht="15.75" customHeight="1">
      <c r="B752" s="2" t="s">
        <v>2043</v>
      </c>
      <c r="C752" s="2" t="s">
        <v>2044</v>
      </c>
      <c r="D752" s="2" t="s">
        <v>1280</v>
      </c>
      <c r="E752" s="2" t="s">
        <v>14</v>
      </c>
      <c r="F752" s="2" t="s">
        <v>15</v>
      </c>
      <c r="G752" s="2" t="s">
        <v>527</v>
      </c>
      <c r="H752" s="2" t="s">
        <v>512</v>
      </c>
      <c r="I752" s="3" t="str">
        <f>IFERROR(__xludf.DUMMYFUNCTION("GOOGLETRANSLATE(C752,""fr"",""en"")"),"A large joke, more than 10 years with them with 5 contracts, 2 cars, a motorcycle, housing and school insurance. And all with zero declaration. Unfortunately I was hung my car in a parking lot 2 times a year. Not responsible. And I receive a letter tellin"&amp;"g me that my car contract will be canceled because too much disaster on this contract. After 3 calls to customer services and a 3 -week recall expectation (because not time to manage my file. I am told that it is an automatic letter and that only an agenc"&amp;"y director can cancel this termination. So therefore Two weeks later, I am called. To tell me that given my history. They can cancel my termination but they must triple my franchise and increase my contributions. A large joke. And I am answered, that they"&amp;" are ready to lose my 5 contracts. But can do nothing. So goodbye.")</f>
        <v>A large joke, more than 10 years with them with 5 contracts, 2 cars, a motorcycle, housing and school insurance. And all with zero declaration. Unfortunately I was hung my car in a parking lot 2 times a year. Not responsible. And I receive a letter telling me that my car contract will be canceled because too much disaster on this contract. After 3 calls to customer services and a 3 -week recall expectation (because not time to manage my file. I am told that it is an automatic letter and that only an agency director can cancel this termination. So therefore Two weeks later, I am called. To tell me that given my history. They can cancel my termination but they must triple my franchise and increase my contributions. A large joke. And I am answered, that they are ready to lose my 5 contracts. But can do nothing. So goodbye.</v>
      </c>
    </row>
    <row r="753" ht="15.75" customHeight="1">
      <c r="B753" s="2" t="s">
        <v>2045</v>
      </c>
      <c r="C753" s="2" t="s">
        <v>2046</v>
      </c>
      <c r="D753" s="2" t="s">
        <v>1280</v>
      </c>
      <c r="E753" s="2" t="s">
        <v>14</v>
      </c>
      <c r="F753" s="2" t="s">
        <v>15</v>
      </c>
      <c r="G753" s="2" t="s">
        <v>2047</v>
      </c>
      <c r="H753" s="2" t="s">
        <v>531</v>
      </c>
      <c r="I753" s="3" t="str">
        <f>IFERROR(__xludf.DUMMYFUNCTION("GOOGLETRANSLATE(C753,""fr"",""en"")"),"I am struck off from this insurance because I had 2 accidents, of which I am not responsible! The last one is a car that returned to mine that was parked !! And I have been fired as a clean evil while I have been with them for 6 years. This is the first t"&amp;"ime that I have used my insurance. I have 3 cars at home, my house and I advised my children. how awful!!!")</f>
        <v>I am struck off from this insurance because I had 2 accidents, of which I am not responsible! The last one is a car that returned to mine that was parked !! And I have been fired as a clean evil while I have been with them for 6 years. This is the first time that I have used my insurance. I have 3 cars at home, my house and I advised my children. how awful!!!</v>
      </c>
    </row>
    <row r="754" ht="15.75" customHeight="1">
      <c r="B754" s="2" t="s">
        <v>2048</v>
      </c>
      <c r="C754" s="2" t="s">
        <v>2049</v>
      </c>
      <c r="D754" s="2" t="s">
        <v>1280</v>
      </c>
      <c r="E754" s="2" t="s">
        <v>14</v>
      </c>
      <c r="F754" s="2" t="s">
        <v>15</v>
      </c>
      <c r="G754" s="2" t="s">
        <v>540</v>
      </c>
      <c r="H754" s="2" t="s">
        <v>531</v>
      </c>
      <c r="I754" s="3" t="str">
        <f>IFERROR(__xludf.DUMMYFUNCTION("GOOGLETRANSLATE(C754,""fr"",""en"")"),"I put a star because I couldn't put zero star ...")</f>
        <v>I put a star because I couldn't put zero star ...</v>
      </c>
    </row>
    <row r="755" ht="15.75" customHeight="1">
      <c r="B755" s="2" t="s">
        <v>2050</v>
      </c>
      <c r="C755" s="2" t="s">
        <v>2051</v>
      </c>
      <c r="D755" s="2" t="s">
        <v>1280</v>
      </c>
      <c r="E755" s="2" t="s">
        <v>14</v>
      </c>
      <c r="F755" s="2" t="s">
        <v>15</v>
      </c>
      <c r="G755" s="2" t="s">
        <v>2052</v>
      </c>
      <c r="H755" s="2" t="s">
        <v>531</v>
      </c>
      <c r="I755" s="3" t="str">
        <f>IFERROR(__xludf.DUMMYFUNCTION("GOOGLETRANSLATE(C755,""fr"",""en"")"),"Hello, very disappointed with GMF I have two cars at home, no customer follow -up despite many calls and emails, false advertising concerning a reduction of less than 10% on the subscription, with proof of public transportation subscription, except that I"&amp;"n reality they practice a calculation whose technical service keeps the secret, even the advisers to such or to the agency did not understand their calculations, after two weeks of insistence I could have a pseudo response which did not provide any elemen"&amp;"t or proof of their calculations so the total vagueness, so I ask myself the question the day when I would have a real problem, I think I would better look for another insurer.")</f>
        <v>Hello, very disappointed with GMF I have two cars at home, no customer follow -up despite many calls and emails, false advertising concerning a reduction of less than 10% on the subscription, with proof of public transportation subscription, except that In reality they practice a calculation whose technical service keeps the secret, even the advisers to such or to the agency did not understand their calculations, after two weeks of insistence I could have a pseudo response which did not provide any element or proof of their calculations so the total vagueness, so I ask myself the question the day when I would have a real problem, I think I would better look for another insurer.</v>
      </c>
    </row>
    <row r="756" ht="15.75" customHeight="1">
      <c r="B756" s="2" t="s">
        <v>2053</v>
      </c>
      <c r="C756" s="2" t="s">
        <v>2054</v>
      </c>
      <c r="D756" s="2" t="s">
        <v>1280</v>
      </c>
      <c r="E756" s="2" t="s">
        <v>14</v>
      </c>
      <c r="F756" s="2" t="s">
        <v>15</v>
      </c>
      <c r="G756" s="2" t="s">
        <v>2055</v>
      </c>
      <c r="H756" s="2" t="s">
        <v>531</v>
      </c>
      <c r="I756" s="3" t="str">
        <f>IFERROR(__xludf.DUMMYFUNCTION("GOOGLETRANSLATE(C756,""fr"",""en"")"),"Arrived without an appointment at the GMF in Limoges where there is a pen and a notebook for any welcome, I decide to leave after 20 minutes without having seen anyone. 2nd attempt 10 days later, I was received after 32 minutes, without anyone told me bef"&amp;"ore ... at the reception level I have not seen anything worse (I go around all the companies). I wondered if there is an official worthy of the name in this agency. In terms of prices (car insurance) they are among the most expensive, not much but it is a"&amp;" fact. I am explained that civil servants or assimilated, benefit from more advantageous conditions.")</f>
        <v>Arrived without an appointment at the GMF in Limoges where there is a pen and a notebook for any welcome, I decide to leave after 20 minutes without having seen anyone. 2nd attempt 10 days later, I was received after 32 minutes, without anyone told me before ... at the reception level I have not seen anything worse (I go around all the companies). I wondered if there is an official worthy of the name in this agency. In terms of prices (car insurance) they are among the most expensive, not much but it is a fact. I am explained that civil servants or assimilated, benefit from more advantageous conditions.</v>
      </c>
    </row>
    <row r="757" ht="15.75" customHeight="1">
      <c r="B757" s="2" t="s">
        <v>2056</v>
      </c>
      <c r="C757" s="2" t="s">
        <v>2057</v>
      </c>
      <c r="D757" s="2" t="s">
        <v>1280</v>
      </c>
      <c r="E757" s="2" t="s">
        <v>14</v>
      </c>
      <c r="F757" s="2" t="s">
        <v>15</v>
      </c>
      <c r="G757" s="2" t="s">
        <v>2058</v>
      </c>
      <c r="H757" s="2" t="s">
        <v>531</v>
      </c>
      <c r="I757" s="3" t="str">
        <f>IFERROR(__xludf.DUMMYFUNCTION("GOOGLETRANSLATE(C757,""fr"",""en"")"),"I was a member at GMF for almost 20 years with nearly 5 different insurances at home and very few claims to see nothing at all. In 2018 FEV, I underwent a burglary during which all my triple windows anti -break -in windows on the ground floor were damaged"&amp;" and theft Personal effects. 1st sinister housing in 20 years. The GMF applied me a 70 perc reduction. On the entire disaster. Material damage and stolen goods sent 35,000 euros because it was just a few mm at the thickness of my glazing. I had a commerci"&amp;"al gesture of 2000 euros for my 20 years of loyalty. I called on a mediator and wrote to management but without success. I terminated all my insurance at home and left at the end of 2018")</f>
        <v>I was a member at GMF for almost 20 years with nearly 5 different insurances at home and very few claims to see nothing at all. In 2018 FEV, I underwent a burglary during which all my triple windows anti -break -in windows on the ground floor were damaged and theft Personal effects. 1st sinister housing in 20 years. The GMF applied me a 70 perc reduction. On the entire disaster. Material damage and stolen goods sent 35,000 euros because it was just a few mm at the thickness of my glazing. I had a commercial gesture of 2000 euros for my 20 years of loyalty. I called on a mediator and wrote to management but without success. I terminated all my insurance at home and left at the end of 2018</v>
      </c>
    </row>
    <row r="758" ht="15.75" customHeight="1">
      <c r="B758" s="2" t="s">
        <v>2059</v>
      </c>
      <c r="C758" s="2" t="s">
        <v>2060</v>
      </c>
      <c r="D758" s="2" t="s">
        <v>1280</v>
      </c>
      <c r="E758" s="2" t="s">
        <v>14</v>
      </c>
      <c r="F758" s="2" t="s">
        <v>15</v>
      </c>
      <c r="G758" s="2" t="s">
        <v>558</v>
      </c>
      <c r="H758" s="2" t="s">
        <v>547</v>
      </c>
      <c r="I758" s="3" t="str">
        <f>IFERROR(__xludf.DUMMYFUNCTION("GOOGLETRANSLATE(C758,""fr"",""en"")"),"I am very satisfied with GMF in Hénin Beaumont (62) Professionalism, sense of listening and relational.")</f>
        <v>I am very satisfied with GMF in Hénin Beaumont (62) Professionalism, sense of listening and relational.</v>
      </c>
    </row>
    <row r="759" ht="15.75" customHeight="1">
      <c r="B759" s="2" t="s">
        <v>2061</v>
      </c>
      <c r="C759" s="2" t="s">
        <v>2062</v>
      </c>
      <c r="D759" s="2" t="s">
        <v>1280</v>
      </c>
      <c r="E759" s="2" t="s">
        <v>14</v>
      </c>
      <c r="F759" s="2" t="s">
        <v>15</v>
      </c>
      <c r="G759" s="2" t="s">
        <v>2063</v>
      </c>
      <c r="H759" s="2" t="s">
        <v>547</v>
      </c>
      <c r="I759" s="3" t="str">
        <f>IFERROR(__xludf.DUMMYFUNCTION("GOOGLETRANSLATE(C759,""fr"",""en"")"),"I was terminated my automotive contract, I terminated all my contracts, no communication, we must remind us, nothing the director calls 8 days later, therefore, total termination, for my part, G.M.F. In Banir, no respect for the customer, especially havin"&amp;"g had small concerns, but for them, contracts of contracts, and then, termination.")</f>
        <v>I was terminated my automotive contract, I terminated all my contracts, no communication, we must remind us, nothing the director calls 8 days later, therefore, total termination, for my part, G.M.F. In Banir, no respect for the customer, especially having had small concerns, but for them, contracts of contracts, and then, termination.</v>
      </c>
    </row>
    <row r="760" ht="15.75" customHeight="1">
      <c r="B760" s="2" t="s">
        <v>2064</v>
      </c>
      <c r="C760" s="2" t="s">
        <v>2065</v>
      </c>
      <c r="D760" s="2" t="s">
        <v>1280</v>
      </c>
      <c r="E760" s="2" t="s">
        <v>14</v>
      </c>
      <c r="F760" s="2" t="s">
        <v>15</v>
      </c>
      <c r="G760" s="2" t="s">
        <v>2066</v>
      </c>
      <c r="H760" s="2" t="s">
        <v>547</v>
      </c>
      <c r="I760" s="3" t="str">
        <f>IFERROR(__xludf.DUMMYFUNCTION("GOOGLETRANSLATE(C760,""fr"",""en"")"),"GMF is relatively good insurance but also expensive. I have been a customer for years because I have been converted in the event of a breakdown and broken ice. Auto assistance is included in the price unlike other cheaper insurances where optional assista"&amp;"nce for troubleshooting 0 km will be added to you if you broke down at home and it happens very often ... I can guarantee it to you who worked on an automotive assistance platform.")</f>
        <v>GMF is relatively good insurance but also expensive. I have been a customer for years because I have been converted in the event of a breakdown and broken ice. Auto assistance is included in the price unlike other cheaper insurances where optional assistance for troubleshooting 0 km will be added to you if you broke down at home and it happens very often ... I can guarantee it to you who worked on an automotive assistance platform.</v>
      </c>
    </row>
    <row r="761" ht="15.75" customHeight="1">
      <c r="B761" s="2" t="s">
        <v>2067</v>
      </c>
      <c r="C761" s="2" t="s">
        <v>2068</v>
      </c>
      <c r="D761" s="2" t="s">
        <v>1280</v>
      </c>
      <c r="E761" s="2" t="s">
        <v>14</v>
      </c>
      <c r="F761" s="2" t="s">
        <v>15</v>
      </c>
      <c r="G761" s="2" t="s">
        <v>2069</v>
      </c>
      <c r="H761" s="2" t="s">
        <v>547</v>
      </c>
      <c r="I761" s="3" t="str">
        <f>IFERROR(__xludf.DUMMYFUNCTION("GOOGLETRANSLATE(C761,""fr"",""en"")"),"Insurance that meets all good value for money excellent interpersonal prices")</f>
        <v>Insurance that meets all good value for money excellent interpersonal prices</v>
      </c>
    </row>
    <row r="762" ht="15.75" customHeight="1">
      <c r="B762" s="2" t="s">
        <v>2070</v>
      </c>
      <c r="C762" s="2" t="s">
        <v>2071</v>
      </c>
      <c r="D762" s="2" t="s">
        <v>1280</v>
      </c>
      <c r="E762" s="2" t="s">
        <v>14</v>
      </c>
      <c r="F762" s="2" t="s">
        <v>15</v>
      </c>
      <c r="G762" s="2" t="s">
        <v>574</v>
      </c>
      <c r="H762" s="2" t="s">
        <v>575</v>
      </c>
      <c r="I762" s="3" t="str">
        <f>IFERROR(__xludf.DUMMYFUNCTION("GOOGLETRANSLATE(C762,""fr"",""en"")"),"I put a star because unfortunately not to put it, do not know possible! The worst assurance that I had no serious limit it goes against their client in an accident when I was due to 1 years to understand it after pushing me to depression and finally doing"&amp;" the necessary. To my greatest misfortune I had a second accident still as a victim has been more than a year that I am waiting for the compensation for the bodily and the equipment! Know quite serious I find it to deal with such incompetent insurance eve"&amp;"n the sinister service which takes people for .... clearly that we say it. To make us choose the service to such after we are told to I send you to the sinister service be saying, it is a relay so that we are waiting less and in the end we finally fall af"&amp;"ter 20 min if you are determined step by step Hanging or that the famous Rayer disc does not ship you before! Finally we get there we tell you I let you wait, I do not have the file and in the end to tell us I have nothing more, but when we send you the m"&amp;"ail today and that it is 3 months that you have Always just the packages of China receive them before! When I was registered I had promised a card for free cinema I never saw the color in short, not to advise any point. So I am leaving after 7 years of lo"&amp;"yalty despite everything that made me for the first accident. Ah and yes also when we call the troubleshooting also do not count Dessu in the mountain with a child I am told within 4 hours we can be coming to move a shame !!!!!")</f>
        <v>I put a star because unfortunately not to put it, do not know possible! The worst assurance that I had no serious limit it goes against their client in an accident when I was due to 1 years to understand it after pushing me to depression and finally doing the necessary. To my greatest misfortune I had a second accident still as a victim has been more than a year that I am waiting for the compensation for the bodily and the equipment! Know quite serious I find it to deal with such incompetent insurance even the sinister service which takes people for .... clearly that we say it. To make us choose the service to such after we are told to I send you to the sinister service be saying, it is a relay so that we are waiting less and in the end we finally fall after 20 min if you are determined step by step Hanging or that the famous Rayer disc does not ship you before! Finally we get there we tell you I let you wait, I do not have the file and in the end to tell us I have nothing more, but when we send you the mail today and that it is 3 months that you have Always just the packages of China receive them before! When I was registered I had promised a card for free cinema I never saw the color in short, not to advise any point. So I am leaving after 7 years of loyalty despite everything that made me for the first accident. Ah and yes also when we call the troubleshooting also do not count Dessu in the mountain with a child I am told within 4 hours we can be coming to move a shame !!!!!</v>
      </c>
    </row>
    <row r="763" ht="15.75" customHeight="1">
      <c r="B763" s="2" t="s">
        <v>2072</v>
      </c>
      <c r="C763" s="2" t="s">
        <v>2073</v>
      </c>
      <c r="D763" s="2" t="s">
        <v>1280</v>
      </c>
      <c r="E763" s="2" t="s">
        <v>14</v>
      </c>
      <c r="F763" s="2" t="s">
        <v>15</v>
      </c>
      <c r="G763" s="2" t="s">
        <v>2074</v>
      </c>
      <c r="H763" s="2" t="s">
        <v>594</v>
      </c>
      <c r="I763" s="3" t="str">
        <f>IFERROR(__xludf.DUMMYFUNCTION("GOOGLETRANSLATE(C763,""fr"",""en"")"),"A practice of prices on a scandalous limit. Everything is done to discourage the customer. Current advertising is false limit")</f>
        <v>A practice of prices on a scandalous limit. Everything is done to discourage the customer. Current advertising is false limit</v>
      </c>
    </row>
    <row r="764" ht="15.75" customHeight="1">
      <c r="B764" s="2" t="s">
        <v>2075</v>
      </c>
      <c r="C764" s="2" t="s">
        <v>2076</v>
      </c>
      <c r="D764" s="2" t="s">
        <v>1280</v>
      </c>
      <c r="E764" s="2" t="s">
        <v>14</v>
      </c>
      <c r="F764" s="2" t="s">
        <v>15</v>
      </c>
      <c r="G764" s="2" t="s">
        <v>2077</v>
      </c>
      <c r="H764" s="2" t="s">
        <v>594</v>
      </c>
      <c r="I764" s="3" t="str">
        <f>IFERROR(__xludf.DUMMYFUNCTION("GOOGLETRANSLATE(C764,""fr"",""en"")"),"Good insurance, competent and responsive staff.
On the other hand, quite high prices especially since all my insurances are grouped together.")</f>
        <v>Good insurance, competent and responsive staff.
On the other hand, quite high prices especially since all my insurances are grouped together.</v>
      </c>
    </row>
    <row r="765" ht="15.75" customHeight="1">
      <c r="B765" s="2" t="s">
        <v>2078</v>
      </c>
      <c r="C765" s="2" t="s">
        <v>2079</v>
      </c>
      <c r="D765" s="2" t="s">
        <v>1280</v>
      </c>
      <c r="E765" s="2" t="s">
        <v>14</v>
      </c>
      <c r="F765" s="2" t="s">
        <v>15</v>
      </c>
      <c r="G765" s="2" t="s">
        <v>2080</v>
      </c>
      <c r="H765" s="2" t="s">
        <v>594</v>
      </c>
      <c r="I765" s="3" t="str">
        <f>IFERROR(__xludf.DUMMYFUNCTION("GOOGLETRANSLATE(C765,""fr"",""en"")"),"For a rabbit stroke, in a car accident without any responsibility: 2,300 euros paid almost day after the date of the accident. This after many reminders, no respected deadlines, deplorable customer relations, bon at a discount. To avoid as much")</f>
        <v>For a rabbit stroke, in a car accident without any responsibility: 2,300 euros paid almost day after the date of the accident. This after many reminders, no respected deadlines, deplorable customer relations, bon at a discount. To avoid as much</v>
      </c>
    </row>
    <row r="766" ht="15.75" customHeight="1">
      <c r="B766" s="2" t="s">
        <v>2081</v>
      </c>
      <c r="C766" s="2" t="s">
        <v>2082</v>
      </c>
      <c r="D766" s="2" t="s">
        <v>1280</v>
      </c>
      <c r="E766" s="2" t="s">
        <v>14</v>
      </c>
      <c r="F766" s="2" t="s">
        <v>15</v>
      </c>
      <c r="G766" s="2" t="s">
        <v>2083</v>
      </c>
      <c r="H766" s="2" t="s">
        <v>607</v>
      </c>
      <c r="I766" s="3" t="str">
        <f>IFERROR(__xludf.DUMMYFUNCTION("GOOGLETRANSLATE(C766,""fr"",""en"")"),"Insured GMF for 13 years, I receive a termination of my car contract due to too frequent claims (3 equipment claims for which I am not responsible and a break of ice in 4 years). In fact, with the insurers you have to pay and above all plan the bad driver"&amp;"s who will enter you into it so that you don't have to ask them to reimburse anything ... Nice ethics!")</f>
        <v>Insured GMF for 13 years, I receive a termination of my car contract due to too frequent claims (3 equipment claims for which I am not responsible and a break of ice in 4 years). In fact, with the insurers you have to pay and above all plan the bad drivers who will enter you into it so that you don't have to ask them to reimburse anything ... Nice ethics!</v>
      </c>
    </row>
    <row r="767" ht="15.75" customHeight="1">
      <c r="B767" s="2" t="s">
        <v>2084</v>
      </c>
      <c r="C767" s="2" t="s">
        <v>2085</v>
      </c>
      <c r="D767" s="2" t="s">
        <v>1280</v>
      </c>
      <c r="E767" s="2" t="s">
        <v>14</v>
      </c>
      <c r="F767" s="2" t="s">
        <v>15</v>
      </c>
      <c r="G767" s="2" t="s">
        <v>2086</v>
      </c>
      <c r="H767" s="2" t="s">
        <v>607</v>
      </c>
      <c r="I767" s="3" t="str">
        <f>IFERROR(__xludf.DUMMYFUNCTION("GOOGLETRANSLATE(C767,""fr"",""en"")"),"2,200 euros in deductible to pay, I had been announced less than 200 euros. No information on this change before repair, which I would not have accepted if I had known. I have been there for 30 years and impossible derogation!")</f>
        <v>2,200 euros in deductible to pay, I had been announced less than 200 euros. No information on this change before repair, which I would not have accepted if I had known. I have been there for 30 years and impossible derogation!</v>
      </c>
    </row>
    <row r="768" ht="15.75" customHeight="1">
      <c r="B768" s="2" t="s">
        <v>2087</v>
      </c>
      <c r="C768" s="2" t="s">
        <v>2088</v>
      </c>
      <c r="D768" s="2" t="s">
        <v>1280</v>
      </c>
      <c r="E768" s="2" t="s">
        <v>14</v>
      </c>
      <c r="F768" s="2" t="s">
        <v>15</v>
      </c>
      <c r="G768" s="2" t="s">
        <v>610</v>
      </c>
      <c r="H768" s="2" t="s">
        <v>607</v>
      </c>
      <c r="I768" s="3" t="str">
        <f>IFERROR(__xludf.DUMMYFUNCTION("GOOGLETRANSLATE(C768,""fr"",""en"")"),"Following a disaster not responsible for my partner in May, I call my insurance 4 times it seems to me, between the reporting of the disaster and its evolution, because I immediately signal that the blood alcohol level was positive, wanting to know if I r"&amp;"isk of being terminated. I am answered ""no problems you are not responsible"". November, I am given a telephone message to tell me my termination for aggravated risk in a month. Obviously no direct number to recall the advisor in question. I call the tel"&amp;"ephone platform which tells me that we may have ""joker"" insurance for me but that you have to go to an agency, impossible on the phone. I type 40 kilometers for the nearest agency, I live in an agglomeration of 17,000 inhabitants, however. On the spot t"&amp;"he advisor passes a thread in two minutes so that I am told ""well no sir there is a procedure with alcohol"". It is true that it was worth going to an agency for that! As if the facts were not known before. I point out to my insurer that I am at 0.50 and"&amp;" that in 20 years of permit I had to declare 2 broken ice, apart from this accident for which I am declared not responsible and collateral damage! Answer: ""Well your wife is likely to drive again"". Mid December 2018 New message answering machine to the "&amp;"fact we will terminate your second vehicle November 2019. Well yes they are so bad for monitoring my file that they have renewed a new contract for my old car after a new explanation ten days before To remember to terminate the first vehicle is to say if "&amp;"they follow their files. I add that I even recalled following the termination letter, to ask how one could keep a vehicle and not the other. The hostess told me that a contract was carried out for each vehicle and therefore individual. ""You can even sell"&amp;" your car and take another on your name it will work!"" Suddenly, they must wait for the anniversary of the contract to turn me for the second vehicle. This is how we find ourselves Persona Non Grata by his insurer without having caused an accident in 20 "&amp;"years of license.")</f>
        <v>Following a disaster not responsible for my partner in May, I call my insurance 4 times it seems to me, between the reporting of the disaster and its evolution, because I immediately signal that the blood alcohol level was positive, wanting to know if I risk of being terminated. I am answered "no problems you are not responsible". November, I am given a telephone message to tell me my termination for aggravated risk in a month. Obviously no direct number to recall the advisor in question. I call the telephone platform which tells me that we may have "joker" insurance for me but that you have to go to an agency, impossible on the phone. I type 40 kilometers for the nearest agency, I live in an agglomeration of 17,000 inhabitants, however. On the spot the advisor passes a thread in two minutes so that I am told "well no sir there is a procedure with alcohol". It is true that it was worth going to an agency for that! As if the facts were not known before. I point out to my insurer that I am at 0.50 and that in 20 years of permit I had to declare 2 broken ice, apart from this accident for which I am declared not responsible and collateral damage! Answer: "Well your wife is likely to drive again". Mid December 2018 New message answering machine to the fact we will terminate your second vehicle November 2019. Well yes they are so bad for monitoring my file that they have renewed a new contract for my old car after a new explanation ten days before To remember to terminate the first vehicle is to say if they follow their files. I add that I even recalled following the termination letter, to ask how one could keep a vehicle and not the other. The hostess told me that a contract was carried out for each vehicle and therefore individual. "You can even sell your car and take another on your name it will work!" Suddenly, they must wait for the anniversary of the contract to turn me for the second vehicle. This is how we find ourselves Persona Non Grata by his insurer without having caused an accident in 20 years of license.</v>
      </c>
    </row>
    <row r="769" ht="15.75" customHeight="1">
      <c r="B769" s="2" t="s">
        <v>2089</v>
      </c>
      <c r="C769" s="2" t="s">
        <v>2090</v>
      </c>
      <c r="D769" s="2" t="s">
        <v>1280</v>
      </c>
      <c r="E769" s="2" t="s">
        <v>14</v>
      </c>
      <c r="F769" s="2" t="s">
        <v>15</v>
      </c>
      <c r="G769" s="2" t="s">
        <v>2091</v>
      </c>
      <c r="H769" s="2" t="s">
        <v>607</v>
      </c>
      <c r="I769" s="3" t="str">
        <f>IFERROR(__xludf.DUMMYFUNCTION("GOOGLETRANSLATE(C769,""fr"",""en"")"),"Is only used to take the checks
Change experts and learn to respect your customers We are not all liars !!!!
To flee like the plague")</f>
        <v>Is only used to take the checks
Change experts and learn to respect your customers We are not all liars !!!!
To flee like the plague</v>
      </c>
    </row>
    <row r="770" ht="15.75" customHeight="1">
      <c r="B770" s="2" t="s">
        <v>2092</v>
      </c>
      <c r="C770" s="2" t="s">
        <v>2093</v>
      </c>
      <c r="D770" s="2" t="s">
        <v>1280</v>
      </c>
      <c r="E770" s="2" t="s">
        <v>14</v>
      </c>
      <c r="F770" s="2" t="s">
        <v>15</v>
      </c>
      <c r="G770" s="2" t="s">
        <v>2094</v>
      </c>
      <c r="H770" s="2" t="s">
        <v>607</v>
      </c>
      <c r="I770" s="3" t="str">
        <f>IFERROR(__xludf.DUMMYFUNCTION("GOOGLETRANSLATE(C770,""fr"",""en"")"),"Management of catastrophic claims. The agencies manage nothing, just make you signed contracts. Even if you have a legal guarantee, they do not deal with anything.")</f>
        <v>Management of catastrophic claims. The agencies manage nothing, just make you signed contracts. Even if you have a legal guarantee, they do not deal with anything.</v>
      </c>
    </row>
    <row r="771" ht="15.75" customHeight="1">
      <c r="B771" s="2" t="s">
        <v>2095</v>
      </c>
      <c r="C771" s="2" t="s">
        <v>2096</v>
      </c>
      <c r="D771" s="2" t="s">
        <v>1280</v>
      </c>
      <c r="E771" s="2" t="s">
        <v>14</v>
      </c>
      <c r="F771" s="2" t="s">
        <v>15</v>
      </c>
      <c r="G771" s="2" t="s">
        <v>2097</v>
      </c>
      <c r="H771" s="2" t="s">
        <v>607</v>
      </c>
      <c r="I771" s="3" t="str">
        <f>IFERROR(__xludf.DUMMYFUNCTION("GOOGLETRANSLATE(C771,""fr"",""en"")"),"Above all, avoid this company: unreachable, no follow -up and as soon as you have a problem you need incredible energy to make your guarantees work; It's just unacceptable")</f>
        <v>Above all, avoid this company: unreachable, no follow -up and as soon as you have a problem you need incredible energy to make your guarantees work; It's just unacceptable</v>
      </c>
    </row>
    <row r="772" ht="15.75" customHeight="1">
      <c r="B772" s="2" t="s">
        <v>2098</v>
      </c>
      <c r="C772" s="2" t="s">
        <v>2099</v>
      </c>
      <c r="D772" s="2" t="s">
        <v>1280</v>
      </c>
      <c r="E772" s="2" t="s">
        <v>14</v>
      </c>
      <c r="F772" s="2" t="s">
        <v>15</v>
      </c>
      <c r="G772" s="2" t="s">
        <v>2100</v>
      </c>
      <c r="H772" s="2" t="s">
        <v>620</v>
      </c>
      <c r="I772" s="3" t="str">
        <f>IFERROR(__xludf.DUMMYFUNCTION("GOOGLETRANSLATE(C772,""fr"",""en"")"),"Quite surprising experience this summer when buying a 3rd vehicle. Insured for 30 years (also domicile) without responsible accident or theft, I learn that two small rear shocks with 0% liability the last 3 years cost me an additional 25 euros per year an"&amp;"d make me run a risk of radiation to the 3rd report even without responsibility. I was told very clearly that I was considered a bad driver's potential since I got into it.
Due to lack of time I contracted a new insurance for this 3rd vehicle but I will "&amp;"most certainly end this long relationship at the end of this incompressible first year.")</f>
        <v>Quite surprising experience this summer when buying a 3rd vehicle. Insured for 30 years (also domicile) without responsible accident or theft, I learn that two small rear shocks with 0% liability the last 3 years cost me an additional 25 euros per year and make me run a risk of radiation to the 3rd report even without responsibility. I was told very clearly that I was considered a bad driver's potential since I got into it.
Due to lack of time I contracted a new insurance for this 3rd vehicle but I will most certainly end this long relationship at the end of this incompressible first year.</v>
      </c>
    </row>
    <row r="773" ht="15.75" customHeight="1">
      <c r="B773" s="2" t="s">
        <v>2101</v>
      </c>
      <c r="C773" s="2" t="s">
        <v>2102</v>
      </c>
      <c r="D773" s="2" t="s">
        <v>1280</v>
      </c>
      <c r="E773" s="2" t="s">
        <v>14</v>
      </c>
      <c r="F773" s="2" t="s">
        <v>15</v>
      </c>
      <c r="G773" s="2" t="s">
        <v>623</v>
      </c>
      <c r="H773" s="2" t="s">
        <v>624</v>
      </c>
      <c r="I773" s="3" t="str">
        <f>IFERROR(__xludf.DUMMYFUNCTION("GOOGLETRANSLATE(C773,""fr"",""en"")"),"My disabled son was stolen his car a year ago, the GMF refuses to compensate him despite the guarantee against the flight, shameful, scandalous. TV PUB announcing the compensation value purchase vehicle under 4 years. LIE")</f>
        <v>My disabled son was stolen his car a year ago, the GMF refuses to compensate him despite the guarantee against the flight, shameful, scandalous. TV PUB announcing the compensation value purchase vehicle under 4 years. LIE</v>
      </c>
    </row>
    <row r="774" ht="15.75" customHeight="1">
      <c r="B774" s="2" t="s">
        <v>2103</v>
      </c>
      <c r="C774" s="2" t="s">
        <v>2104</v>
      </c>
      <c r="D774" s="2" t="s">
        <v>1280</v>
      </c>
      <c r="E774" s="2" t="s">
        <v>14</v>
      </c>
      <c r="F774" s="2" t="s">
        <v>15</v>
      </c>
      <c r="G774" s="2" t="s">
        <v>2105</v>
      </c>
      <c r="H774" s="2" t="s">
        <v>624</v>
      </c>
      <c r="I774" s="3" t="str">
        <f>IFERROR(__xludf.DUMMYFUNCTION("GOOGLETRANSLATE(C774,""fr"",""en"")"),"Following the theft of my car on September 03, 2018 and after the month of regulatory waiting, the expert estimated the value of the vehicle which was accepted.
1000 euros of loss on the value according to my estimate.
On November 27, 2018, I received t"&amp;"he GMF check.")</f>
        <v>Following the theft of my car on September 03, 2018 and after the month of regulatory waiting, the expert estimated the value of the vehicle which was accepted.
1000 euros of loss on the value according to my estimate.
On November 27, 2018, I received the GMF check.</v>
      </c>
    </row>
    <row r="775" ht="15.75" customHeight="1">
      <c r="B775" s="2" t="s">
        <v>2106</v>
      </c>
      <c r="C775" s="2" t="s">
        <v>2107</v>
      </c>
      <c r="D775" s="2" t="s">
        <v>1280</v>
      </c>
      <c r="E775" s="2" t="s">
        <v>14</v>
      </c>
      <c r="F775" s="2" t="s">
        <v>15</v>
      </c>
      <c r="G775" s="2" t="s">
        <v>2108</v>
      </c>
      <c r="H775" s="2" t="s">
        <v>624</v>
      </c>
      <c r="I775" s="3" t="str">
        <f>IFERROR(__xludf.DUMMYFUNCTION("GOOGLETRANSLATE(C775,""fr"",""en"")"),"You don't have to happen to you because it is hell !!! Sinister service hangs up with the file nose which is lying for months finally your nerves are put to tough tests. To avoid absolutely")</f>
        <v>You don't have to happen to you because it is hell !!! Sinister service hangs up with the file nose which is lying for months finally your nerves are put to tough tests. To avoid absolutely</v>
      </c>
    </row>
    <row r="776" ht="15.75" customHeight="1">
      <c r="B776" s="2" t="s">
        <v>2109</v>
      </c>
      <c r="C776" s="2" t="s">
        <v>2110</v>
      </c>
      <c r="D776" s="2" t="s">
        <v>1280</v>
      </c>
      <c r="E776" s="2" t="s">
        <v>14</v>
      </c>
      <c r="F776" s="2" t="s">
        <v>15</v>
      </c>
      <c r="G776" s="2" t="s">
        <v>2111</v>
      </c>
      <c r="H776" s="2" t="s">
        <v>640</v>
      </c>
      <c r="I776" s="3" t="str">
        <f>IFERROR(__xludf.DUMMYFUNCTION("GOOGLETRANSLATE(C776,""fr"",""en"")"),"GMF agents do not have an email, phone or means of being joined other than their number 09 and their Orwellian agencies in which they hide behind large offices are used.")</f>
        <v>GMF agents do not have an email, phone or means of being joined other than their number 09 and their Orwellian agencies in which they hide behind large offices are used.</v>
      </c>
    </row>
    <row r="777" ht="15.75" customHeight="1">
      <c r="B777" s="2" t="s">
        <v>2112</v>
      </c>
      <c r="C777" s="2" t="s">
        <v>2113</v>
      </c>
      <c r="D777" s="2" t="s">
        <v>1280</v>
      </c>
      <c r="E777" s="2" t="s">
        <v>14</v>
      </c>
      <c r="F777" s="2" t="s">
        <v>15</v>
      </c>
      <c r="G777" s="2" t="s">
        <v>2114</v>
      </c>
      <c r="H777" s="2" t="s">
        <v>666</v>
      </c>
      <c r="I777" s="3" t="str">
        <f>IFERROR(__xludf.DUMMYFUNCTION("GOOGLETRANSLATE(C777,""fr"",""en"")"),"This pseudo-assurance has only one objective to attract customers via their pink telephone service installed in Morocco to trap future customers and empty their blue card ... I ask everyone to be careful and pass the message, because these people are capa"&amp;"ble of everything for a blue card")</f>
        <v>This pseudo-assurance has only one objective to attract customers via their pink telephone service installed in Morocco to trap future customers and empty their blue card ... I ask everyone to be careful and pass the message, because these people are capable of everything for a blue card</v>
      </c>
    </row>
    <row r="778" ht="15.75" customHeight="1">
      <c r="B778" s="2" t="s">
        <v>2115</v>
      </c>
      <c r="C778" s="2" t="s">
        <v>2116</v>
      </c>
      <c r="D778" s="2" t="s">
        <v>1280</v>
      </c>
      <c r="E778" s="2" t="s">
        <v>14</v>
      </c>
      <c r="F778" s="2" t="s">
        <v>15</v>
      </c>
      <c r="G778" s="2" t="s">
        <v>2117</v>
      </c>
      <c r="H778" s="2" t="s">
        <v>666</v>
      </c>
      <c r="I778" s="3" t="str">
        <f>IFERROR(__xludf.DUMMYFUNCTION("GOOGLETRANSLATE(C778,""fr"",""en"")"),"Accident and family insurance.
You have to prove to them that everything went well before the accident. But how !
Replies that it is impossible, so false statement !!! Yet they do nothing to terminate you or other against you !!
Just milk cow even "&amp;"if we make a false statement!
")</f>
        <v>Accident and family insurance.
You have to prove to them that everything went well before the accident. But how !
Replies that it is impossible, so false statement !!! Yet they do nothing to terminate you or other against you !!
Just milk cow even if we make a false statement!
</v>
      </c>
    </row>
    <row r="779" ht="15.75" customHeight="1">
      <c r="B779" s="2" t="s">
        <v>2118</v>
      </c>
      <c r="C779" s="2" t="s">
        <v>2119</v>
      </c>
      <c r="D779" s="2" t="s">
        <v>1280</v>
      </c>
      <c r="E779" s="2" t="s">
        <v>14</v>
      </c>
      <c r="F779" s="2" t="s">
        <v>15</v>
      </c>
      <c r="G779" s="2" t="s">
        <v>687</v>
      </c>
      <c r="H779" s="2" t="s">
        <v>684</v>
      </c>
      <c r="I779" s="3" t="str">
        <f>IFERROR(__xludf.DUMMYFUNCTION("GOOGLETRANSLATE(C779,""fr"",""en"")"),"This insurer makes false advertising being close to civil servants my eye I am a civil servant they have terminated my insurance contract two broken ice and a non -responsible natural disaster.
In 30 years never of claims Coef 0.50 Thank you GMF")</f>
        <v>This insurer makes false advertising being close to civil servants my eye I am a civil servant they have terminated my insurance contract two broken ice and a non -responsible natural disaster.
In 30 years never of claims Coef 0.50 Thank you GMF</v>
      </c>
    </row>
    <row r="780" ht="15.75" customHeight="1">
      <c r="B780" s="2" t="s">
        <v>2120</v>
      </c>
      <c r="C780" s="2" t="s">
        <v>2121</v>
      </c>
      <c r="D780" s="2" t="s">
        <v>1280</v>
      </c>
      <c r="E780" s="2" t="s">
        <v>14</v>
      </c>
      <c r="F780" s="2" t="s">
        <v>15</v>
      </c>
      <c r="G780" s="2" t="s">
        <v>690</v>
      </c>
      <c r="H780" s="2" t="s">
        <v>684</v>
      </c>
      <c r="I780" s="3" t="str">
        <f>IFERROR(__xludf.DUMMYFUNCTION("GOOGLETRANSLATE(C780,""fr"",""en"")"),"Well you pay you without having a disaster, my wife had a sinister a truck hit her this one did not take the time to make the observation but to let her papers photographed, response from the GMF to you to do the research An hour of discussion on the phon"&amp;"e to admit that it was in their award to carry out the research, I am offered a garage for the expertise by photo this one after three weeks declares that his photos are not good and even At the expert's letter he did not follow up, reminder of the GMF to"&amp;" obtain another garage for expertise, I have a advisor who limits us incriminating themselves openly from our case saying that the garages can miss the photos and Put very long to send the photos (this one replied that after three weeks because I called f"&amp;"ollowing a reception of an expert's letter), I ask to change the garage first being very far and the vehicle incriminated not p Read the road, she replied that I would have to go back to the same place 200 km round trip for a garage not knowing how to tak"&amp;"e photos I ask her for a garage near my home the previous garage being near the work of my wife who since since Some time makes the road with another vehicle more suited to the distance by its comfort, I heard the advisor sighed to my requests like I am b"&amp;"oring to make her work since changing the region will have to open another file (that 'She said to me) my fears are that she like her colleague who had my file they will make sure to have to be lasted as much as possible and if possible led me since there"&amp;" are prefectures to carry out and questions asked for 'Elsewhere this last advisor said that it was our word against that of the other driver and that if he did not answer there was nothing to do that it would be one without follow -up and all this despit"&amp;"e that heating deck Graphie his recto driving license as well as the truck plate and indicated the name of his company.
Before coming to the GMF I was at the Macif ever Ho never we were dealing with me in this way and if I left it it is for the prices, I"&amp;" have 4 cars more the auxiliary contracts assured at the GMF as soon as possible that I would have chosen I breaks all my contracts around 2000 €")</f>
        <v>Well you pay you without having a disaster, my wife had a sinister a truck hit her this one did not take the time to make the observation but to let her papers photographed, response from the GMF to you to do the research An hour of discussion on the phone to admit that it was in their award to carry out the research, I am offered a garage for the expertise by photo this one after three weeks declares that his photos are not good and even At the expert's letter he did not follow up, reminder of the GMF to obtain another garage for expertise, I have a advisor who limits us incriminating themselves openly from our case saying that the garages can miss the photos and Put very long to send the photos (this one replied that after three weeks because I called following a reception of an expert's letter), I ask to change the garage first being very far and the vehicle incriminated not p Read the road, she replied that I would have to go back to the same place 200 km round trip for a garage not knowing how to take photos I ask her for a garage near my home the previous garage being near the work of my wife who since since Some time makes the road with another vehicle more suited to the distance by its comfort, I heard the advisor sighed to my requests like I am boring to make her work since changing the region will have to open another file (that 'She said to me) my fears are that she like her colleague who had my file they will make sure to have to be lasted as much as possible and if possible led me since there are prefectures to carry out and questions asked for 'Elsewhere this last advisor said that it was our word against that of the other driver and that if he did not answer there was nothing to do that it would be one without follow -up and all this despite that heating deck Graphie his recto driving license as well as the truck plate and indicated the name of his company.
Before coming to the GMF I was at the Macif ever Ho never we were dealing with me in this way and if I left it it is for the prices, I have 4 cars more the auxiliary contracts assured at the GMF as soon as possible that I would have chosen I breaks all my contracts around 2000 €</v>
      </c>
    </row>
    <row r="781" ht="15.75" customHeight="1">
      <c r="B781" s="2" t="s">
        <v>2122</v>
      </c>
      <c r="C781" s="2" t="s">
        <v>2123</v>
      </c>
      <c r="D781" s="2" t="s">
        <v>1280</v>
      </c>
      <c r="E781" s="2" t="s">
        <v>14</v>
      </c>
      <c r="F781" s="2" t="s">
        <v>15</v>
      </c>
      <c r="G781" s="2" t="s">
        <v>693</v>
      </c>
      <c r="H781" s="2" t="s">
        <v>684</v>
      </c>
      <c r="I781" s="3" t="str">
        <f>IFERROR(__xludf.DUMMYFUNCTION("GOOGLETRANSLATE(C781,""fr"",""en"")"),"Very satisfied for many years; Besides, all my auto/housing/life contracts have been at home since 1982 ...")</f>
        <v>Very satisfied for many years; Besides, all my auto/housing/life contracts have been at home since 1982 ...</v>
      </c>
    </row>
    <row r="782" ht="15.75" customHeight="1">
      <c r="B782" s="2" t="s">
        <v>2124</v>
      </c>
      <c r="C782" s="2" t="s">
        <v>2125</v>
      </c>
      <c r="D782" s="2" t="s">
        <v>1280</v>
      </c>
      <c r="E782" s="2" t="s">
        <v>14</v>
      </c>
      <c r="F782" s="2" t="s">
        <v>15</v>
      </c>
      <c r="G782" s="2" t="s">
        <v>2126</v>
      </c>
      <c r="H782" s="2" t="s">
        <v>684</v>
      </c>
      <c r="I782" s="3" t="str">
        <f>IFERROR(__xludf.DUMMYFUNCTION("GOOGLETRANSLATE(C782,""fr"",""en"")"),"75% increase in my car insurance because of 2 non -responsible claims with identified third parties, one of which I was not even in the car. During the appointment, the employee tells me that she has 5 insured cars, that it reports to fly ...")</f>
        <v>75% increase in my car insurance because of 2 non -responsible claims with identified third parties, one of which I was not even in the car. During the appointment, the employee tells me that she has 5 insured cars, that it reports to fly ...</v>
      </c>
    </row>
    <row r="783" ht="15.75" customHeight="1">
      <c r="B783" s="2" t="s">
        <v>2127</v>
      </c>
      <c r="C783" s="2" t="s">
        <v>2128</v>
      </c>
      <c r="D783" s="2" t="s">
        <v>1280</v>
      </c>
      <c r="E783" s="2" t="s">
        <v>14</v>
      </c>
      <c r="F783" s="2" t="s">
        <v>15</v>
      </c>
      <c r="G783" s="2" t="s">
        <v>696</v>
      </c>
      <c r="H783" s="2" t="s">
        <v>684</v>
      </c>
      <c r="I783" s="3" t="str">
        <f>IFERROR(__xludf.DUMMYFUNCTION("GOOGLETRANSLATE(C783,""fr"",""en"")"),"After several years and 3 accidents, we offer the door or insurance at 1800 ...
As long as you pay and no damage is fine !!!! A word of advice !!!!")</f>
        <v>After several years and 3 accidents, we offer the door or insurance at 1800 ...
As long as you pay and no damage is fine !!!! A word of advice !!!!</v>
      </c>
    </row>
    <row r="784" ht="15.75" customHeight="1">
      <c r="B784" s="2" t="s">
        <v>2129</v>
      </c>
      <c r="C784" s="2" t="s">
        <v>2130</v>
      </c>
      <c r="D784" s="2" t="s">
        <v>1280</v>
      </c>
      <c r="E784" s="2" t="s">
        <v>14</v>
      </c>
      <c r="F784" s="2" t="s">
        <v>15</v>
      </c>
      <c r="G784" s="2" t="s">
        <v>2131</v>
      </c>
      <c r="H784" s="2" t="s">
        <v>712</v>
      </c>
      <c r="I784" s="3" t="str">
        <f>IFERROR(__xludf.DUMMYFUNCTION("GOOGLETRANSLATE(C784,""fr"",""en"")"),"To take your money they are strong but after they even saw you with 18 years of seniority and 50% bonus and no loss manager yes you understood correctly it is !!!! especially go there !!! !")</f>
        <v>To take your money they are strong but after they even saw you with 18 years of seniority and 50% bonus and no loss manager yes you understood correctly it is !!!! especially go there !!! !</v>
      </c>
    </row>
    <row r="785" ht="15.75" customHeight="1">
      <c r="B785" s="2" t="s">
        <v>2132</v>
      </c>
      <c r="C785" s="2" t="s">
        <v>2133</v>
      </c>
      <c r="D785" s="2" t="s">
        <v>1280</v>
      </c>
      <c r="E785" s="2" t="s">
        <v>14</v>
      </c>
      <c r="F785" s="2" t="s">
        <v>15</v>
      </c>
      <c r="G785" s="2" t="s">
        <v>2131</v>
      </c>
      <c r="H785" s="2" t="s">
        <v>712</v>
      </c>
      <c r="I785" s="3" t="str">
        <f>IFERROR(__xludf.DUMMYFUNCTION("GOOGLETRANSLATE(C785,""fr"",""en"")"),"Impossible to reach the platform.
One month after an accident, no news to date.
After having made quotes with another well -known insurer, the agency offers to align with the prices, after more than ten years of loyalty without a claim thank you for thi"&amp;"s gesture but it is too late!")</f>
        <v>Impossible to reach the platform.
One month after an accident, no news to date.
After having made quotes with another well -known insurer, the agency offers to align with the prices, after more than ten years of loyalty without a claim thank you for this gesture but it is too late!</v>
      </c>
    </row>
    <row r="786" ht="15.75" customHeight="1">
      <c r="B786" s="2" t="s">
        <v>2134</v>
      </c>
      <c r="C786" s="2" t="s">
        <v>2135</v>
      </c>
      <c r="D786" s="2" t="s">
        <v>1280</v>
      </c>
      <c r="E786" s="2" t="s">
        <v>14</v>
      </c>
      <c r="F786" s="2" t="s">
        <v>15</v>
      </c>
      <c r="G786" s="2" t="s">
        <v>2136</v>
      </c>
      <c r="H786" s="2" t="s">
        <v>736</v>
      </c>
      <c r="I786" s="3" t="str">
        <f>IFERROR(__xludf.DUMMYFUNCTION("GOOGLETRANSLATE(C786,""fr"",""en"")"),"Insured for 30 years, in 2017, 3 claims but 2 not responsible - Ice breakfast and caught car in a parking lot I was said to say in the middle of the entrance hall that despite the appointment given it was not worth moving that 'They could no longer do any"&amp;"thing for me I felt like I was 1 delinquency of the road they very generously offered me an insurance at 1600 euros per year, telling me that I was very lucky to be accepted.")</f>
        <v>Insured for 30 years, in 2017, 3 claims but 2 not responsible - Ice breakfast and caught car in a parking lot I was said to say in the middle of the entrance hall that despite the appointment given it was not worth moving that 'They could no longer do anything for me I felt like I was 1 delinquency of the road they very generously offered me an insurance at 1600 euros per year, telling me that I was very lucky to be accepted.</v>
      </c>
    </row>
    <row r="787" ht="15.75" customHeight="1">
      <c r="B787" s="2" t="s">
        <v>2137</v>
      </c>
      <c r="C787" s="2" t="s">
        <v>2138</v>
      </c>
      <c r="D787" s="2" t="s">
        <v>1280</v>
      </c>
      <c r="E787" s="2" t="s">
        <v>14</v>
      </c>
      <c r="F787" s="2" t="s">
        <v>15</v>
      </c>
      <c r="G787" s="2" t="s">
        <v>739</v>
      </c>
      <c r="H787" s="2" t="s">
        <v>736</v>
      </c>
      <c r="I787" s="3" t="str">
        <f>IFERROR(__xludf.DUMMYFUNCTION("GOOGLETRANSLATE(C787,""fr"",""en"")"),"I received your mail stipulating the termination of my contract and I must really highlight how much this mail is a fabric of lies.
Are you talking about maintaining the balance of your mutual insurance company ...? What mutual? A mutual insurance comp"&amp;"any works with a mutualist spirit, for example in terms of health, the good -lifting that contributes for people with more fragile health, in order to maintain the balance of budgets.
Why name you ""mutual""? You are a private insurance governed by the"&amp;" insurance code, and as such, you automatically disqualify any customer who in your portfolio costs your insurance, under pressure from your shareholders.
I don't like lies and you really lie too much and do not master your vocabulary.
In addition"&amp;", I never had a responsible accident. If the insurance code was right, then it was the drivers who broke my car twice losing control of their vehicle who should so are soaring their car insurance subscription. I have nothing to do with it, I only undergo "&amp;"the situation, and in fact, I should cost Zero to insurance.
I finally declared a single non -responsible accident but without third parties identifiable last February ...
In conclusion, if you do not assume your private insurance operation which "&amp;"excludes any customer for the sole financial reason and unfairly in view of their exemplary behavior in terms of driving, say it. It's reality.
I can only despise all the functioning of your company, unfair.")</f>
        <v>I received your mail stipulating the termination of my contract and I must really highlight how much this mail is a fabric of lies.
Are you talking about maintaining the balance of your mutual insurance company ...? What mutual? A mutual insurance company works with a mutualist spirit, for example in terms of health, the good -lifting that contributes for people with more fragile health, in order to maintain the balance of budgets.
Why name you "mutual"? You are a private insurance governed by the insurance code, and as such, you automatically disqualify any customer who in your portfolio costs your insurance, under pressure from your shareholders.
I don't like lies and you really lie too much and do not master your vocabulary.
In addition, I never had a responsible accident. If the insurance code was right, then it was the drivers who broke my car twice losing control of their vehicle who should so are soaring their car insurance subscription. I have nothing to do with it, I only undergo the situation, and in fact, I should cost Zero to insurance.
I finally declared a single non -responsible accident but without third parties identifiable last February ...
In conclusion, if you do not assume your private insurance operation which excludes any customer for the sole financial reason and unfairly in view of their exemplary behavior in terms of driving, say it. It's reality.
I can only despise all the functioning of your company, unfair.</v>
      </c>
    </row>
    <row r="788" ht="15.75" customHeight="1">
      <c r="B788" s="2" t="s">
        <v>2139</v>
      </c>
      <c r="C788" s="2" t="s">
        <v>2140</v>
      </c>
      <c r="D788" s="2" t="s">
        <v>1280</v>
      </c>
      <c r="E788" s="2" t="s">
        <v>14</v>
      </c>
      <c r="F788" s="2" t="s">
        <v>15</v>
      </c>
      <c r="G788" s="2" t="s">
        <v>2141</v>
      </c>
      <c r="H788" s="2" t="s">
        <v>754</v>
      </c>
      <c r="I788" s="3" t="str">
        <f>IFERROR(__xludf.DUMMYFUNCTION("GOOGLETRANSLATE(C788,""fr"",""en"")"),"I've been a client for 4 years. I just acquired a new vehicle and I asked them a quote so far everything is fine because the proposed price seems correct so I sign. I just remind them to signify that finally I will look for my car a day later so to modify"&amp;" the date and the he offered me a new pricing of more than 50 euros greater than the one I signed. They don't want to know anything so I tell them that I don't want it. The lady on the very bad phone refuses to send me an email which confirms the cancella"&amp;"tion of my contract on the pretext that on my internet space does not appear the 2nd contract. Which is true, however I have just received two new shifts one for the old and another for the new")</f>
        <v>I've been a client for 4 years. I just acquired a new vehicle and I asked them a quote so far everything is fine because the proposed price seems correct so I sign. I just remind them to signify that finally I will look for my car a day later so to modify the date and the he offered me a new pricing of more than 50 euros greater than the one I signed. They don't want to know anything so I tell them that I don't want it. The lady on the very bad phone refuses to send me an email which confirms the cancellation of my contract on the pretext that on my internet space does not appear the 2nd contract. Which is true, however I have just received two new shifts one for the old and another for the new</v>
      </c>
    </row>
    <row r="789" ht="15.75" customHeight="1">
      <c r="B789" s="2" t="s">
        <v>2142</v>
      </c>
      <c r="C789" s="2" t="s">
        <v>2143</v>
      </c>
      <c r="D789" s="2" t="s">
        <v>1280</v>
      </c>
      <c r="E789" s="2" t="s">
        <v>14</v>
      </c>
      <c r="F789" s="2" t="s">
        <v>15</v>
      </c>
      <c r="G789" s="2" t="s">
        <v>2144</v>
      </c>
      <c r="H789" s="2" t="s">
        <v>754</v>
      </c>
      <c r="I789" s="3" t="str">
        <f>IFERROR(__xludf.DUMMYFUNCTION("GOOGLETRANSLATE(C789,""fr"",""en"")"),"Definitely not at all human: my daughter goes into working life by work on the island of Reunion and took the same car assurance that we GMF. Backless car the GMF has taken care of it and has a vehicle loan for 3 days. Except that only has the meeting she"&amp;" has no way to go to work and the deadlines to obtain the parts are 3 weeks. She just takes 4 days more time to find a vehicle for rent in these financial means. And the assistance sending to the GMF to the Tel which sends it to the GMF agency which sends"&amp;" it to wander with a refusal because it is not a decisional and the manager of the agency did not move it to his office to explain his refusal. My daughter cries and who had her students waiting for her. insisted not human. My husband braved the rain by b"&amp;"ike (because for once I had the car) to go and asked our GMF agency to negotiate this little effort and the same as possible and no chef on site (not credible). This time as soon as I have time I leave you (all our insurances are with you and our daughter"&amp;" will be the same as possible). Certainly Ceal will not be better elsewhere. Leaved to have a margin of discussion as much as it is cheaper. And while I listen to my daughter crying at such I have the GMF adure human assistant who passes on TV. Too much i"&amp;"s too much. Marlene file of the same name leaves at the bottom of the sheet (with a little effort you will find. How to motivate the young people who respect the settings (be insured) to continue to do so in front of so much contempt. Pay and especially y"&amp;"ou")</f>
        <v>Definitely not at all human: my daughter goes into working life by work on the island of Reunion and took the same car assurance that we GMF. Backless car the GMF has taken care of it and has a vehicle loan for 3 days. Except that only has the meeting she has no way to go to work and the deadlines to obtain the parts are 3 weeks. She just takes 4 days more time to find a vehicle for rent in these financial means. And the assistance sending to the GMF to the Tel which sends it to the GMF agency which sends it to wander with a refusal because it is not a decisional and the manager of the agency did not move it to his office to explain his refusal. My daughter cries and who had her students waiting for her. insisted not human. My husband braved the rain by bike (because for once I had the car) to go and asked our GMF agency to negotiate this little effort and the same as possible and no chef on site (not credible). This time as soon as I have time I leave you (all our insurances are with you and our daughter will be the same as possible). Certainly Ceal will not be better elsewhere. Leaved to have a margin of discussion as much as it is cheaper. And while I listen to my daughter crying at such I have the GMF adure human assistant who passes on TV. Too much is too much. Marlene file of the same name leaves at the bottom of the sheet (with a little effort you will find. How to motivate the young people who respect the settings (be insured) to continue to do so in front of so much contempt. Pay and especially you</v>
      </c>
    </row>
    <row r="790" ht="15.75" customHeight="1">
      <c r="B790" s="2" t="s">
        <v>2145</v>
      </c>
      <c r="C790" s="2" t="s">
        <v>2146</v>
      </c>
      <c r="D790" s="2" t="s">
        <v>1280</v>
      </c>
      <c r="E790" s="2" t="s">
        <v>14</v>
      </c>
      <c r="F790" s="2" t="s">
        <v>15</v>
      </c>
      <c r="G790" s="2" t="s">
        <v>2147</v>
      </c>
      <c r="H790" s="2" t="s">
        <v>754</v>
      </c>
      <c r="I790" s="3" t="str">
        <f>IFERROR(__xludf.DUMMYFUNCTION("GOOGLETRANSLATE(C790,""fr"",""en"")"),"Being assured at the GMF in Guadeloupe, I suffered a disaster with no involvement, no effort of the claim service, it's been 4 months already that I wait and that each time it is I who do the steps so that my File advances. At no time did they call me for"&amp;" advancement, for the application is the same, it's not up to date, and the icing on the cake when I call them for the 10th time minimum after he received The expert's report, they tell me to wait again, but to wait what? And there they don't even know. S"&amp;"uddenly I ask them word for word ""it does not bother you that your customers expect all this of time without news and that it is me to call every time"" and there they answer me clearly ""it's normal to 'Wait there is nothing abnormal, we can not do anyt"&amp;"hing "".... mess to take every month, they do not miss a date but to reimburse me it finds excuses of the space ..... we do not I never told me so many times to wait, I have the impression that it is the only thing they tell me since the beginning to have"&amp;" the file dragged and keep their money. In short, I do not recommend this insurance!")</f>
        <v>Being assured at the GMF in Guadeloupe, I suffered a disaster with no involvement, no effort of the claim service, it's been 4 months already that I wait and that each time it is I who do the steps so that my File advances. At no time did they call me for advancement, for the application is the same, it's not up to date, and the icing on the cake when I call them for the 10th time minimum after he received The expert's report, they tell me to wait again, but to wait what? And there they don't even know. Suddenly I ask them word for word "it does not bother you that your customers expect all this of time without news and that it is me to call every time" and there they answer me clearly "it's normal to 'Wait there is nothing abnormal, we can not do anything ".... mess to take every month, they do not miss a date but to reimburse me it finds excuses of the space ..... we do not I never told me so many times to wait, I have the impression that it is the only thing they tell me since the beginning to have the file dragged and keep their money. In short, I do not recommend this insurance!</v>
      </c>
    </row>
    <row r="791" ht="15.75" customHeight="1">
      <c r="B791" s="2" t="s">
        <v>2148</v>
      </c>
      <c r="C791" s="2" t="s">
        <v>2149</v>
      </c>
      <c r="D791" s="2" t="s">
        <v>1280</v>
      </c>
      <c r="E791" s="2" t="s">
        <v>14</v>
      </c>
      <c r="F791" s="2" t="s">
        <v>15</v>
      </c>
      <c r="G791" s="2" t="s">
        <v>787</v>
      </c>
      <c r="H791" s="2" t="s">
        <v>775</v>
      </c>
      <c r="I791" s="3" t="str">
        <f>IFERROR(__xludf.DUMMYFUNCTION("GOOGLETRANSLATE(C791,""fr"",""en"")"),"No claims for 18 years, a car flight and more than 6 months to be reimbursed without counting on the papers to sign at the other end of France because otherwise it will put one more self ...")</f>
        <v>No claims for 18 years, a car flight and more than 6 months to be reimbursed without counting on the papers to sign at the other end of France because otherwise it will put one more self ...</v>
      </c>
    </row>
    <row r="792" ht="15.75" customHeight="1">
      <c r="B792" s="2" t="s">
        <v>2150</v>
      </c>
      <c r="C792" s="2" t="s">
        <v>2151</v>
      </c>
      <c r="D792" s="2" t="s">
        <v>1280</v>
      </c>
      <c r="E792" s="2" t="s">
        <v>14</v>
      </c>
      <c r="F792" s="2" t="s">
        <v>15</v>
      </c>
      <c r="G792" s="2" t="s">
        <v>795</v>
      </c>
      <c r="H792" s="2" t="s">
        <v>775</v>
      </c>
      <c r="I792" s="3" t="str">
        <f>IFERROR(__xludf.DUMMYFUNCTION("GOOGLETRANSLATE(C792,""fr"",""en"")"),"Too bad we can't give negative notes otherwise it would be less than 12 stars.
Customer service that is difficult to reachable, bad liver, and which is just capable of collecting your contributions. Termination for reasons: alteration of the commercial r"&amp;"elationship. Conclusion: either stupid, good payer and shut up.")</f>
        <v>Too bad we can't give negative notes otherwise it would be less than 12 stars.
Customer service that is difficult to reachable, bad liver, and which is just capable of collecting your contributions. Termination for reasons: alteration of the commercial relationship. Conclusion: either stupid, good payer and shut up.</v>
      </c>
    </row>
    <row r="793" ht="15.75" customHeight="1">
      <c r="B793" s="2" t="s">
        <v>2152</v>
      </c>
      <c r="C793" s="2" t="s">
        <v>2153</v>
      </c>
      <c r="D793" s="2" t="s">
        <v>1280</v>
      </c>
      <c r="E793" s="2" t="s">
        <v>14</v>
      </c>
      <c r="F793" s="2" t="s">
        <v>15</v>
      </c>
      <c r="G793" s="2" t="s">
        <v>775</v>
      </c>
      <c r="H793" s="2" t="s">
        <v>775</v>
      </c>
      <c r="I793" s="3" t="str">
        <f>IFERROR(__xludf.DUMMYFUNCTION("GOOGLETRANSLATE(C793,""fr"",""en"")"),"Provided for more than 30 years, 2 recently terminated family capital contracts because it has become interests ...
Auto insurance contract, 50% bonus, I have been terminated the contract because 3 claims (including 2 ice cream) in 2 years !!!!!
Not a s"&amp;"ingle newsletter, direct termination. !!!! Abuse of power, shameful
")</f>
        <v>Provided for more than 30 years, 2 recently terminated family capital contracts because it has become interests ...
Auto insurance contract, 50% bonus, I have been terminated the contract because 3 claims (including 2 ice cream) in 2 years !!!!!
Not a single newsletter, direct termination. !!!! Abuse of power, shameful
</v>
      </c>
    </row>
    <row r="794" ht="15.75" customHeight="1">
      <c r="B794" s="2" t="s">
        <v>2154</v>
      </c>
      <c r="C794" s="2" t="s">
        <v>2155</v>
      </c>
      <c r="D794" s="2" t="s">
        <v>1280</v>
      </c>
      <c r="E794" s="2" t="s">
        <v>14</v>
      </c>
      <c r="F794" s="2" t="s">
        <v>15</v>
      </c>
      <c r="G794" s="2" t="s">
        <v>2156</v>
      </c>
      <c r="H794" s="2" t="s">
        <v>802</v>
      </c>
      <c r="I794" s="3" t="str">
        <f>IFERROR(__xludf.DUMMYFUNCTION("GOOGLETRANSLATE(C794,""fr"",""en"")"),"Inexcusable behavior and bad faith. After 3 unanswered hands and a multitude of calls .. after 4 months I receive a call telling myself that anyway we won't have followed on your dispute .. a little easy a faith that we left drag the case for lack of dela"&amp;"y in files. What an insurer is asked is to be present and responsive .. well it is not the GMF niche")</f>
        <v>Inexcusable behavior and bad faith. After 3 unanswered hands and a multitude of calls .. after 4 months I receive a call telling myself that anyway we won't have followed on your dispute .. a little easy a faith that we left drag the case for lack of delay in files. What an insurer is asked is to be present and responsive .. well it is not the GMF niche</v>
      </c>
    </row>
    <row r="795" ht="15.75" customHeight="1">
      <c r="B795" s="2" t="s">
        <v>2157</v>
      </c>
      <c r="C795" s="2" t="s">
        <v>2158</v>
      </c>
      <c r="D795" s="2" t="s">
        <v>1280</v>
      </c>
      <c r="E795" s="2" t="s">
        <v>14</v>
      </c>
      <c r="F795" s="2" t="s">
        <v>15</v>
      </c>
      <c r="G795" s="2" t="s">
        <v>2159</v>
      </c>
      <c r="H795" s="2" t="s">
        <v>802</v>
      </c>
      <c r="I795" s="3" t="str">
        <f>IFERROR(__xludf.DUMMYFUNCTION("GOOGLETRANSLATE(C795,""fr"",""en"")"),"Insured for 52 years in auto and housing, my car contract has been terminated because in 2 years 5 accidents - 4 not responsible with 1 broken ice - and a manager for a cash desk. Despite a 38% bonus, I am struck off.")</f>
        <v>Insured for 52 years in auto and housing, my car contract has been terminated because in 2 years 5 accidents - 4 not responsible with 1 broken ice - and a manager for a cash desk. Despite a 38% bonus, I am struck off.</v>
      </c>
    </row>
    <row r="796" ht="15.75" customHeight="1">
      <c r="B796" s="2" t="s">
        <v>2160</v>
      </c>
      <c r="C796" s="2" t="s">
        <v>2161</v>
      </c>
      <c r="D796" s="2" t="s">
        <v>1280</v>
      </c>
      <c r="E796" s="2" t="s">
        <v>14</v>
      </c>
      <c r="F796" s="2" t="s">
        <v>15</v>
      </c>
      <c r="G796" s="2" t="s">
        <v>802</v>
      </c>
      <c r="H796" s="2" t="s">
        <v>802</v>
      </c>
      <c r="I796" s="3" t="str">
        <f>IFERROR(__xludf.DUMMYFUNCTION("GOOGLETRANSLATE(C796,""fr"",""en"")"),"Termination without driving warning after 27 years without accident, 50%bonus. Then 3 accidents in 2016 and 2017, including 2 non -responsible, all materials. M'M' sent one an erroneous information statement: a ""bodily"" accident, which is false: no appe"&amp;"al against third party and GMF has paid any fees Medical (I just informed about the observation that I had cervical pain, then that no sequel was present). I seized the mediator. 2nd year without accident and I find myself having to ""begging"" to be insu"&amp;"red. Ashamed...")</f>
        <v>Termination without driving warning after 27 years without accident, 50%bonus. Then 3 accidents in 2016 and 2017, including 2 non -responsible, all materials. M'M' sent one an erroneous information statement: a "bodily" accident, which is false: no appeal against third party and GMF has paid any fees Medical (I just informed about the observation that I had cervical pain, then that no sequel was present). I seized the mediator. 2nd year without accident and I find myself having to "begging" to be insured. Ashamed...</v>
      </c>
    </row>
    <row r="797" ht="15.75" customHeight="1">
      <c r="B797" s="2" t="s">
        <v>2162</v>
      </c>
      <c r="C797" s="2" t="s">
        <v>2163</v>
      </c>
      <c r="D797" s="2" t="s">
        <v>1280</v>
      </c>
      <c r="E797" s="2" t="s">
        <v>14</v>
      </c>
      <c r="F797" s="2" t="s">
        <v>15</v>
      </c>
      <c r="G797" s="2" t="s">
        <v>2164</v>
      </c>
      <c r="H797" s="2" t="s">
        <v>829</v>
      </c>
      <c r="I797" s="3" t="str">
        <f>IFERROR(__xludf.DUMMYFUNCTION("GOOGLETRANSLATE(C797,""fr"",""en"")"),"With 1 only disaster is wrong, and two others recognized not responsible, it is the door without more explanation, when you know that the GMF (Sgam Covéa group) which this insurance is part of its profits by 9, 1 % in 2015 or 1.04 billion euros, we are ta"&amp;"ken for milk cows, shame")</f>
        <v>With 1 only disaster is wrong, and two others recognized not responsible, it is the door without more explanation, when you know that the GMF (Sgam Covéa group) which this insurance is part of its profits by 9, 1 % in 2015 or 1.04 billion euros, we are taken for milk cows, shame</v>
      </c>
    </row>
    <row r="798" ht="15.75" customHeight="1">
      <c r="B798" s="2" t="s">
        <v>2165</v>
      </c>
      <c r="C798" s="2" t="s">
        <v>2166</v>
      </c>
      <c r="D798" s="2" t="s">
        <v>1280</v>
      </c>
      <c r="E798" s="2" t="s">
        <v>14</v>
      </c>
      <c r="F798" s="2" t="s">
        <v>15</v>
      </c>
      <c r="G798" s="2" t="s">
        <v>2167</v>
      </c>
      <c r="H798" s="2" t="s">
        <v>829</v>
      </c>
      <c r="I798" s="3" t="str">
        <f>IFERROR(__xludf.DUMMYFUNCTION("GOOGLETRANSLATE(C798,""fr"",""en"")"),"I was insured at the GMF for over 30 years without accident, my wife hung a cyclist and it was seen to withdraw his license for 6 months. The GMF immediately informed me that it arresses to make sure, after that they advertise ""certainly human""")</f>
        <v>I was insured at the GMF for over 30 years without accident, my wife hung a cyclist and it was seen to withdraw his license for 6 months. The GMF immediately informed me that it arresses to make sure, after that they advertise "certainly human"</v>
      </c>
    </row>
    <row r="799" ht="15.75" customHeight="1">
      <c r="B799" s="2" t="s">
        <v>2168</v>
      </c>
      <c r="C799" s="2" t="s">
        <v>2169</v>
      </c>
      <c r="D799" s="2" t="s">
        <v>1280</v>
      </c>
      <c r="E799" s="2" t="s">
        <v>14</v>
      </c>
      <c r="F799" s="2" t="s">
        <v>15</v>
      </c>
      <c r="G799" s="2" t="s">
        <v>2170</v>
      </c>
      <c r="H799" s="2" t="s">
        <v>829</v>
      </c>
      <c r="I799" s="3" t="str">
        <f>IFERROR(__xludf.DUMMYFUNCTION("GOOGLETRANSLATE(C799,""fr"",""en"")"),"Disgust this very expensive insurance. When I decided to leave at the end of my contracts because I found better and cheaper he harass me by mail so that I continue to pay when my current insurance has terminated in time with them. Be careful.")</f>
        <v>Disgust this very expensive insurance. When I decided to leave at the end of my contracts because I found better and cheaper he harass me by mail so that I continue to pay when my current insurance has terminated in time with them. Be careful.</v>
      </c>
    </row>
    <row r="800" ht="15.75" customHeight="1">
      <c r="B800" s="2" t="s">
        <v>2171</v>
      </c>
      <c r="C800" s="2" t="s">
        <v>2172</v>
      </c>
      <c r="D800" s="2" t="s">
        <v>1280</v>
      </c>
      <c r="E800" s="2" t="s">
        <v>14</v>
      </c>
      <c r="F800" s="2" t="s">
        <v>15</v>
      </c>
      <c r="G800" s="2" t="s">
        <v>2173</v>
      </c>
      <c r="H800" s="2" t="s">
        <v>829</v>
      </c>
      <c r="I800" s="3" t="str">
        <f>IFERROR(__xludf.DUMMYFUNCTION("GOOGLETRANSLATE(C800,""fr"",""en"")"),"Small concern for settlement last September after more than 25 years at the GMF result taken from a year at the end of the year nice, there is no point in being faithful. In addition, difficult to reach and unlikely advisers. No coordination of services i"&amp;"n the event of termination. Forced to call and repeat. In short, I have terminated and will not advertise the GMF despite my seniority. We are that good to pay I understood it may be the same elsewhere but there they were too far.")</f>
        <v>Small concern for settlement last September after more than 25 years at the GMF result taken from a year at the end of the year nice, there is no point in being faithful. In addition, difficult to reach and unlikely advisers. No coordination of services in the event of termination. Forced to call and repeat. In short, I have terminated and will not advertise the GMF despite my seniority. We are that good to pay I understood it may be the same elsewhere but there they were too far.</v>
      </c>
    </row>
    <row r="801" ht="15.75" customHeight="1">
      <c r="B801" s="2" t="s">
        <v>2174</v>
      </c>
      <c r="C801" s="2" t="s">
        <v>2175</v>
      </c>
      <c r="D801" s="2" t="s">
        <v>1280</v>
      </c>
      <c r="E801" s="2" t="s">
        <v>14</v>
      </c>
      <c r="F801" s="2" t="s">
        <v>15</v>
      </c>
      <c r="G801" s="2" t="s">
        <v>829</v>
      </c>
      <c r="H801" s="2" t="s">
        <v>829</v>
      </c>
      <c r="I801" s="3" t="str">
        <f>IFERROR(__xludf.DUMMYFUNCTION("GOOGLETRANSLATE(C801,""fr"",""en"")"),"GMF member for several years I have been very satisfied with the experiences I have had at other insurers.")</f>
        <v>GMF member for several years I have been very satisfied with the experiences I have had at other insurers.</v>
      </c>
    </row>
    <row r="802" ht="15.75" customHeight="1">
      <c r="B802" s="2" t="s">
        <v>2176</v>
      </c>
      <c r="C802" s="2" t="s">
        <v>2177</v>
      </c>
      <c r="D802" s="2" t="s">
        <v>1280</v>
      </c>
      <c r="E802" s="2" t="s">
        <v>14</v>
      </c>
      <c r="F802" s="2" t="s">
        <v>15</v>
      </c>
      <c r="G802" s="2" t="s">
        <v>860</v>
      </c>
      <c r="H802" s="2" t="s">
        <v>851</v>
      </c>
      <c r="I802" s="3" t="str">
        <f>IFERROR(__xludf.DUMMYFUNCTION("GOOGLETRANSLATE(C802,""fr"",""en"")"),"To give you an idea of ​​customer service, I asked to be recalled today at 10:00 am to report a change of address (basic right?) On my car contract. I was recalled without having an online correspondent but a waiting music that lasted 41 minutes !!! At th"&amp;"e end of these 41 minutes I was told that all the advisers were online and that I had to make an appointment in the agency. This is precisely what I wanted to avoid the waste of time in full move. And to say that I have been a customer for many years ... "&amp;"But hey soon I can say ""that was before ...."". Suddenly in the choice of status should be added ""future old customer"", right?")</f>
        <v>To give you an idea of ​​customer service, I asked to be recalled today at 10:00 am to report a change of address (basic right?) On my car contract. I was recalled without having an online correspondent but a waiting music that lasted 41 minutes !!! At the end of these 41 minutes I was told that all the advisers were online and that I had to make an appointment in the agency. This is precisely what I wanted to avoid the waste of time in full move. And to say that I have been a customer for many years ... But hey soon I can say "that was before ....". Suddenly in the choice of status should be added "future old customer", right?</v>
      </c>
    </row>
    <row r="803" ht="15.75" customHeight="1">
      <c r="B803" s="2" t="s">
        <v>2178</v>
      </c>
      <c r="C803" s="2" t="s">
        <v>2179</v>
      </c>
      <c r="D803" s="2" t="s">
        <v>1280</v>
      </c>
      <c r="E803" s="2" t="s">
        <v>14</v>
      </c>
      <c r="F803" s="2" t="s">
        <v>15</v>
      </c>
      <c r="G803" s="2" t="s">
        <v>2180</v>
      </c>
      <c r="H803" s="2" t="s">
        <v>851</v>
      </c>
      <c r="I803" s="3" t="str">
        <f>IFERROR(__xludf.DUMMYFUNCTION("GOOGLETRANSLATE(C803,""fr"",""en"")"),"Like any non -mutualist insurer, the GMF collects contributions by hoping to pay nothing if something happens to you. This is what has just happened with 2 claims declared in 6 months not supported. They do not guarantee the replacement of a panoramic roo"&amp;"f even at all risk, so it's for my apple. 20 years to pay without claim, they don't care their customers.")</f>
        <v>Like any non -mutualist insurer, the GMF collects contributions by hoping to pay nothing if something happens to you. This is what has just happened with 2 claims declared in 6 months not supported. They do not guarantee the replacement of a panoramic roof even at all risk, so it's for my apple. 20 years to pay without claim, they don't care their customers.</v>
      </c>
    </row>
    <row r="804" ht="15.75" customHeight="1">
      <c r="B804" s="2" t="s">
        <v>2181</v>
      </c>
      <c r="C804" s="2" t="s">
        <v>2182</v>
      </c>
      <c r="D804" s="2" t="s">
        <v>1280</v>
      </c>
      <c r="E804" s="2" t="s">
        <v>14</v>
      </c>
      <c r="F804" s="2" t="s">
        <v>15</v>
      </c>
      <c r="G804" s="2" t="s">
        <v>2183</v>
      </c>
      <c r="H804" s="2" t="s">
        <v>851</v>
      </c>
      <c r="I804" s="3" t="str">
        <f>IFERROR(__xludf.DUMMYFUNCTION("GOOGLETRANSLATE(C804,""fr"",""en"")"),"Insured for 10 years following 3 three non -responsible claims I was struck off by explaining that it could be due to my driving.")</f>
        <v>Insured for 10 years following 3 three non -responsible claims I was struck off by explaining that it could be due to my driving.</v>
      </c>
    </row>
    <row r="805" ht="15.75" customHeight="1">
      <c r="B805" s="2" t="s">
        <v>2184</v>
      </c>
      <c r="C805" s="2" t="s">
        <v>2185</v>
      </c>
      <c r="D805" s="2" t="s">
        <v>1280</v>
      </c>
      <c r="E805" s="2" t="s">
        <v>14</v>
      </c>
      <c r="F805" s="2" t="s">
        <v>15</v>
      </c>
      <c r="G805" s="2" t="s">
        <v>2186</v>
      </c>
      <c r="H805" s="2" t="s">
        <v>870</v>
      </c>
      <c r="I805" s="3" t="str">
        <f>IFERROR(__xludf.DUMMYFUNCTION("GOOGLETRANSLATE(C805,""fr"",""en"")"),"We were 50 years old customers of GMF. We have sketched us our car, no word left of course. ""Expert"" to have new missions dared to say that we were the faults. We have withdrawn all our GMF contracts ( 3000 euros annually) by explaining the bad faith of"&amp;" the ""expert"" if everyone does the same, the ""experts"" not sincere, will find their hands in the cuddly. Thank you the Madelin law")</f>
        <v>We were 50 years old customers of GMF. We have sketched us our car, no word left of course. "Expert" to have new missions dared to say that we were the faults. We have withdrawn all our GMF contracts ( 3000 euros annually) by explaining the bad faith of the "expert" if everyone does the same, the "experts" not sincere, will find their hands in the cuddly. Thank you the Madelin law</v>
      </c>
    </row>
    <row r="806" ht="15.75" customHeight="1">
      <c r="B806" s="2" t="s">
        <v>2187</v>
      </c>
      <c r="C806" s="2" t="s">
        <v>2188</v>
      </c>
      <c r="D806" s="2" t="s">
        <v>1280</v>
      </c>
      <c r="E806" s="2" t="s">
        <v>14</v>
      </c>
      <c r="F806" s="2" t="s">
        <v>15</v>
      </c>
      <c r="G806" s="2" t="s">
        <v>2189</v>
      </c>
      <c r="H806" s="2" t="s">
        <v>870</v>
      </c>
      <c r="I806" s="3" t="str">
        <f>IFERROR(__xludf.DUMMYFUNCTION("GOOGLETRANSLATE(C806,""fr"",""en"")"),"Very maucacious insurance The prices are exorbitant and the advisers are liars. I am very disappointed, there is no possible negotiation with them")</f>
        <v>Very maucacious insurance The prices are exorbitant and the advisers are liars. I am very disappointed, there is no possible negotiation with them</v>
      </c>
    </row>
    <row r="807" ht="15.75" customHeight="1">
      <c r="B807" s="2" t="s">
        <v>2190</v>
      </c>
      <c r="C807" s="2" t="s">
        <v>2191</v>
      </c>
      <c r="D807" s="2" t="s">
        <v>1280</v>
      </c>
      <c r="E807" s="2" t="s">
        <v>14</v>
      </c>
      <c r="F807" s="2" t="s">
        <v>15</v>
      </c>
      <c r="G807" s="2" t="s">
        <v>915</v>
      </c>
      <c r="H807" s="2" t="s">
        <v>906</v>
      </c>
      <c r="I807" s="3" t="str">
        <f>IFERROR(__xludf.DUMMYFUNCTION("GOOGLETRANSLATE(C807,""fr"",""en"")"),"Insured at GMF since 2010 for the car.
I then subscribed to home and legal protection contracts.
no delay in payment, and especially no claim during these years
Never any discount on the pretext that we must take an annual assessment in agency, but my "&amp;"schedules do not allow me! Worse still I have been asked: you can't put vacation? I believe that I dream I am relaunching in the context of a recovery plan so that I subscribe a new product and it is still for me, client, to move to an agency to take stoc"&amp;"k and to adapt to their schedule ?
Totally disappointed, my termination letter is starting today")</f>
        <v>Insured at GMF since 2010 for the car.
I then subscribed to home and legal protection contracts.
no delay in payment, and especially no claim during these years
Never any discount on the pretext that we must take an annual assessment in agency, but my schedules do not allow me! Worse still I have been asked: you can't put vacation? I believe that I dream I am relaunching in the context of a recovery plan so that I subscribe a new product and it is still for me, client, to move to an agency to take stock and to adapt to their schedule ?
Totally disappointed, my termination letter is starting today</v>
      </c>
    </row>
    <row r="808" ht="15.75" customHeight="1">
      <c r="B808" s="2" t="s">
        <v>2192</v>
      </c>
      <c r="C808" s="2" t="s">
        <v>2193</v>
      </c>
      <c r="D808" s="2" t="s">
        <v>1280</v>
      </c>
      <c r="E808" s="2" t="s">
        <v>14</v>
      </c>
      <c r="F808" s="2" t="s">
        <v>15</v>
      </c>
      <c r="G808" s="2" t="s">
        <v>942</v>
      </c>
      <c r="H808" s="2" t="s">
        <v>939</v>
      </c>
      <c r="I808" s="3" t="str">
        <f>IFERROR(__xludf.DUMMYFUNCTION("GOOGLETRANSLATE(C808,""fr"",""en"")"),"hello
I've been insured at the GMF for over 45 years with so -called Railing reductions: 50 % bonus, 15 % bonusplus; And another 21 % more good driver. 3 vehicles insured and despite this the price that is offered to me is just average (higher) so if I d"&amp;"id not have all these advantages how much should I pay!
In fact, like many insurance, this mutual insurance company makes a lot of advantages to new people who come to ensure their car but the old customers are pressured and are only entitled to pipeau's"&amp;" discounts; when they cost nothing. On the occasion of my change of vehicle I will therefore go and see elsewhere after 47 years of poorly rewarded loyalty")</f>
        <v>hello
I've been insured at the GMF for over 45 years with so -called Railing reductions: 50 % bonus, 15 % bonusplus; And another 21 % more good driver. 3 vehicles insured and despite this the price that is offered to me is just average (higher) so if I did not have all these advantages how much should I pay!
In fact, like many insurance, this mutual insurance company makes a lot of advantages to new people who come to ensure their car but the old customers are pressured and are only entitled to pipeau's discounts; when they cost nothing. On the occasion of my change of vehicle I will therefore go and see elsewhere after 47 years of poorly rewarded loyalty</v>
      </c>
    </row>
    <row r="809" ht="15.75" customHeight="1">
      <c r="B809" s="2" t="s">
        <v>2194</v>
      </c>
      <c r="C809" s="2" t="s">
        <v>2195</v>
      </c>
      <c r="D809" s="2" t="s">
        <v>1280</v>
      </c>
      <c r="E809" s="2" t="s">
        <v>14</v>
      </c>
      <c r="F809" s="2" t="s">
        <v>15</v>
      </c>
      <c r="G809" s="2" t="s">
        <v>945</v>
      </c>
      <c r="H809" s="2" t="s">
        <v>939</v>
      </c>
      <c r="I809" s="3" t="str">
        <f>IFERROR(__xludf.DUMMYFUNCTION("GOOGLETRANSLATE(C809,""fr"",""en"")"),"I change my insurance after receiving a recommended from them for termination at the due date after 2 non -resppnsable claims. I find this approach inadmissible !!! I will not recommend them to anyone !!!")</f>
        <v>I change my insurance after receiving a recommended from them for termination at the due date after 2 non -resppnsable claims. I find this approach inadmissible !!! I will not recommend them to anyone !!!</v>
      </c>
    </row>
    <row r="810" ht="15.75" customHeight="1">
      <c r="B810" s="2" t="s">
        <v>2196</v>
      </c>
      <c r="C810" s="2" t="s">
        <v>2197</v>
      </c>
      <c r="D810" s="2" t="s">
        <v>1280</v>
      </c>
      <c r="E810" s="2" t="s">
        <v>14</v>
      </c>
      <c r="F810" s="2" t="s">
        <v>15</v>
      </c>
      <c r="G810" s="2" t="s">
        <v>2198</v>
      </c>
      <c r="H810" s="2" t="s">
        <v>939</v>
      </c>
      <c r="I810" s="3" t="str">
        <f>IFERROR(__xludf.DUMMYFUNCTION("GOOGLETRANSLATE(C810,""fr"",""en"")"),"After the debacle with Activ Insurance, the GMF assured me the vehicle in a few minutes despite the CG not mentioned the brand or the vehicle model, they managed with the standard no. For some euros more I drive in peace.")</f>
        <v>After the debacle with Activ Insurance, the GMF assured me the vehicle in a few minutes despite the CG not mentioned the brand or the vehicle model, they managed with the standard no. For some euros more I drive in peace.</v>
      </c>
    </row>
    <row r="811" ht="15.75" customHeight="1">
      <c r="B811" s="2" t="s">
        <v>2199</v>
      </c>
      <c r="C811" s="2" t="s">
        <v>2200</v>
      </c>
      <c r="D811" s="2" t="s">
        <v>1280</v>
      </c>
      <c r="E811" s="2" t="s">
        <v>14</v>
      </c>
      <c r="F811" s="2" t="s">
        <v>15</v>
      </c>
      <c r="G811" s="2" t="s">
        <v>960</v>
      </c>
      <c r="H811" s="2" t="s">
        <v>939</v>
      </c>
      <c r="I811" s="3" t="str">
        <f>IFERROR(__xludf.DUMMYFUNCTION("GOOGLETRANSLATE(C811,""fr"",""en"")"),"Insurance that does not hesitate to harm its non -profitable customers who have a bonus at 0.50. All means are good.")</f>
        <v>Insurance that does not hesitate to harm its non -profitable customers who have a bonus at 0.50. All means are good.</v>
      </c>
    </row>
    <row r="812" ht="15.75" customHeight="1">
      <c r="B812" s="2" t="s">
        <v>2201</v>
      </c>
      <c r="C812" s="2" t="s">
        <v>2202</v>
      </c>
      <c r="D812" s="2" t="s">
        <v>1280</v>
      </c>
      <c r="E812" s="2" t="s">
        <v>14</v>
      </c>
      <c r="F812" s="2" t="s">
        <v>15</v>
      </c>
      <c r="G812" s="2" t="s">
        <v>2203</v>
      </c>
      <c r="H812" s="2" t="s">
        <v>966</v>
      </c>
      <c r="I812" s="3" t="str">
        <f>IFERROR(__xludf.DUMMYFUNCTION("GOOGLETRANSLATE(C812,""fr"",""en"")"),"Radied for 2 mild clamps because I was costing too much for the guarantee of their prices when there is cheaper elsewhere and not mutualist like them I think I make them maximum negative advertisement within EDF and on social networks")</f>
        <v>Radied for 2 mild clamps because I was costing too much for the guarantee of their prices when there is cheaper elsewhere and not mutualist like them I think I make them maximum negative advertisement within EDF and on social networks</v>
      </c>
    </row>
    <row r="813" ht="15.75" customHeight="1">
      <c r="B813" s="2" t="s">
        <v>2204</v>
      </c>
      <c r="C813" s="2" t="s">
        <v>2205</v>
      </c>
      <c r="D813" s="2" t="s">
        <v>1280</v>
      </c>
      <c r="E813" s="2" t="s">
        <v>14</v>
      </c>
      <c r="F813" s="2" t="s">
        <v>15</v>
      </c>
      <c r="G813" s="2" t="s">
        <v>986</v>
      </c>
      <c r="H813" s="2" t="s">
        <v>966</v>
      </c>
      <c r="I813" s="3" t="str">
        <f>IFERROR(__xludf.DUMMYFUNCTION("GOOGLETRANSLATE(C813,""fr"",""en"")"),"Does nothing on prices even after 42 years of fidelite.
Without a claim. I wanted to ensure an Q5, I went to the competition and no one calls you why !!!")</f>
        <v>Does nothing on prices even after 42 years of fidelite.
Without a claim. I wanted to ensure an Q5, I went to the competition and no one calls you why !!!</v>
      </c>
    </row>
    <row r="814" ht="15.75" customHeight="1">
      <c r="B814" s="2" t="s">
        <v>2206</v>
      </c>
      <c r="C814" s="2" t="s">
        <v>2207</v>
      </c>
      <c r="D814" s="2" t="s">
        <v>1280</v>
      </c>
      <c r="E814" s="2" t="s">
        <v>14</v>
      </c>
      <c r="F814" s="2" t="s">
        <v>15</v>
      </c>
      <c r="G814" s="2" t="s">
        <v>2208</v>
      </c>
      <c r="H814" s="2" t="s">
        <v>990</v>
      </c>
      <c r="I814" s="3" t="str">
        <f>IFERROR(__xludf.DUMMYFUNCTION("GOOGLETRANSLATE(C814,""fr"",""en"")"),"I have been insured at GMF for 17 years. At the time I had kept the same insurance as my parents without asking me too much questions. I had never had a problem with them until last month. The GMF sent me a recommended to report to me that it would not re"&amp;"new my contract at the next deadline. Reason invoked: 3 non -responsible accidents in the last 18 months. This is broken ice. I had not had a break in ice since 2009 before this ""bad series"". In short for me, the GMF does not fulfill its role as an insu"&amp;"rer. He turned me away when I have never had any accidents responsible or not and my bonus has been 0.50 for more than three years. I strongly recommend the GMF.")</f>
        <v>I have been insured at GMF for 17 years. At the time I had kept the same insurance as my parents without asking me too much questions. I had never had a problem with them until last month. The GMF sent me a recommended to report to me that it would not renew my contract at the next deadline. Reason invoked: 3 non -responsible accidents in the last 18 months. This is broken ice. I had not had a break in ice since 2009 before this "bad series". In short for me, the GMF does not fulfill its role as an insurer. He turned me away when I have never had any accidents responsible or not and my bonus has been 0.50 for more than three years. I strongly recommend the GMF.</v>
      </c>
    </row>
    <row r="815" ht="15.75" customHeight="1">
      <c r="B815" s="2" t="s">
        <v>2209</v>
      </c>
      <c r="C815" s="2" t="s">
        <v>2210</v>
      </c>
      <c r="D815" s="2" t="s">
        <v>1280</v>
      </c>
      <c r="E815" s="2" t="s">
        <v>14</v>
      </c>
      <c r="F815" s="2" t="s">
        <v>15</v>
      </c>
      <c r="G815" s="2" t="s">
        <v>2211</v>
      </c>
      <c r="H815" s="2" t="s">
        <v>1031</v>
      </c>
      <c r="I815" s="3" t="str">
        <f>IFERROR(__xludf.DUMMYFUNCTION("GOOGLETRANSLATE(C815,""fr"",""en"")"),"GMF sentenced on 03/14/2017 by the Bergerac TGI after 4 years of procedure. .Victime pile up ... a year without working ... metal plaque in the back ...... still no compensation after 4 months ... certainly human")</f>
        <v>GMF sentenced on 03/14/2017 by the Bergerac TGI after 4 years of procedure. .Victime pile up ... a year without working ... metal plaque in the back ...... still no compensation after 4 months ... certainly human</v>
      </c>
    </row>
    <row r="816" ht="15.75" customHeight="1">
      <c r="B816" s="2" t="s">
        <v>2212</v>
      </c>
      <c r="C816" s="2" t="s">
        <v>2213</v>
      </c>
      <c r="D816" s="2" t="s">
        <v>1280</v>
      </c>
      <c r="E816" s="2" t="s">
        <v>14</v>
      </c>
      <c r="F816" s="2" t="s">
        <v>15</v>
      </c>
      <c r="G816" s="2" t="s">
        <v>2214</v>
      </c>
      <c r="H816" s="2" t="s">
        <v>1031</v>
      </c>
      <c r="I816" s="3" t="str">
        <f>IFERROR(__xludf.DUMMYFUNCTION("GOOGLETRANSLATE(C816,""fr"",""en"")"),"Customer for 25 years at the GMF I have just been accused of being a customer at risk because my car has been vandalized and that this makes file fees for insurance. I have just been heavily penalized with reimbursement deductibles that did not exist befo"&amp;"re my car insurance")</f>
        <v>Customer for 25 years at the GMF I have just been accused of being a customer at risk because my car has been vandalized and that this makes file fees for insurance. I have just been heavily penalized with reimbursement deductibles that did not exist before my car insurance</v>
      </c>
    </row>
    <row r="817" ht="15.75" customHeight="1">
      <c r="B817" s="2" t="s">
        <v>2215</v>
      </c>
      <c r="C817" s="2" t="s">
        <v>2216</v>
      </c>
      <c r="D817" s="2" t="s">
        <v>1280</v>
      </c>
      <c r="E817" s="2" t="s">
        <v>14</v>
      </c>
      <c r="F817" s="2" t="s">
        <v>15</v>
      </c>
      <c r="G817" s="2" t="s">
        <v>1052</v>
      </c>
      <c r="H817" s="2" t="s">
        <v>1031</v>
      </c>
      <c r="I817" s="3" t="str">
        <f>IFERROR(__xludf.DUMMYFUNCTION("GOOGLETRANSLATE(C817,""fr"",""en"")"),"I have already provided several vehicles with the GMF.
It is rather a good company, but which works as in the 1950s or 60s.
Everything goes through their local agencies with whom you have to make an appointment (practice when working all day!).
Their w"&amp;"ebsite is not used for much and communication by email is strictly impossible with them (do not look for: apart from telephone, the GMF does not know emails and online dialogue).")</f>
        <v>I have already provided several vehicles with the GMF.
It is rather a good company, but which works as in the 1950s or 60s.
Everything goes through their local agencies with whom you have to make an appointment (practice when working all day!).
Their website is not used for much and communication by email is strictly impossible with them (do not look for: apart from telephone, the GMF does not know emails and online dialogue).</v>
      </c>
    </row>
    <row r="818" ht="15.75" customHeight="1">
      <c r="B818" s="2" t="s">
        <v>2217</v>
      </c>
      <c r="C818" s="2" t="s">
        <v>2218</v>
      </c>
      <c r="D818" s="2" t="s">
        <v>1280</v>
      </c>
      <c r="E818" s="2" t="s">
        <v>14</v>
      </c>
      <c r="F818" s="2" t="s">
        <v>15</v>
      </c>
      <c r="G818" s="2" t="s">
        <v>2219</v>
      </c>
      <c r="H818" s="2" t="s">
        <v>1031</v>
      </c>
      <c r="I818" s="3" t="str">
        <f>IFERROR(__xludf.DUMMYFUNCTION("GOOGLETRANSLATE(C818,""fr"",""en"")"),"GMF foresight is a scandal, they make money on your back, benefits from the weakness of certain situations, customer service is catastrophic. I strongly advise against !!!!!!!")</f>
        <v>GMF foresight is a scandal, they make money on your back, benefits from the weakness of certain situations, customer service is catastrophic. I strongly advise against !!!!!!!</v>
      </c>
    </row>
    <row r="819" ht="15.75" customHeight="1">
      <c r="B819" s="2" t="s">
        <v>2220</v>
      </c>
      <c r="C819" s="2" t="s">
        <v>2221</v>
      </c>
      <c r="D819" s="2" t="s">
        <v>1280</v>
      </c>
      <c r="E819" s="2" t="s">
        <v>14</v>
      </c>
      <c r="F819" s="2" t="s">
        <v>15</v>
      </c>
      <c r="G819" s="2" t="s">
        <v>2222</v>
      </c>
      <c r="H819" s="2" t="s">
        <v>1031</v>
      </c>
      <c r="I819" s="3" t="str">
        <f>IFERROR(__xludf.DUMMYFUNCTION("GOOGLETRANSLATE(C819,""fr"",""en"")"),"Poor quality and not kind customer service! No explanation on the approaches to be done in the event of a claim, we find ourselves in the panade without being able to do anything. The information I have had is not good. I had to pay 2 months of insurance "&amp;"in addition to the destruction of my vehicle, because I had sent proof by post and not given live in agency! No one had warned me of anything, despite my calls to know the procedure! Pay for that, no thanks! And expensive in addition! Goodbye GMF")</f>
        <v>Poor quality and not kind customer service! No explanation on the approaches to be done in the event of a claim, we find ourselves in the panade without being able to do anything. The information I have had is not good. I had to pay 2 months of insurance in addition to the destruction of my vehicle, because I had sent proof by post and not given live in agency! No one had warned me of anything, despite my calls to know the procedure! Pay for that, no thanks! And expensive in addition! Goodbye GMF</v>
      </c>
    </row>
    <row r="820" ht="15.75" customHeight="1">
      <c r="B820" s="2" t="s">
        <v>2223</v>
      </c>
      <c r="C820" s="2" t="s">
        <v>2224</v>
      </c>
      <c r="D820" s="2" t="s">
        <v>1280</v>
      </c>
      <c r="E820" s="2" t="s">
        <v>14</v>
      </c>
      <c r="F820" s="2" t="s">
        <v>15</v>
      </c>
      <c r="G820" s="2" t="s">
        <v>2225</v>
      </c>
      <c r="H820" s="2" t="s">
        <v>1068</v>
      </c>
      <c r="I820" s="3" t="str">
        <f>IFERROR(__xludf.DUMMYFUNCTION("GOOGLETRANSLATE(C820,""fr"",""en"")"),"Insurance that is content to provide people who do not bring any claim. This is the case to say. I announce you that the GMF will terminate your car contract after three claims even declared not responsible !!!! Let me explain, I had two non -responsible "&amp;"material accidents which normally does not affect the insurer had a break of ice ... I receive a letter informing him of my termination of contract ... pretending to be a reputation. To be safeguarded .... Better still I am not in a lot of criminal ... Re"&amp;"sult I am offered a partner who will cost me € 200 more ... and if ever during the two years there are no accidents the GMF will want Return to myself ... Result I went to Maif. And I can remove all my contracts ... so if you plan to take a mutual. Do not"&amp;" take the GMF ... because if it is like the car you will probably be fired because you go too much to the doctor at their tastes.
 Pitiful")</f>
        <v>Insurance that is content to provide people who do not bring any claim. This is the case to say. I announce you that the GMF will terminate your car contract after three claims even declared not responsible !!!! Let me explain, I had two non -responsible material accidents which normally does not affect the insurer had a break of ice ... I receive a letter informing him of my termination of contract ... pretending to be a reputation. To be safeguarded .... Better still I am not in a lot of criminal ... Result I am offered a partner who will cost me € 200 more ... and if ever during the two years there are no accidents the GMF will want Return to myself ... Result I went to Maif. And I can remove all my contracts ... so if you plan to take a mutual. Do not take the GMF ... because if it is like the car you will probably be fired because you go too much to the doctor at their tastes.
 Pitiful</v>
      </c>
    </row>
    <row r="821" ht="15.75" customHeight="1">
      <c r="B821" s="2" t="s">
        <v>2226</v>
      </c>
      <c r="C821" s="2" t="s">
        <v>2227</v>
      </c>
      <c r="D821" s="2" t="s">
        <v>1280</v>
      </c>
      <c r="E821" s="2" t="s">
        <v>14</v>
      </c>
      <c r="F821" s="2" t="s">
        <v>15</v>
      </c>
      <c r="G821" s="2" t="s">
        <v>1068</v>
      </c>
      <c r="H821" s="2" t="s">
        <v>1068</v>
      </c>
      <c r="I821" s="3" t="str">
        <f>IFERROR(__xludf.DUMMYFUNCTION("GOOGLETRANSLATE(C821,""fr"",""en"")"),"I did not have to complain until a short time ago but after 38 years of GMF membership I was terminated my car contract. The reasons: 3 claims in the space of 3 years including 2 non -responsible and my age certainly (62 years old !!)")</f>
        <v>I did not have to complain until a short time ago but after 38 years of GMF membership I was terminated my car contract. The reasons: 3 claims in the space of 3 years including 2 non -responsible and my age certainly (62 years old !!)</v>
      </c>
    </row>
    <row r="822" ht="15.75" customHeight="1">
      <c r="B822" s="2" t="s">
        <v>2228</v>
      </c>
      <c r="C822" s="2" t="s">
        <v>2229</v>
      </c>
      <c r="D822" s="2" t="s">
        <v>1280</v>
      </c>
      <c r="E822" s="2" t="s">
        <v>14</v>
      </c>
      <c r="F822" s="2" t="s">
        <v>15</v>
      </c>
      <c r="G822" s="2" t="s">
        <v>2230</v>
      </c>
      <c r="H822" s="2" t="s">
        <v>1111</v>
      </c>
      <c r="I822" s="3" t="str">
        <f>IFERROR(__xludf.DUMMYFUNCTION("GOOGLETRANSLATE(C822,""fr"",""en"")"),"I declared a claim following the storm of March 06. A roof has finished its race on my parking car. I am insured at all risk for several cars at GMF for 10 years. Bonus at 50.
I thought it would be a simple formality, with the photos to support it. But t"&amp;"he expert mandated by insurance deduced that a roof could not do any damage. He did not even move. It is up to me to pay a counter expertise.
So I will pay a deductible of 205 euros then I will have to add my pocket again to complete the work.
In the en"&amp;"d my franchise pays the insurance part, the rest is for me.
Assured any risk for nothing.")</f>
        <v>I declared a claim following the storm of March 06. A roof has finished its race on my parking car. I am insured at all risk for several cars at GMF for 10 years. Bonus at 50.
I thought it would be a simple formality, with the photos to support it. But the expert mandated by insurance deduced that a roof could not do any damage. He did not even move. It is up to me to pay a counter expertise.
So I will pay a deductible of 205 euros then I will have to add my pocket again to complete the work.
In the end my franchise pays the insurance part, the rest is for me.
Assured any risk for nothing.</v>
      </c>
    </row>
    <row r="823" ht="15.75" customHeight="1">
      <c r="B823" s="2" t="s">
        <v>2231</v>
      </c>
      <c r="C823" s="2" t="s">
        <v>2232</v>
      </c>
      <c r="D823" s="2" t="s">
        <v>1280</v>
      </c>
      <c r="E823" s="2" t="s">
        <v>14</v>
      </c>
      <c r="F823" s="2" t="s">
        <v>15</v>
      </c>
      <c r="G823" s="2" t="s">
        <v>2233</v>
      </c>
      <c r="H823" s="2" t="s">
        <v>1111</v>
      </c>
      <c r="I823" s="3" t="str">
        <f>IFERROR(__xludf.DUMMYFUNCTION("GOOGLETRANSLATE(C823,""fr"",""en"")"),"Company with shameful practices. It would seem that their new strategy is the fact of turning members who had two claims and more in the year without even being responsible.
With my 0.5 bonus, I changed the breaking twice and in a supermarket car park, I"&amp;" deplored one day the degradation of my vehicle without the author having left his contact details. Today I want to change vehicle and I just learned that the company no longer wants to make me. What should we do if we receive gravel that split our windsh"&amp;"ield? We play security and in the end we are made to pay him. Ashamed!!!!
We damage your vehicle to your detriment and it should be allowed to rot in the name of what?
In fact, the GMF may want us to pay without ever soliciting them? This is surely that"&amp;" because when I see that with my bonus at 0.50 (indicating indirectly to be a good driver) we no longer want me today, we can ask ourselves many questions ......")</f>
        <v>Company with shameful practices. It would seem that their new strategy is the fact of turning members who had two claims and more in the year without even being responsible.
With my 0.5 bonus, I changed the breaking twice and in a supermarket car park, I deplored one day the degradation of my vehicle without the author having left his contact details. Today I want to change vehicle and I just learned that the company no longer wants to make me. What should we do if we receive gravel that split our windshield? We play security and in the end we are made to pay him. Ashamed!!!!
We damage your vehicle to your detriment and it should be allowed to rot in the name of what?
In fact, the GMF may want us to pay without ever soliciting them? This is surely that because when I see that with my bonus at 0.50 (indicating indirectly to be a good driver) we no longer want me today, we can ask ourselves many questions ......</v>
      </c>
    </row>
    <row r="824" ht="15.75" customHeight="1">
      <c r="B824" s="2" t="s">
        <v>2234</v>
      </c>
      <c r="C824" s="2" t="s">
        <v>2235</v>
      </c>
      <c r="D824" s="2" t="s">
        <v>1280</v>
      </c>
      <c r="E824" s="2" t="s">
        <v>14</v>
      </c>
      <c r="F824" s="2" t="s">
        <v>15</v>
      </c>
      <c r="G824" s="2" t="s">
        <v>2236</v>
      </c>
      <c r="H824" s="2" t="s">
        <v>1111</v>
      </c>
      <c r="I824" s="3" t="str">
        <f>IFERROR(__xludf.DUMMYFUNCTION("GOOGLETRANSLATE(C824,""fr"",""en"")"),"After 15 years of insurance at the GMF (car, house, life insurance, etc.), the GMF refuses to recognize an engine part with break -in at the engine hood; She considers that there was no flight (air conditioning, ventilation and injectors on Jumpy !!); She"&amp;" lent us 4 days an Opel Moka (when we have 7 children !!) and refused to deal with the Leclerc of Etampes which rents 8 places!
Not to mention the disdain of the staff of the Etampes agency; TO AVOID !")</f>
        <v>After 15 years of insurance at the GMF (car, house, life insurance, etc.), the GMF refuses to recognize an engine part with break -in at the engine hood; She considers that there was no flight (air conditioning, ventilation and injectors on Jumpy !!); She lent us 4 days an Opel Moka (when we have 7 children !!) and refused to deal with the Leclerc of Etampes which rents 8 places!
Not to mention the disdain of the staff of the Etampes agency; TO AVOID !</v>
      </c>
    </row>
    <row r="825" ht="15.75" customHeight="1">
      <c r="B825" s="2" t="s">
        <v>2237</v>
      </c>
      <c r="C825" s="2" t="s">
        <v>2238</v>
      </c>
      <c r="D825" s="2" t="s">
        <v>1280</v>
      </c>
      <c r="E825" s="2" t="s">
        <v>14</v>
      </c>
      <c r="F825" s="2" t="s">
        <v>15</v>
      </c>
      <c r="G825" s="2" t="s">
        <v>1145</v>
      </c>
      <c r="H825" s="2" t="s">
        <v>1111</v>
      </c>
      <c r="I825" s="3" t="str">
        <f>IFERROR(__xludf.DUMMYFUNCTION("GOOGLETRANSLATE(C825,""fr"",""en"")"),"The GMF does not offer any help when the driver is foreign, in fact my spouse is Spanish and has a Spanish license and has been provided for 13 years but they refuse the Spanish insurance documents if they are not translated by an expert near the Court of"&amp;" Appeal and an Apostille We make fun of us is the refusal of insurance, other insurers have international services a great incompetence for this insurer")</f>
        <v>The GMF does not offer any help when the driver is foreign, in fact my spouse is Spanish and has a Spanish license and has been provided for 13 years but they refuse the Spanish insurance documents if they are not translated by an expert near the Court of Appeal and an Apostille We make fun of us is the refusal of insurance, other insurers have international services a great incompetence for this insurer</v>
      </c>
    </row>
    <row r="826" ht="15.75" customHeight="1">
      <c r="B826" s="2" t="s">
        <v>2239</v>
      </c>
      <c r="C826" s="2" t="s">
        <v>2240</v>
      </c>
      <c r="D826" s="2" t="s">
        <v>1280</v>
      </c>
      <c r="E826" s="2" t="s">
        <v>14</v>
      </c>
      <c r="F826" s="2" t="s">
        <v>15</v>
      </c>
      <c r="G826" s="2" t="s">
        <v>1145</v>
      </c>
      <c r="H826" s="2" t="s">
        <v>1111</v>
      </c>
      <c r="I826" s="3" t="str">
        <f>IFERROR(__xludf.DUMMYFUNCTION("GOOGLETRANSLATE(C826,""fr"",""en"")"),"After 4 years insured with them, I change with joy!
Exorbitant prices! And odious customer service, especially in the termination period but also in the resolution of a claim. As much past with an online insurer !!!
We don't care about the price we pay")</f>
        <v>After 4 years insured with them, I change with joy!
Exorbitant prices! And odious customer service, especially in the termination period but also in the resolution of a claim. As much past with an online insurer !!!
We don't care about the price we pay</v>
      </c>
    </row>
    <row r="827" ht="15.75" customHeight="1">
      <c r="B827" s="2" t="s">
        <v>2241</v>
      </c>
      <c r="C827" s="2" t="s">
        <v>2242</v>
      </c>
      <c r="D827" s="2" t="s">
        <v>1280</v>
      </c>
      <c r="E827" s="2" t="s">
        <v>14</v>
      </c>
      <c r="F827" s="2" t="s">
        <v>15</v>
      </c>
      <c r="G827" s="2" t="s">
        <v>1159</v>
      </c>
      <c r="H827" s="2" t="s">
        <v>1160</v>
      </c>
      <c r="I827" s="3" t="str">
        <f>IFERROR(__xludf.DUMMYFUNCTION("GOOGLETRANSLATE(C827,""fr"",""en"")"),"When a driver hangs on you and fled the GMF abandons you, really sad for insurer who sells the virtues of solidarity.")</f>
        <v>When a driver hangs on you and fled the GMF abandons you, really sad for insurer who sells the virtues of solidarity.</v>
      </c>
    </row>
    <row r="828" ht="15.75" customHeight="1">
      <c r="B828" s="2" t="s">
        <v>2243</v>
      </c>
      <c r="C828" s="2" t="s">
        <v>2244</v>
      </c>
      <c r="D828" s="2" t="s">
        <v>1280</v>
      </c>
      <c r="E828" s="2" t="s">
        <v>14</v>
      </c>
      <c r="F828" s="2" t="s">
        <v>15</v>
      </c>
      <c r="G828" s="2" t="s">
        <v>2245</v>
      </c>
      <c r="H828" s="2" t="s">
        <v>1160</v>
      </c>
      <c r="I828" s="3" t="str">
        <f>IFERROR(__xludf.DUMMYFUNCTION("GOOGLETRANSLATE(C828,""fr"",""en"")"),"Radied because not profitable (2 clashes including 1 responsible and 1 ice cream) in 3 years
They want to keep my other contracts !!!")</f>
        <v>Radied because not profitable (2 clashes including 1 responsible and 1 ice cream) in 3 years
They want to keep my other contracts !!!</v>
      </c>
    </row>
    <row r="829" ht="15.75" customHeight="1">
      <c r="B829" s="2" t="s">
        <v>2246</v>
      </c>
      <c r="C829" s="2" t="s">
        <v>2247</v>
      </c>
      <c r="D829" s="2" t="s">
        <v>1280</v>
      </c>
      <c r="E829" s="2" t="s">
        <v>14</v>
      </c>
      <c r="F829" s="2" t="s">
        <v>15</v>
      </c>
      <c r="G829" s="2" t="s">
        <v>2248</v>
      </c>
      <c r="H829" s="2" t="s">
        <v>1160</v>
      </c>
      <c r="I829" s="3" t="str">
        <f>IFERROR(__xludf.DUMMYFUNCTION("GOOGLETRANSLATE(C829,""fr"",""en"")"),"GMF is a low price insurance, but to which you should not have to do in the event of a disaster: difficult to reach the compensation service, too high franchises!")</f>
        <v>GMF is a low price insurance, but to which you should not have to do in the event of a disaster: difficult to reach the compensation service, too high franchises!</v>
      </c>
    </row>
    <row r="830" ht="15.75" customHeight="1">
      <c r="B830" s="2" t="s">
        <v>2249</v>
      </c>
      <c r="C830" s="2" t="s">
        <v>2250</v>
      </c>
      <c r="D830" s="2" t="s">
        <v>1280</v>
      </c>
      <c r="E830" s="2" t="s">
        <v>14</v>
      </c>
      <c r="F830" s="2" t="s">
        <v>15</v>
      </c>
      <c r="G830" s="2" t="s">
        <v>1177</v>
      </c>
      <c r="H830" s="2" t="s">
        <v>1160</v>
      </c>
      <c r="I830" s="3" t="str">
        <f>IFERROR(__xludf.DUMMYFUNCTION("GOOGLETRANSLATE(C830,""fr"",""en"")"),"Insurance that quickly supports during an accident. Only problem, no bonus 50 for life and that you have a small material hanging, you take a penalty where you will need at least 3 years to recover! With neglected seniority as a good driver I find it depl"&amp;"orable and I will certainly turn to the competition because of this practice which is not commercial!")</f>
        <v>Insurance that quickly supports during an accident. Only problem, no bonus 50 for life and that you have a small material hanging, you take a penalty where you will need at least 3 years to recover! With neglected seniority as a good driver I find it deplorable and I will certainly turn to the competition because of this practice which is not commercial!</v>
      </c>
    </row>
    <row r="831" ht="15.75" customHeight="1">
      <c r="B831" s="2" t="s">
        <v>2251</v>
      </c>
      <c r="C831" s="2" t="s">
        <v>2252</v>
      </c>
      <c r="D831" s="2" t="s">
        <v>1280</v>
      </c>
      <c r="E831" s="2" t="s">
        <v>14</v>
      </c>
      <c r="F831" s="2" t="s">
        <v>15</v>
      </c>
      <c r="G831" s="2" t="s">
        <v>1160</v>
      </c>
      <c r="H831" s="2" t="s">
        <v>1160</v>
      </c>
      <c r="I831" s="3" t="str">
        <f>IFERROR(__xludf.DUMMYFUNCTION("GOOGLETRANSLATE(C831,""fr"",""en"")"),"Certainly far from humans ... We are only a file, the cases are not managed by telephone centrals far from the field. From the status of victim of a flight, we find ourselves presumed guilty of fraud ,. Lanutable decisions with a 3 -month expectation that"&amp;" put all my family in a painful situation. Flee as long as there is time.")</f>
        <v>Certainly far from humans ... We are only a file, the cases are not managed by telephone centrals far from the field. From the status of victim of a flight, we find ourselves presumed guilty of fraud ,. Lanutable decisions with a 3 -month expectation that put all my family in a painful situation. Flee as long as there is time.</v>
      </c>
    </row>
    <row r="832" ht="15.75" customHeight="1">
      <c r="B832" s="2" t="s">
        <v>2253</v>
      </c>
      <c r="C832" s="2" t="s">
        <v>2254</v>
      </c>
      <c r="D832" s="2" t="s">
        <v>1280</v>
      </c>
      <c r="E832" s="2" t="s">
        <v>14</v>
      </c>
      <c r="F832" s="2" t="s">
        <v>15</v>
      </c>
      <c r="G832" s="2" t="s">
        <v>2255</v>
      </c>
      <c r="H832" s="2" t="s">
        <v>1189</v>
      </c>
      <c r="I832" s="3" t="str">
        <f>IFERROR(__xludf.DUMMYFUNCTION("GOOGLETRANSLATE(C832,""fr"",""en"")"),"The registered letter sent to the GMF by my new insurer arrived at the headquarters but was never taken into account. I therefore pay 2 insurance. Because the GMF advised me not to terminate by myself, as long as the dispute was not resolved.")</f>
        <v>The registered letter sent to the GMF by my new insurer arrived at the headquarters but was never taken into account. I therefore pay 2 insurance. Because the GMF advised me not to terminate by myself, as long as the dispute was not resolved.</v>
      </c>
    </row>
    <row r="833" ht="15.75" customHeight="1">
      <c r="B833" s="2" t="s">
        <v>2256</v>
      </c>
      <c r="C833" s="2" t="s">
        <v>2257</v>
      </c>
      <c r="D833" s="2" t="s">
        <v>1280</v>
      </c>
      <c r="E833" s="2" t="s">
        <v>14</v>
      </c>
      <c r="F833" s="2" t="s">
        <v>15</v>
      </c>
      <c r="G833" s="2" t="s">
        <v>2258</v>
      </c>
      <c r="H833" s="2" t="s">
        <v>1189</v>
      </c>
      <c r="I833" s="3" t="str">
        <f>IFERROR(__xludf.DUMMYFUNCTION("GOOGLETRANSLATE(C833,""fr"",""en"")"),"After 35 years of loyalty to this company to which I gave a lot of money through my contributions, I received my letter of termination due to 3 non -responsible claims in order to maintain an economic balance. In short, I get out of bad luck. Pay and pray"&amp;" so that you don't get into it. Fidelite is really rewarded at GMF. When we see their advertising with the guy who has a tree lying on his car, they do not say that he will be terminated the year after")</f>
        <v>After 35 years of loyalty to this company to which I gave a lot of money through my contributions, I received my letter of termination due to 3 non -responsible claims in order to maintain an economic balance. In short, I get out of bad luck. Pay and pray so that you don't get into it. Fidelite is really rewarded at GMF. When we see their advertising with the guy who has a tree lying on his car, they do not say that he will be terminated the year after</v>
      </c>
    </row>
    <row r="834" ht="15.75" customHeight="1">
      <c r="B834" s="2" t="s">
        <v>2259</v>
      </c>
      <c r="C834" s="2" t="s">
        <v>2260</v>
      </c>
      <c r="D834" s="2" t="s">
        <v>1280</v>
      </c>
      <c r="E834" s="2" t="s">
        <v>14</v>
      </c>
      <c r="F834" s="2" t="s">
        <v>15</v>
      </c>
      <c r="G834" s="2" t="s">
        <v>1226</v>
      </c>
      <c r="H834" s="2" t="s">
        <v>1215</v>
      </c>
      <c r="I834" s="3" t="str">
        <f>IFERROR(__xludf.DUMMYFUNCTION("GOOGLETRANSLATE(C834,""fr"",""en"")"),"Deplurable welcome to the St Lo agency. Noous were greeted by an authoritarian and very insolent harpy. I have never seen that. While we asked for a revision of our price, she replied that it was she who decided! It was noticed. But where did the GMF ""so"&amp;"cial and united"" from our 80s have gone ??? Business?")</f>
        <v>Deplurable welcome to the St Lo agency. Noous were greeted by an authoritarian and very insolent harpy. I have never seen that. While we asked for a revision of our price, she replied that it was she who decided! It was noticed. But where did the GMF "social and united" from our 80s have gone ??? Business?</v>
      </c>
    </row>
    <row r="835" ht="15.75" customHeight="1">
      <c r="B835" s="2" t="s">
        <v>2261</v>
      </c>
      <c r="C835" s="2" t="s">
        <v>2262</v>
      </c>
      <c r="D835" s="2" t="s">
        <v>1280</v>
      </c>
      <c r="E835" s="2" t="s">
        <v>14</v>
      </c>
      <c r="F835" s="2" t="s">
        <v>15</v>
      </c>
      <c r="G835" s="2" t="s">
        <v>2263</v>
      </c>
      <c r="H835" s="2" t="s">
        <v>1215</v>
      </c>
      <c r="I835" s="3" t="str">
        <f>IFERROR(__xludf.DUMMYFUNCTION("GOOGLETRANSLATE(C835,""fr"",""en"")"),"Very difficult to have your agency")</f>
        <v>Very difficult to have your agency</v>
      </c>
    </row>
    <row r="836" ht="15.75" customHeight="1">
      <c r="B836" s="2" t="s">
        <v>2264</v>
      </c>
      <c r="C836" s="2" t="s">
        <v>2265</v>
      </c>
      <c r="D836" s="2" t="s">
        <v>1280</v>
      </c>
      <c r="E836" s="2" t="s">
        <v>14</v>
      </c>
      <c r="F836" s="2" t="s">
        <v>15</v>
      </c>
      <c r="G836" s="2" t="s">
        <v>2266</v>
      </c>
      <c r="H836" s="2" t="s">
        <v>1260</v>
      </c>
      <c r="I836" s="3" t="str">
        <f>IFERROR(__xludf.DUMMYFUNCTION("GOOGLETRANSLATE(C836,""fr"",""en"")"),"3 insurance there: 2 auto and 1 dwelling. I just had a non -responsible bumper hanging and I am at all risk (so reassured, everything will be taken care of quickly). Monday, at the agency Le Monsieur tells me that the observation is recorded and that I ca"&amp;"n go to the garage for the expertise. Thursday I go, at the garage I am told that they are not aware and want to make me pay for repairs immediately. I return to the agency. A lady tells me that they do not manage the claims directly at the agency you hav"&amp;"e to wait, we will call me because the file is recorded. I'm waiting, I'm waiting for I wait and I call. Very nice and professional, the advisor explains to me that the file is not recorded !!!!!!!!!!!!!! Even she is shocked by the incompetence of agencie"&amp;"s. She immediately opens the file, gives me an appointment with an expert. However, I should advance repairs money. it's fouuuuuuuuu when I think I pay more than 1000 € of insurance for this car! It's really shameful! I will change and see if the grass is"&amp;" not pus green elsewhere.")</f>
        <v>3 insurance there: 2 auto and 1 dwelling. I just had a non -responsible bumper hanging and I am at all risk (so reassured, everything will be taken care of quickly). Monday, at the agency Le Monsieur tells me that the observation is recorded and that I can go to the garage for the expertise. Thursday I go, at the garage I am told that they are not aware and want to make me pay for repairs immediately. I return to the agency. A lady tells me that they do not manage the claims directly at the agency you have to wait, we will call me because the file is recorded. I'm waiting, I'm waiting for I wait and I call. Very nice and professional, the advisor explains to me that the file is not recorded !!!!!!!!!!!!!! Even she is shocked by the incompetence of agencies. She immediately opens the file, gives me an appointment with an expert. However, I should advance repairs money. it's fouuuuuuuuu when I think I pay more than 1000 € of insurance for this car! It's really shameful! I will change and see if the grass is not pus green elsewhere.</v>
      </c>
    </row>
    <row r="837" ht="15.75" customHeight="1">
      <c r="B837" s="2" t="s">
        <v>2267</v>
      </c>
      <c r="C837" s="2" t="s">
        <v>2268</v>
      </c>
      <c r="D837" s="2" t="s">
        <v>1280</v>
      </c>
      <c r="E837" s="2" t="s">
        <v>14</v>
      </c>
      <c r="F837" s="2" t="s">
        <v>15</v>
      </c>
      <c r="G837" s="2" t="s">
        <v>2269</v>
      </c>
      <c r="H837" s="2" t="s">
        <v>1260</v>
      </c>
      <c r="I837" s="3" t="str">
        <f>IFERROR(__xludf.DUMMYFUNCTION("GOOGLETRANSLATE(C837,""fr"",""en"")"),"GMF lies they encourage you to take out small roller insurance without telling you about the 2000 euros of frankness in the event of a mileage exceeding it is shameful not to give a paper explaining the disadvantages of this solution")</f>
        <v>GMF lies they encourage you to take out small roller insurance without telling you about the 2000 euros of frankness in the event of a mileage exceeding it is shameful not to give a paper explaining the disadvantages of this solution</v>
      </c>
    </row>
    <row r="838" ht="15.75" customHeight="1">
      <c r="B838" s="2" t="s">
        <v>2270</v>
      </c>
      <c r="C838" s="2" t="s">
        <v>2271</v>
      </c>
      <c r="D838" s="2" t="s">
        <v>1280</v>
      </c>
      <c r="E838" s="2" t="s">
        <v>14</v>
      </c>
      <c r="F838" s="2" t="s">
        <v>15</v>
      </c>
      <c r="G838" s="2" t="s">
        <v>2272</v>
      </c>
      <c r="H838" s="2" t="s">
        <v>1260</v>
      </c>
      <c r="I838" s="3" t="str">
        <f>IFERROR(__xludf.DUMMYFUNCTION("GOOGLETRANSLATE(C838,""fr"",""en"")"),"I have an electric vehicle, defined as a clean vehicle. 3CV Tax ... The only contract for so -called clean vehicle concerns all thermal vehicles with a subscription for a bus. I know who opted for this system, benefit from an additional reduction, and do "&amp;"not take the bus. It is a damn, unverifiable contract !!")</f>
        <v>I have an electric vehicle, defined as a clean vehicle. 3CV Tax ... The only contract for so -called clean vehicle concerns all thermal vehicles with a subscription for a bus. I know who opted for this system, benefit from an additional reduction, and do not take the bus. It is a damn, unverifiable contract !!</v>
      </c>
    </row>
    <row r="839" ht="15.75" customHeight="1">
      <c r="B839" s="2" t="s">
        <v>2273</v>
      </c>
      <c r="C839" s="2" t="s">
        <v>2274</v>
      </c>
      <c r="D839" s="2" t="s">
        <v>1280</v>
      </c>
      <c r="E839" s="2" t="s">
        <v>14</v>
      </c>
      <c r="F839" s="2" t="s">
        <v>15</v>
      </c>
      <c r="G839" s="2" t="s">
        <v>1277</v>
      </c>
      <c r="H839" s="2" t="s">
        <v>1260</v>
      </c>
      <c r="I839" s="3" t="str">
        <f>IFERROR(__xludf.DUMMYFUNCTION("GOOGLETRANSLATE(C839,""fr"",""en"")"),"Insured for 30 years at GMF, I have just been terminated the insurance of a vehicle without explanation. After RV I am told that there were 3 declarations over a period of one year and that is the reason! 2 non -responsible accidents including one parking"&amp;" vehicle and a unfortunately responsible, when there had been no seeds for more than 5 years and I am at the maximum bonus!. During the RV I was told that it was not negotiable and that it was the rule. Conclusion: insurers want to collect premiums but ne"&amp;"ver ensure their obligations. It's a shame. It should not be surprised that there are some who roll without insurance!")</f>
        <v>Insured for 30 years at GMF, I have just been terminated the insurance of a vehicle without explanation. After RV I am told that there were 3 declarations over a period of one year and that is the reason! 2 non -responsible accidents including one parking vehicle and a unfortunately responsible, when there had been no seeds for more than 5 years and I am at the maximum bonus!. During the RV I was told that it was not negotiable and that it was the rule. Conclusion: insurers want to collect premiums but never ensure their obligations. It's a shame. It should not be surprised that there are some who roll without insurance!</v>
      </c>
    </row>
    <row r="840" ht="15.75" customHeight="1">
      <c r="B840" s="2" t="s">
        <v>2275</v>
      </c>
      <c r="C840" s="2" t="s">
        <v>2276</v>
      </c>
      <c r="D840" s="2" t="s">
        <v>2277</v>
      </c>
      <c r="E840" s="2" t="s">
        <v>14</v>
      </c>
      <c r="F840" s="2" t="s">
        <v>15</v>
      </c>
      <c r="G840" s="2" t="s">
        <v>2278</v>
      </c>
      <c r="H840" s="2" t="s">
        <v>1902</v>
      </c>
      <c r="I840" s="3" t="str">
        <f>IFERROR(__xludf.DUMMYFUNCTION("GOOGLETRANSLATE(C840,""fr"",""en"")"),"Cher insurer who does not offer any particular advantage to join ...
The concern for my personal experience to be reimbursed for expertise costs (taken care of my charge, failing to have a PJ) which has been due to me for more than two months ... after w"&amp;"inning the case of a counter-expertise contradictory that I launched against them
Almost impossible to come into telephone contact or in relation to a platform that teaches you over the weeks that the file passes from hand to hand ... to in the end alway"&amp;"s be pending 8 weeks later ...
Flee them !!!
Many other advantageous rates in much more reactive signs ...
Insurer or banker you have to choose ...")</f>
        <v>Cher insurer who does not offer any particular advantage to join ...
The concern for my personal experience to be reimbursed for expertise costs (taken care of my charge, failing to have a PJ) which has been due to me for more than two months ... after winning the case of a counter-expertise contradictory that I launched against them
Almost impossible to come into telephone contact or in relation to a platform that teaches you over the weeks that the file passes from hand to hand ... to in the end always be pending 8 weeks later ...
Flee them !!!
Many other advantageous rates in much more reactive signs ...
Insurer or banker you have to choose ...</v>
      </c>
    </row>
    <row r="841" ht="15.75" customHeight="1">
      <c r="B841" s="2" t="s">
        <v>2279</v>
      </c>
      <c r="C841" s="2" t="s">
        <v>2280</v>
      </c>
      <c r="D841" s="2" t="s">
        <v>2277</v>
      </c>
      <c r="E841" s="2" t="s">
        <v>14</v>
      </c>
      <c r="F841" s="2" t="s">
        <v>15</v>
      </c>
      <c r="G841" s="2" t="s">
        <v>2281</v>
      </c>
      <c r="H841" s="2" t="s">
        <v>2282</v>
      </c>
      <c r="I841" s="3" t="str">
        <f>IFERROR(__xludf.DUMMYFUNCTION("GOOGLETRANSLATE(C841,""fr"",""en"")"),"I broke down in the countryside I took 15 hours to reach the assistance they are unreachable by phone we ask you to go through the internet except when in full nature does not go.")</f>
        <v>I broke down in the countryside I took 15 hours to reach the assistance they are unreachable by phone we ask you to go through the internet except when in full nature does not go.</v>
      </c>
    </row>
    <row r="842" ht="15.75" customHeight="1">
      <c r="B842" s="2" t="s">
        <v>2283</v>
      </c>
      <c r="C842" s="2" t="s">
        <v>2284</v>
      </c>
      <c r="D842" s="2" t="s">
        <v>2277</v>
      </c>
      <c r="E842" s="2" t="s">
        <v>14</v>
      </c>
      <c r="F842" s="2" t="s">
        <v>15</v>
      </c>
      <c r="G842" s="2" t="s">
        <v>1281</v>
      </c>
      <c r="H842" s="2" t="s">
        <v>1860</v>
      </c>
      <c r="I842" s="3" t="str">
        <f>IFERROR(__xludf.DUMMYFUNCTION("GOOGLETRANSLATE(C842,""fr"",""en"")"),"Hello, I had a road accident, my vehicle was struck from the front by a person who was alcoholic at 2.82 grams in the liter per hundred, the Pacifica expert estimated that he had to reimburse me on a basis A 2011 vehicle when my vehicle is 2013. I appeale"&amp;"d to Pacifica, that hasn't changed anything and the manager who follows my file that doesn't bother her !! Besides, the manager communicates with me that with SMS, when I call her I come across her messaging. I am a victim I almost died but Pacifica consi"&amp;"ders you differently !!! I am followed by Psy and my invoices it is I who pay them, I am still waiting to see an expert doctor. I am assured of any risk. I don't know what it is for this assurance that I took in any risk and that I paid every month?")</f>
        <v>Hello, I had a road accident, my vehicle was struck from the front by a person who was alcoholic at 2.82 grams in the liter per hundred, the Pacifica expert estimated that he had to reimburse me on a basis A 2011 vehicle when my vehicle is 2013. I appealed to Pacifica, that hasn't changed anything and the manager who follows my file that doesn't bother her !! Besides, the manager communicates with me that with SMS, when I call her I come across her messaging. I am a victim I almost died but Pacifica considers you differently !!! I am followed by Psy and my invoices it is I who pay them, I am still waiting to see an expert doctor. I am assured of any risk. I don't know what it is for this assurance that I took in any risk and that I paid every month?</v>
      </c>
    </row>
    <row r="843" ht="15.75" customHeight="1">
      <c r="B843" s="2" t="s">
        <v>2285</v>
      </c>
      <c r="C843" s="2" t="s">
        <v>2286</v>
      </c>
      <c r="D843" s="2" t="s">
        <v>2277</v>
      </c>
      <c r="E843" s="2" t="s">
        <v>14</v>
      </c>
      <c r="F843" s="2" t="s">
        <v>15</v>
      </c>
      <c r="G843" s="2" t="s">
        <v>2287</v>
      </c>
      <c r="H843" s="2" t="s">
        <v>2282</v>
      </c>
      <c r="I843" s="3" t="str">
        <f>IFERROR(__xludf.DUMMYFUNCTION("GOOGLETRANSLATE(C843,""fr"",""en"")"),"They need 10 years to ensure someone on a shameful car !!! I especially do not recommend to flee if you want to be instead as soon as possible.")</f>
        <v>They need 10 years to ensure someone on a shameful car !!! I especially do not recommend to flee if you want to be instead as soon as possible.</v>
      </c>
    </row>
    <row r="844" ht="15.75" customHeight="1">
      <c r="B844" s="2" t="s">
        <v>2288</v>
      </c>
      <c r="C844" s="2" t="s">
        <v>2289</v>
      </c>
      <c r="D844" s="2" t="s">
        <v>2277</v>
      </c>
      <c r="E844" s="2" t="s">
        <v>14</v>
      </c>
      <c r="F844" s="2" t="s">
        <v>15</v>
      </c>
      <c r="G844" s="2" t="s">
        <v>1285</v>
      </c>
      <c r="H844" s="2" t="s">
        <v>2282</v>
      </c>
      <c r="I844" s="3" t="str">
        <f>IFERROR(__xludf.DUMMYFUNCTION("GOOGLETRANSLATE(C844,""fr"",""en"")"),"A real disaster! Very expensive for the service offered (€ 1533 per year!) I was asked to look on my own a garage that can receive my damaged car! I have an email from the Response of my file stipulating him in writing! I was asked to move my car with a c"&amp;"ompletely broken windshield and a missing retro -reader that I was advised to tape !!!! I had never needed their service (since 2016) before this incident But there I am stunned by the lack of professionalism of their services. I had to go back by the rec"&amp;"eption in order to have a competent person who took care of the breakdown, then another this morning because by calling the garage no one had bother to organize the arrival of the expert !")</f>
        <v>A real disaster! Very expensive for the service offered (€ 1533 per year!) I was asked to look on my own a garage that can receive my damaged car! I have an email from the Response of my file stipulating him in writing! I was asked to move my car with a completely broken windshield and a missing retro -reader that I was advised to tape !!!! I had never needed their service (since 2016) before this incident But there I am stunned by the lack of professionalism of their services. I had to go back by the reception in order to have a competent person who took care of the breakdown, then another this morning because by calling the garage no one had bother to organize the arrival of the expert !</v>
      </c>
    </row>
    <row r="845" ht="15.75" customHeight="1">
      <c r="B845" s="2" t="s">
        <v>2290</v>
      </c>
      <c r="C845" s="2" t="s">
        <v>2291</v>
      </c>
      <c r="D845" s="2" t="s">
        <v>2277</v>
      </c>
      <c r="E845" s="2" t="s">
        <v>14</v>
      </c>
      <c r="F845" s="2" t="s">
        <v>15</v>
      </c>
      <c r="G845" s="2" t="s">
        <v>2292</v>
      </c>
      <c r="H845" s="2" t="s">
        <v>1919</v>
      </c>
      <c r="I845" s="3" t="str">
        <f>IFERROR(__xludf.DUMMYFUNCTION("GOOGLETRANSLATE(C845,""fr"",""en"")"),"Good insurance but as long as young drivers is very very expensive.
I think they can efforts especially in my situation but I hope they remain effective in case of needs!
Cdt")</f>
        <v>Good insurance but as long as young drivers is very very expensive.
I think they can efforts especially in my situation but I hope they remain effective in case of needs!
Cdt</v>
      </c>
    </row>
    <row r="846" ht="15.75" customHeight="1">
      <c r="B846" s="2" t="s">
        <v>2293</v>
      </c>
      <c r="C846" s="2" t="s">
        <v>2294</v>
      </c>
      <c r="D846" s="2" t="s">
        <v>2277</v>
      </c>
      <c r="E846" s="2" t="s">
        <v>14</v>
      </c>
      <c r="F846" s="2" t="s">
        <v>15</v>
      </c>
      <c r="G846" s="2" t="s">
        <v>1346</v>
      </c>
      <c r="H846" s="2" t="s">
        <v>1289</v>
      </c>
      <c r="I846" s="3" t="str">
        <f>IFERROR(__xludf.DUMMYFUNCTION("GOOGLETRANSLATE(C846,""fr"",""en"")"),"To avoid. After an accident abroad that damaged the wheels, we are directed to a partner garage that has repaired anything. Result: one of the affected tires explodes the next day on the highway. Impossible to reach Pacifica, the online form also tells me"&amp;" to call 17 (still abroad ...). So we had to take all the costs in charge (costs that would not have existed if the partner had done his job!). I then sent an email to the customer service but I never had a response from them.
It is obvious that I would "&amp;"not remain assured at home, and I do not recommend anyone to do so.")</f>
        <v>To avoid. After an accident abroad that damaged the wheels, we are directed to a partner garage that has repaired anything. Result: one of the affected tires explodes the next day on the highway. Impossible to reach Pacifica, the online form also tells me to call 17 (still abroad ...). So we had to take all the costs in charge (costs that would not have existed if the partner had done his job!). I then sent an email to the customer service but I never had a response from them.
It is obvious that I would not remain assured at home, and I do not recommend anyone to do so.</v>
      </c>
    </row>
    <row r="847" ht="15.75" customHeight="1">
      <c r="B847" s="2" t="s">
        <v>2295</v>
      </c>
      <c r="C847" s="2" t="s">
        <v>2296</v>
      </c>
      <c r="D847" s="2" t="s">
        <v>2277</v>
      </c>
      <c r="E847" s="2" t="s">
        <v>14</v>
      </c>
      <c r="F847" s="2" t="s">
        <v>15</v>
      </c>
      <c r="G847" s="2" t="s">
        <v>1412</v>
      </c>
      <c r="H847" s="2" t="s">
        <v>1289</v>
      </c>
      <c r="I847" s="3" t="str">
        <f>IFERROR(__xludf.DUMMYFUNCTION("GOOGLETRANSLATE(C847,""fr"",""en"")"),"I just changed my windshield it is missing 274 euros while I have insurance without deductible !!!!! to look for the error of the quote carglass 489th more expensive than my mechanic, now a fight by registered mail if no reimbursement Even my bank account"&amp;" at Crédit Agricole (it was my advisor who sold me this stew.) Or the expert who was not to see my windshield with my mechanic, but made an estimate in Evreux did not not since it was an athermic windshield with rain detector")</f>
        <v>I just changed my windshield it is missing 274 euros while I have insurance without deductible !!!!! to look for the error of the quote carglass 489th more expensive than my mechanic, now a fight by registered mail if no reimbursement Even my bank account at Crédit Agricole (it was my advisor who sold me this stew.) Or the expert who was not to see my windshield with my mechanic, but made an estimate in Evreux did not not since it was an athermic windshield with rain detector</v>
      </c>
    </row>
    <row r="848" ht="15.75" customHeight="1">
      <c r="B848" s="2" t="s">
        <v>2297</v>
      </c>
      <c r="C848" s="2" t="s">
        <v>2298</v>
      </c>
      <c r="D848" s="2" t="s">
        <v>2277</v>
      </c>
      <c r="E848" s="2" t="s">
        <v>14</v>
      </c>
      <c r="F848" s="2" t="s">
        <v>15</v>
      </c>
      <c r="G848" s="2" t="s">
        <v>1492</v>
      </c>
      <c r="H848" s="2" t="s">
        <v>1454</v>
      </c>
      <c r="I848" s="3" t="str">
        <f>IFERROR(__xludf.DUMMYFUNCTION("GOOGLETRANSLATE(C848,""fr"",""en"")"),"Hello,
This insurance does not take into account the loyalty and quality of its insured. I have a contract under contract in this company for 14 years, 50% bonus, good driver's advantages. I made a simulation on their gate to ensure this same vehicle, ex"&amp;"actly with the same coverage and I had a quote 20% cheaper than my current subscription. After requesting explanations on this difference, which I consider an abuse, I was told that insurance works on the principle of solidarity. This principle has its li"&amp;"mits and I will therefore change company and not to deprive myself of advertising it, not even able to obtain a commercial gesture.
This company has no respect for its loyal customers, to believe that it seeks to scare them away")</f>
        <v>Hello,
This insurance does not take into account the loyalty and quality of its insured. I have a contract under contract in this company for 14 years, 50% bonus, good driver's advantages. I made a simulation on their gate to ensure this same vehicle, exactly with the same coverage and I had a quote 20% cheaper than my current subscription. After requesting explanations on this difference, which I consider an abuse, I was told that insurance works on the principle of solidarity. This principle has its limits and I will therefore change company and not to deprive myself of advertising it, not even able to obtain a commercial gesture.
This company has no respect for its loyal customers, to believe that it seeks to scare them away</v>
      </c>
    </row>
    <row r="849" ht="15.75" customHeight="1">
      <c r="B849" s="2" t="s">
        <v>2299</v>
      </c>
      <c r="C849" s="2" t="s">
        <v>2300</v>
      </c>
      <c r="D849" s="2" t="s">
        <v>2277</v>
      </c>
      <c r="E849" s="2" t="s">
        <v>14</v>
      </c>
      <c r="F849" s="2" t="s">
        <v>15</v>
      </c>
      <c r="G849" s="2" t="s">
        <v>1492</v>
      </c>
      <c r="H849" s="2" t="s">
        <v>1454</v>
      </c>
      <c r="I849" s="3" t="str">
        <f>IFERROR(__xludf.DUMMYFUNCTION("GOOGLETRANSLATE(C849,""fr"",""en"")"),"We have been insured at Pacifica for 5 years (our home and two vehicles). My husband's car was stolen on the night of July 18 to 19 on the public seeing her at the bottom of our home. We immediately reported the flight. During the day we had a rental car "&amp;"which will be returned 30 days later, fully supported. The expert file was simple to fill out. We had taken out any full risk insurance. This gives us the right to compensation to say of expert + 50%. We were compensated on August 17 and the franchise was"&amp;" offered to us. All our interlocutors were very friendly, understanding and clear in their explanations. The deadlines were respected. We will stay insured at home. The prices are certainly high but the service is there and this is what is most important "&amp;"for us. Thank you.")</f>
        <v>We have been insured at Pacifica for 5 years (our home and two vehicles). My husband's car was stolen on the night of July 18 to 19 on the public seeing her at the bottom of our home. We immediately reported the flight. During the day we had a rental car which will be returned 30 days later, fully supported. The expert file was simple to fill out. We had taken out any full risk insurance. This gives us the right to compensation to say of expert + 50%. We were compensated on August 17 and the franchise was offered to us. All our interlocutors were very friendly, understanding and clear in their explanations. The deadlines were respected. We will stay insured at home. The prices are certainly high but the service is there and this is what is most important for us. Thank you.</v>
      </c>
    </row>
    <row r="850" ht="15.75" customHeight="1">
      <c r="B850" s="2" t="s">
        <v>2301</v>
      </c>
      <c r="C850" s="2" t="s">
        <v>2302</v>
      </c>
      <c r="D850" s="2" t="s">
        <v>2277</v>
      </c>
      <c r="E850" s="2" t="s">
        <v>14</v>
      </c>
      <c r="F850" s="2" t="s">
        <v>15</v>
      </c>
      <c r="G850" s="2" t="s">
        <v>1526</v>
      </c>
      <c r="H850" s="2" t="s">
        <v>1454</v>
      </c>
      <c r="I850" s="3" t="str">
        <f>IFERROR(__xludf.DUMMYFUNCTION("GOOGLETRANSLATE(C850,""fr"",""en"")"),"Very tenderer of Pacifica. We have been stolen from all our papers and money in our car during a break on a rest area. It is a firing flight. We are assured for the content of our vehicle, but on the pretext that there was no break -in, Pacifica refused t"&amp;"o compensate us.
We will withdraw all our insurance from Pacifica.")</f>
        <v>Very tenderer of Pacifica. We have been stolen from all our papers and money in our car during a break on a rest area. It is a firing flight. We are assured for the content of our vehicle, but on the pretext that there was no break -in, Pacifica refused to compensate us.
We will withdraw all our insurance from Pacifica.</v>
      </c>
    </row>
    <row r="851" ht="15.75" customHeight="1">
      <c r="B851" s="2" t="s">
        <v>2303</v>
      </c>
      <c r="C851" s="2" t="s">
        <v>2304</v>
      </c>
      <c r="D851" s="2" t="s">
        <v>2277</v>
      </c>
      <c r="E851" s="2" t="s">
        <v>14</v>
      </c>
      <c r="F851" s="2" t="s">
        <v>15</v>
      </c>
      <c r="G851" s="2" t="s">
        <v>1526</v>
      </c>
      <c r="H851" s="2" t="s">
        <v>1454</v>
      </c>
      <c r="I851" s="3" t="str">
        <f>IFERROR(__xludf.DUMMYFUNCTION("GOOGLETRANSLATE(C851,""fr"",""en"")"),"My vehicle was provided at Pacifica for 5 years without any claim.
I contacted the platform number to stop or suspend the contract
Because I sold my vehicle
The manager who took my request was incorrect and vulgar that I have ever experienced.
I will "&amp;"never recommend Pacifica.
My new vehicle is now ensured in another company.
")</f>
        <v>My vehicle was provided at Pacifica for 5 years without any claim.
I contacted the platform number to stop or suspend the contract
Because I sold my vehicle
The manager who took my request was incorrect and vulgar that I have ever experienced.
I will never recommend Pacifica.
My new vehicle is now ensured in another company.
</v>
      </c>
    </row>
    <row r="852" ht="15.75" customHeight="1">
      <c r="B852" s="2" t="s">
        <v>2305</v>
      </c>
      <c r="C852" s="2" t="s">
        <v>2306</v>
      </c>
      <c r="D852" s="2" t="s">
        <v>2277</v>
      </c>
      <c r="E852" s="2" t="s">
        <v>14</v>
      </c>
      <c r="F852" s="2" t="s">
        <v>15</v>
      </c>
      <c r="G852" s="2" t="s">
        <v>1540</v>
      </c>
      <c r="H852" s="2" t="s">
        <v>1454</v>
      </c>
      <c r="I852" s="3" t="str">
        <f>IFERROR(__xludf.DUMMYFUNCTION("GOOGLETRANSLATE(C852,""fr"",""en"")"),"Insurance to flee, very little professional and no personalized follow -up. If you want to lose money, this is up to this insurance")</f>
        <v>Insurance to flee, very little professional and no personalized follow -up. If you want to lose money, this is up to this insurance</v>
      </c>
    </row>
    <row r="853" ht="15.75" customHeight="1">
      <c r="B853" s="2" t="s">
        <v>2307</v>
      </c>
      <c r="C853" s="2" t="s">
        <v>2308</v>
      </c>
      <c r="D853" s="2" t="s">
        <v>2277</v>
      </c>
      <c r="E853" s="2" t="s">
        <v>14</v>
      </c>
      <c r="F853" s="2" t="s">
        <v>15</v>
      </c>
      <c r="G853" s="2" t="s">
        <v>1540</v>
      </c>
      <c r="H853" s="2" t="s">
        <v>1454</v>
      </c>
      <c r="I853" s="3" t="str">
        <f>IFERROR(__xludf.DUMMYFUNCTION("GOOGLETRANSLATE(C853,""fr"",""en"")"),"Overly low social security reimbursements
Complexity to contact customer service. Telephone reception very little concerned.
The response time for a quote is far too long")</f>
        <v>Overly low social security reimbursements
Complexity to contact customer service. Telephone reception very little concerned.
The response time for a quote is far too long</v>
      </c>
    </row>
    <row r="854" ht="15.75" customHeight="1">
      <c r="B854" s="2" t="s">
        <v>2309</v>
      </c>
      <c r="C854" s="2" t="s">
        <v>2310</v>
      </c>
      <c r="D854" s="2" t="s">
        <v>2277</v>
      </c>
      <c r="E854" s="2" t="s">
        <v>14</v>
      </c>
      <c r="F854" s="2" t="s">
        <v>15</v>
      </c>
      <c r="G854" s="2" t="s">
        <v>1565</v>
      </c>
      <c r="H854" s="2" t="s">
        <v>1546</v>
      </c>
      <c r="I854" s="3" t="str">
        <f>IFERROR(__xludf.DUMMYFUNCTION("GOOGLETRANSLATE(C854,""fr"",""en"")"),"The prices are very pupils, he says that they are the best bodily damage coverage, and in addition you have to have them on the phone it works like online insurance they do not have a street office")</f>
        <v>The prices are very pupils, he says that they are the best bodily damage coverage, and in addition you have to have them on the phone it works like online insurance they do not have a street office</v>
      </c>
    </row>
    <row r="855" ht="15.75" customHeight="1">
      <c r="B855" s="2" t="s">
        <v>2311</v>
      </c>
      <c r="C855" s="2" t="s">
        <v>2312</v>
      </c>
      <c r="D855" s="2" t="s">
        <v>2277</v>
      </c>
      <c r="E855" s="2" t="s">
        <v>14</v>
      </c>
      <c r="F855" s="2" t="s">
        <v>15</v>
      </c>
      <c r="G855" s="2" t="s">
        <v>2313</v>
      </c>
      <c r="H855" s="2" t="s">
        <v>1546</v>
      </c>
      <c r="I855" s="3" t="str">
        <f>IFERROR(__xludf.DUMMYFUNCTION("GOOGLETRANSLATE(C855,""fr"",""en"")"),"disgusted ... assured, however, in full multi -risk for years, did not even take care of me when 1 pro damaged my new vehicle in its garage. If counting the problems to join them and the number of Interlocutors not aware of the file ... I will quickly cha"&amp;"nge, it is not the first time that I am not happy. I was unloved while a young person on the phone struck me and was responsible for 100 percent, they made 50-50 ... C just a pognon pump, c lamentable.")</f>
        <v>disgusted ... assured, however, in full multi -risk for years, did not even take care of me when 1 pro damaged my new vehicle in its garage. If counting the problems to join them and the number of Interlocutors not aware of the file ... I will quickly change, it is not the first time that I am not happy. I was unloved while a young person on the phone struck me and was responsible for 100 percent, they made 50-50 ... C just a pognon pump, c lamentable.</v>
      </c>
    </row>
    <row r="856" ht="15.75" customHeight="1">
      <c r="B856" s="2" t="s">
        <v>2314</v>
      </c>
      <c r="C856" s="2" t="s">
        <v>2315</v>
      </c>
      <c r="D856" s="2" t="s">
        <v>2277</v>
      </c>
      <c r="E856" s="2" t="s">
        <v>14</v>
      </c>
      <c r="F856" s="2" t="s">
        <v>15</v>
      </c>
      <c r="G856" s="2" t="s">
        <v>1576</v>
      </c>
      <c r="H856" s="2" t="s">
        <v>1546</v>
      </c>
      <c r="I856" s="3" t="str">
        <f>IFERROR(__xludf.DUMMYFUNCTION("GOOGLETRANSLATE(C856,""fr"",""en"")"),"Very expensive price for equivalent services at other insurers Ex: Macif
In addition, transferring insurance from one car to another loan is not possible at home.
So not at all satisfied with their services
")</f>
        <v>Very expensive price for equivalent services at other insurers Ex: Macif
In addition, transferring insurance from one car to another loan is not possible at home.
So not at all satisfied with their services
</v>
      </c>
    </row>
    <row r="857" ht="15.75" customHeight="1">
      <c r="B857" s="2" t="s">
        <v>2316</v>
      </c>
      <c r="C857" s="2" t="s">
        <v>2317</v>
      </c>
      <c r="D857" s="2" t="s">
        <v>2277</v>
      </c>
      <c r="E857" s="2" t="s">
        <v>14</v>
      </c>
      <c r="F857" s="2" t="s">
        <v>15</v>
      </c>
      <c r="G857" s="2" t="s">
        <v>1581</v>
      </c>
      <c r="H857" s="2" t="s">
        <v>1546</v>
      </c>
      <c r="I857" s="3" t="str">
        <f>IFERROR(__xludf.DUMMYFUNCTION("GOOGLETRANSLATE(C857,""fr"",""en"")"),"Following a claim, I had to call the insurance that sent me a convenience store for free and paid the taxi to my home in a few minutes. My car was taken care of. The advisers are listening, I recommend")</f>
        <v>Following a claim, I had to call the insurance that sent me a convenience store for free and paid the taxi to my home in a few minutes. My car was taken care of. The advisers are listening, I recommend</v>
      </c>
    </row>
    <row r="858" ht="15.75" customHeight="1">
      <c r="B858" s="2" t="s">
        <v>2318</v>
      </c>
      <c r="C858" s="2" t="s">
        <v>2319</v>
      </c>
      <c r="D858" s="2" t="s">
        <v>2277</v>
      </c>
      <c r="E858" s="2" t="s">
        <v>14</v>
      </c>
      <c r="F858" s="2" t="s">
        <v>15</v>
      </c>
      <c r="G858" s="2" t="s">
        <v>1581</v>
      </c>
      <c r="H858" s="2" t="s">
        <v>1546</v>
      </c>
      <c r="I858" s="3" t="str">
        <f>IFERROR(__xludf.DUMMYFUNCTION("GOOGLETRANSLATE(C858,""fr"",""en"")"),"This insurance allows to take sums from your account without any authorization. This is called fraudulent samples. Even if a Seppa is underway, that does not give them all the rights. And the agricultural credit of the old Massy refuses your request for o"&amp;"pposition to you because it is an internal levy. Do not hesitate to file a complaint and request financial compensation for this damage.")</f>
        <v>This insurance allows to take sums from your account without any authorization. This is called fraudulent samples. Even if a Seppa is underway, that does not give them all the rights. And the agricultural credit of the old Massy refuses your request for opposition to you because it is an internal levy. Do not hesitate to file a complaint and request financial compensation for this damage.</v>
      </c>
    </row>
    <row r="859" ht="15.75" customHeight="1">
      <c r="B859" s="2" t="s">
        <v>2320</v>
      </c>
      <c r="C859" s="2" t="s">
        <v>2321</v>
      </c>
      <c r="D859" s="2" t="s">
        <v>2277</v>
      </c>
      <c r="E859" s="2" t="s">
        <v>14</v>
      </c>
      <c r="F859" s="2" t="s">
        <v>15</v>
      </c>
      <c r="G859" s="2" t="s">
        <v>1662</v>
      </c>
      <c r="H859" s="2" t="s">
        <v>1659</v>
      </c>
      <c r="I859" s="3" t="str">
        <f>IFERROR(__xludf.DUMMYFUNCTION("GOOGLETRANSLATE(C859,""fr"",""en"")"),"This insurance is a real disaster. Assured all risks for years at home. If nothing is all about you, but the day you need them there is no one left.
I had a non -responsible accident, my car was towed to the Depanneur and for 10 days, nothing moves. They"&amp;" confirms me to binders of my car when it is not, no one takes care of my file. There are now any security costs in progress (which I will certainly not advance!). The expert did not always see my car, my file is managed by incompetent. Once the case is s"&amp;"et I change insurance it is clear.")</f>
        <v>This insurance is a real disaster. Assured all risks for years at home. If nothing is all about you, but the day you need them there is no one left.
I had a non -responsible accident, my car was towed to the Depanneur and for 10 days, nothing moves. They confirms me to binders of my car when it is not, no one takes care of my file. There are now any security costs in progress (which I will certainly not advance!). The expert did not always see my car, my file is managed by incompetent. Once the case is set I change insurance it is clear.</v>
      </c>
    </row>
    <row r="860" ht="15.75" customHeight="1">
      <c r="B860" s="2" t="s">
        <v>2322</v>
      </c>
      <c r="C860" s="2" t="s">
        <v>2323</v>
      </c>
      <c r="D860" s="2" t="s">
        <v>2277</v>
      </c>
      <c r="E860" s="2" t="s">
        <v>14</v>
      </c>
      <c r="F860" s="2" t="s">
        <v>15</v>
      </c>
      <c r="G860" s="2" t="s">
        <v>1668</v>
      </c>
      <c r="H860" s="2" t="s">
        <v>1659</v>
      </c>
      <c r="I860" s="3" t="str">
        <f>IFERROR(__xludf.DUMMYFUNCTION("GOOGLETRANSLATE(C860,""fr"",""en"")"),"Above all, avoiding this insurance, in the event of a claim, not only will you spend your time trying to reach them to the phone but in addition to that, the probability that you are hung up on the nose for no reason is very large. We have had an accident"&amp;" for 1 month and still nothing! 2 calls, 2 different people and 2 times hang up on the nose!")</f>
        <v>Above all, avoiding this insurance, in the event of a claim, not only will you spend your time trying to reach them to the phone but in addition to that, the probability that you are hung up on the nose for no reason is very large. We have had an accident for 1 month and still nothing! 2 calls, 2 different people and 2 times hang up on the nose!</v>
      </c>
    </row>
    <row r="861" ht="15.75" customHeight="1">
      <c r="B861" s="2" t="s">
        <v>2324</v>
      </c>
      <c r="C861" s="2" t="s">
        <v>2325</v>
      </c>
      <c r="D861" s="2" t="s">
        <v>2277</v>
      </c>
      <c r="E861" s="2" t="s">
        <v>14</v>
      </c>
      <c r="F861" s="2" t="s">
        <v>15</v>
      </c>
      <c r="G861" s="2" t="s">
        <v>1671</v>
      </c>
      <c r="H861" s="2" t="s">
        <v>1659</v>
      </c>
      <c r="I861" s="3" t="str">
        <f>IFERROR(__xludf.DUMMYFUNCTION("GOOGLETRANSLATE(C861,""fr"",""en"")"),"B once again, I am very satisfied with this insurance. Very welcome on the phone and invoice quickly reimbursed. Never had a problem with the latter. Thank you.")</f>
        <v>B once again, I am very satisfied with this insurance. Very welcome on the phone and invoice quickly reimbursed. Never had a problem with the latter. Thank you.</v>
      </c>
    </row>
    <row r="862" ht="15.75" customHeight="1">
      <c r="B862" s="2" t="s">
        <v>2326</v>
      </c>
      <c r="C862" s="2" t="s">
        <v>2327</v>
      </c>
      <c r="D862" s="2" t="s">
        <v>2277</v>
      </c>
      <c r="E862" s="2" t="s">
        <v>14</v>
      </c>
      <c r="F862" s="2" t="s">
        <v>15</v>
      </c>
      <c r="G862" s="2" t="s">
        <v>1696</v>
      </c>
      <c r="H862" s="2" t="s">
        <v>1659</v>
      </c>
      <c r="I862" s="3" t="str">
        <f>IFERROR(__xludf.DUMMYFUNCTION("GOOGLETRANSLATE(C862,""fr"",""en"")"),"What are they for ? Not even able to answer the phone already 3 times that they leave me without really unacceptable response !!!! Tomorrow I realize on !!!")</f>
        <v>What are they for ? Not even able to answer the phone already 3 times that they leave me without really unacceptable response !!!! Tomorrow I realize on !!!</v>
      </c>
    </row>
    <row r="863" ht="15.75" customHeight="1">
      <c r="B863" s="2" t="s">
        <v>2328</v>
      </c>
      <c r="C863" s="2" t="s">
        <v>2329</v>
      </c>
      <c r="D863" s="2" t="s">
        <v>2277</v>
      </c>
      <c r="E863" s="2" t="s">
        <v>14</v>
      </c>
      <c r="F863" s="2" t="s">
        <v>15</v>
      </c>
      <c r="G863" s="2" t="s">
        <v>2330</v>
      </c>
      <c r="H863" s="2" t="s">
        <v>1659</v>
      </c>
      <c r="I863" s="3" t="str">
        <f>IFERROR(__xludf.DUMMYFUNCTION("GOOGLETRANSLATE(C863,""fr"",""en"")"),"Honestly, this insurance is worth 0 see negative. I contracted car insurance all risk that costs me more than € 800 per year. My vehicle was struck by the rear and the faulty driver fled. I managed to raise his plate and collect the coordinates of a witne"&amp;"ss who attended the collision of which I was the victim.
I sent the complaint as well as the Pacificica witness coordinates. To date, they have not rehabilitated my vehicle. Although I am assured in any risk and that I am not responsible. Flee this insur"&amp;"ance, unreachable on the phone, only by mail to tell you to wait for the legal proceedings to end. In short, being a customer at Pacifica is if you leave your car in the garage. As soon as you wish to be compensated despite that you are not responsible, y"&amp;"ou have nothing.
A advice, flee as long as you can.")</f>
        <v>Honestly, this insurance is worth 0 see negative. I contracted car insurance all risk that costs me more than € 800 per year. My vehicle was struck by the rear and the faulty driver fled. I managed to raise his plate and collect the coordinates of a witness who attended the collision of which I was the victim.
I sent the complaint as well as the Pacificica witness coordinates. To date, they have not rehabilitated my vehicle. Although I am assured in any risk and that I am not responsible. Flee this insurance, unreachable on the phone, only by mail to tell you to wait for the legal proceedings to end. In short, being a customer at Pacifica is if you leave your car in the garage. As soon as you wish to be compensated despite that you are not responsible, you have nothing.
A advice, flee as long as you can.</v>
      </c>
    </row>
    <row r="864" ht="15.75" customHeight="1">
      <c r="B864" s="2" t="s">
        <v>2331</v>
      </c>
      <c r="C864" s="2" t="s">
        <v>2332</v>
      </c>
      <c r="D864" s="2" t="s">
        <v>2277</v>
      </c>
      <c r="E864" s="2" t="s">
        <v>14</v>
      </c>
      <c r="F864" s="2" t="s">
        <v>15</v>
      </c>
      <c r="G864" s="2" t="s">
        <v>2333</v>
      </c>
      <c r="H864" s="2" t="s">
        <v>1659</v>
      </c>
      <c r="I864" s="3" t="str">
        <f>IFERROR(__xludf.DUMMYFUNCTION("GOOGLETRANSLATE(C864,""fr"",""en"")"),"After a hanging (party without leaving a address) no worries for repair
and very good welcome with all the explanations necessary for the smooth running")</f>
        <v>After a hanging (party without leaving a address) no worries for repair
and very good welcome with all the explanations necessary for the smooth running</v>
      </c>
    </row>
    <row r="865" ht="15.75" customHeight="1">
      <c r="B865" s="2" t="s">
        <v>2334</v>
      </c>
      <c r="C865" s="2" t="s">
        <v>2335</v>
      </c>
      <c r="D865" s="2" t="s">
        <v>2277</v>
      </c>
      <c r="E865" s="2" t="s">
        <v>14</v>
      </c>
      <c r="F865" s="2" t="s">
        <v>15</v>
      </c>
      <c r="G865" s="2" t="s">
        <v>2336</v>
      </c>
      <c r="H865" s="2" t="s">
        <v>1757</v>
      </c>
      <c r="I865" s="3" t="str">
        <f>IFERROR(__xludf.DUMMYFUNCTION("GOOGLETRANSLATE(C865,""fr"",""en"")"),"Following an ice broken in our Veranda, we contacted Pacifica who after learning about the disaster and the amount of the quote that we provided: we reimbursed us quickly and fully before the work was carried out.
We are very satisfied.")</f>
        <v>Following an ice broken in our Veranda, we contacted Pacifica who after learning about the disaster and the amount of the quote that we provided: we reimbursed us quickly and fully before the work was carried out.
We are very satisfied.</v>
      </c>
    </row>
    <row r="866" ht="15.75" customHeight="1">
      <c r="B866" s="2" t="s">
        <v>2337</v>
      </c>
      <c r="C866" s="2" t="s">
        <v>2338</v>
      </c>
      <c r="D866" s="2" t="s">
        <v>2277</v>
      </c>
      <c r="E866" s="2" t="s">
        <v>14</v>
      </c>
      <c r="F866" s="2" t="s">
        <v>15</v>
      </c>
      <c r="G866" s="2" t="s">
        <v>1763</v>
      </c>
      <c r="H866" s="2" t="s">
        <v>1757</v>
      </c>
      <c r="I866" s="3" t="str">
        <f>IFERROR(__xludf.DUMMYFUNCTION("GOOGLETRANSLATE(C866,""fr"",""en"")"),"Flee this insurance at all costs. Insurer not listening and not on your side even insured any risk. I got into it by a truck which was therefore completely wrong and I only had concerns with them. They are not even worth 1 star.")</f>
        <v>Flee this insurance at all costs. Insurer not listening and not on your side even insured any risk. I got into it by a truck which was therefore completely wrong and I only had concerns with them. They are not even worth 1 star.</v>
      </c>
    </row>
    <row r="867" ht="15.75" customHeight="1">
      <c r="B867" s="2" t="s">
        <v>2339</v>
      </c>
      <c r="C867" s="2" t="s">
        <v>2340</v>
      </c>
      <c r="D867" s="2" t="s">
        <v>2277</v>
      </c>
      <c r="E867" s="2" t="s">
        <v>14</v>
      </c>
      <c r="F867" s="2" t="s">
        <v>15</v>
      </c>
      <c r="G867" s="2" t="s">
        <v>1780</v>
      </c>
      <c r="H867" s="2" t="s">
        <v>1757</v>
      </c>
      <c r="I867" s="3" t="str">
        <f>IFERROR(__xludf.DUMMYFUNCTION("GOOGLETRANSLATE(C867,""fr"",""en"")"),"Be careful with Pacifica. No sense of customer service and obscure processing of files. When I subscribed to the insurance I specified that I wanted optimal assistance, understand 0km, placed a taxi in case of need, etc. The interlocutor specified me that"&amp;" it would be the case. I request them for troubleshooting and the request of a taxi, I am explained to me that this is not included in my contract, I can on the other hand solicit a taxi once the vehicle is repaired. The convenience store recalls and as i"&amp;"f by magic the taxi arrives in 5 mins. I call back the next day to tell them that my vehicle is repaired and that I have to go get the car, I am refused this possibility because the repair was done in less than 48 hours. I contact the contract management "&amp;"service which sends me back to the assistance and which makes me understand that happy or not, I will have to continue to pay a service which is of no use to me because it is only 2 months that I have subscribed to this insurance ... disappointed disappoi"&amp;"nted I prefer to pay termination fees rather than having to do to incompetent antipathic who provide false information to customers!")</f>
        <v>Be careful with Pacifica. No sense of customer service and obscure processing of files. When I subscribed to the insurance I specified that I wanted optimal assistance, understand 0km, placed a taxi in case of need, etc. The interlocutor specified me that it would be the case. I request them for troubleshooting and the request of a taxi, I am explained to me that this is not included in my contract, I can on the other hand solicit a taxi once the vehicle is repaired. The convenience store recalls and as if by magic the taxi arrives in 5 mins. I call back the next day to tell them that my vehicle is repaired and that I have to go get the car, I am refused this possibility because the repair was done in less than 48 hours. I contact the contract management service which sends me back to the assistance and which makes me understand that happy or not, I will have to continue to pay a service which is of no use to me because it is only 2 months that I have subscribed to this insurance ... disappointed disappointed I prefer to pay termination fees rather than having to do to incompetent antipathic who provide false information to customers!</v>
      </c>
    </row>
    <row r="868" ht="15.75" customHeight="1">
      <c r="B868" s="2" t="s">
        <v>2341</v>
      </c>
      <c r="C868" s="2" t="s">
        <v>2342</v>
      </c>
      <c r="D868" s="2" t="s">
        <v>2277</v>
      </c>
      <c r="E868" s="2" t="s">
        <v>14</v>
      </c>
      <c r="F868" s="2" t="s">
        <v>15</v>
      </c>
      <c r="G868" s="2" t="s">
        <v>1780</v>
      </c>
      <c r="H868" s="2" t="s">
        <v>1757</v>
      </c>
      <c r="I868" s="3" t="str">
        <f>IFERROR(__xludf.DUMMYFUNCTION("GOOGLETRANSLATE(C868,""fr"",""en"")"),"My last claim was treated quickly with good communication when I am badly hearing. My insurer processed the file directly with my mechanic.")</f>
        <v>My last claim was treated quickly with good communication when I am badly hearing. My insurer processed the file directly with my mechanic.</v>
      </c>
    </row>
    <row r="869" ht="15.75" customHeight="1">
      <c r="B869" s="2" t="s">
        <v>2343</v>
      </c>
      <c r="C869" s="2" t="s">
        <v>2344</v>
      </c>
      <c r="D869" s="2" t="s">
        <v>2277</v>
      </c>
      <c r="E869" s="2" t="s">
        <v>14</v>
      </c>
      <c r="F869" s="2" t="s">
        <v>15</v>
      </c>
      <c r="G869" s="2" t="s">
        <v>2345</v>
      </c>
      <c r="H869" s="2" t="s">
        <v>1757</v>
      </c>
      <c r="I869" s="3" t="str">
        <f>IFERROR(__xludf.DUMMYFUNCTION("GOOGLETRANSLATE(C869,""fr"",""en"")"),"Hello Monsieur Mrs. I am Mme Salaj and I thank you for your help thank you for supporting us in our approach to the concerns that we recently had a big thank you to the whole team of Pacifica")</f>
        <v>Hello Monsieur Mrs. I am Mme Salaj and I thank you for your help thank you for supporting us in our approach to the concerns that we recently had a big thank you to the whole team of Pacifica</v>
      </c>
    </row>
    <row r="870" ht="15.75" customHeight="1">
      <c r="B870" s="2" t="s">
        <v>2346</v>
      </c>
      <c r="C870" s="2" t="s">
        <v>2347</v>
      </c>
      <c r="D870" s="2" t="s">
        <v>2277</v>
      </c>
      <c r="E870" s="2" t="s">
        <v>14</v>
      </c>
      <c r="F870" s="2" t="s">
        <v>15</v>
      </c>
      <c r="G870" s="2" t="s">
        <v>1825</v>
      </c>
      <c r="H870" s="2" t="s">
        <v>1822</v>
      </c>
      <c r="I870" s="3" t="str">
        <f>IFERROR(__xludf.DUMMYFUNCTION("GOOGLETRANSLATE(C870,""fr"",""en"")"),"Refuse to make sure on a new vehicle for a parking lot in a young driver produced 8 months ago I can't find her completely normal. That said, the prices remain correct and the person on the phone remains attentive")</f>
        <v>Refuse to make sure on a new vehicle for a parking lot in a young driver produced 8 months ago I can't find her completely normal. That said, the prices remain correct and the person on the phone remains attentive</v>
      </c>
    </row>
    <row r="871" ht="15.75" customHeight="1">
      <c r="B871" s="2" t="s">
        <v>2348</v>
      </c>
      <c r="C871" s="2" t="s">
        <v>2349</v>
      </c>
      <c r="D871" s="2" t="s">
        <v>2277</v>
      </c>
      <c r="E871" s="2" t="s">
        <v>14</v>
      </c>
      <c r="F871" s="2" t="s">
        <v>15</v>
      </c>
      <c r="G871" s="2" t="s">
        <v>2350</v>
      </c>
      <c r="H871" s="2" t="s">
        <v>1822</v>
      </c>
      <c r="I871" s="3" t="str">
        <f>IFERROR(__xludf.DUMMYFUNCTION("GOOGLETRANSLATE(C871,""fr"",""en"")"),"HELLO ! Automobile professional on Condom 32100 for 20 years at the head of two garages.
I have released all my insurance from Pacifica (SCI, 11 houses, complementary health, car, ect ...)
I also released my parents' insurance (3 cars, health, housing e"&amp;"ct)
As soon as the opportunity arises I tip customers and colleagues on other local insurance company on Condom 32100.
Ferreira Laurent
06.64.66.72.00
")</f>
        <v>HELLO ! Automobile professional on Condom 32100 for 20 years at the head of two garages.
I have released all my insurance from Pacifica (SCI, 11 houses, complementary health, car, ect ...)
I also released my parents' insurance (3 cars, health, housing ect)
As soon as the opportunity arises I tip customers and colleagues on other local insurance company on Condom 32100.
Ferreira Laurent
06.64.66.72.00
</v>
      </c>
    </row>
    <row r="872" ht="15.75" customHeight="1">
      <c r="B872" s="2" t="s">
        <v>2351</v>
      </c>
      <c r="C872" s="2" t="s">
        <v>2352</v>
      </c>
      <c r="D872" s="2" t="s">
        <v>2277</v>
      </c>
      <c r="E872" s="2" t="s">
        <v>14</v>
      </c>
      <c r="F872" s="2" t="s">
        <v>15</v>
      </c>
      <c r="G872" s="2" t="s">
        <v>2353</v>
      </c>
      <c r="H872" s="2" t="s">
        <v>1822</v>
      </c>
      <c r="I872" s="3" t="str">
        <f>IFERROR(__xludf.DUMMYFUNCTION("GOOGLETRANSLATE(C872,""fr"",""en"")"),"Lamentable termination for speeds declared! It didn't cost them anything at the price of lamentable insurance! The sanction is legal but we consider his client as a criminal! A shame.")</f>
        <v>Lamentable termination for speeds declared! It didn't cost them anything at the price of lamentable insurance! The sanction is legal but we consider his client as a criminal! A shame.</v>
      </c>
    </row>
    <row r="873" ht="15.75" customHeight="1">
      <c r="B873" s="2" t="s">
        <v>2354</v>
      </c>
      <c r="C873" s="2" t="s">
        <v>2355</v>
      </c>
      <c r="D873" s="2" t="s">
        <v>2277</v>
      </c>
      <c r="E873" s="2" t="s">
        <v>14</v>
      </c>
      <c r="F873" s="2" t="s">
        <v>15</v>
      </c>
      <c r="G873" s="2" t="s">
        <v>1842</v>
      </c>
      <c r="H873" s="2" t="s">
        <v>1822</v>
      </c>
      <c r="I873" s="3" t="str">
        <f>IFERROR(__xludf.DUMMYFUNCTION("GOOGLETRANSLATE(C873,""fr"",""en"")"),"I leave Pacifica because every year I take an increase, and today a guarantee equal I have found insurance at half price, although I have not had a claim since my adhesion.")</f>
        <v>I leave Pacifica because every year I take an increase, and today a guarantee equal I have found insurance at half price, although I have not had a claim since my adhesion.</v>
      </c>
    </row>
    <row r="874" ht="15.75" customHeight="1">
      <c r="B874" s="2" t="s">
        <v>2356</v>
      </c>
      <c r="C874" s="2" t="s">
        <v>2357</v>
      </c>
      <c r="D874" s="2" t="s">
        <v>2277</v>
      </c>
      <c r="E874" s="2" t="s">
        <v>14</v>
      </c>
      <c r="F874" s="2" t="s">
        <v>15</v>
      </c>
      <c r="G874" s="2" t="s">
        <v>1845</v>
      </c>
      <c r="H874" s="2" t="s">
        <v>1822</v>
      </c>
      <c r="I874" s="3" t="str">
        <f>IFERROR(__xludf.DUMMYFUNCTION("GOOGLETRANSLATE(C874,""fr"",""en"")"),"Imagible, my contract was terminated without warning me. When I had the misfortune to ask for reason, I was told that it was because I had ""too much"" a claim. Hear too much, 1 sinister in which I was not responsible.")</f>
        <v>Imagible, my contract was terminated without warning me. When I had the misfortune to ask for reason, I was told that it was because I had "too much" a claim. Hear too much, 1 sinister in which I was not responsible.</v>
      </c>
    </row>
    <row r="875" ht="15.75" customHeight="1">
      <c r="B875" s="2" t="s">
        <v>2358</v>
      </c>
      <c r="C875" s="2" t="s">
        <v>2359</v>
      </c>
      <c r="D875" s="2" t="s">
        <v>2277</v>
      </c>
      <c r="E875" s="2" t="s">
        <v>14</v>
      </c>
      <c r="F875" s="2" t="s">
        <v>15</v>
      </c>
      <c r="G875" s="2" t="s">
        <v>1848</v>
      </c>
      <c r="H875" s="2" t="s">
        <v>1822</v>
      </c>
      <c r="I875" s="3" t="str">
        <f>IFERROR(__xludf.DUMMYFUNCTION("GOOGLETRANSLATE(C875,""fr"",""en"")"),"To avoid !!!!! Contract any risk without concerns of payment or other ... ACCIDENT FINALLY TAKED WITH ERROND INFORMATION then Proposals by their expert repair mandated with second -hand documents even before having been consulted as a customer ... Estimat"&amp;"e ridiculous of the price of the vehicle and validation by Pacifica which hides behind the procedure ...
Respect for the procedure 10/10 Respect of the Pigeon client 0/10 to avoid absolutely !!!!!")</f>
        <v>To avoid !!!!! Contract any risk without concerns of payment or other ... ACCIDENT FINALLY TAKED WITH ERROND INFORMATION then Proposals by their expert repair mandated with second -hand documents even before having been consulted as a customer ... Estimate ridiculous of the price of the vehicle and validation by Pacifica which hides behind the procedure ...
Respect for the procedure 10/10 Respect of the Pigeon client 0/10 to avoid absolutely !!!!!</v>
      </c>
    </row>
    <row r="876" ht="15.75" customHeight="1">
      <c r="B876" s="2" t="s">
        <v>2360</v>
      </c>
      <c r="C876" s="2" t="s">
        <v>2361</v>
      </c>
      <c r="D876" s="2" t="s">
        <v>2277</v>
      </c>
      <c r="E876" s="2" t="s">
        <v>14</v>
      </c>
      <c r="F876" s="2" t="s">
        <v>15</v>
      </c>
      <c r="G876" s="2" t="s">
        <v>2362</v>
      </c>
      <c r="H876" s="2" t="s">
        <v>1822</v>
      </c>
      <c r="I876" s="3" t="str">
        <f>IFERROR(__xludf.DUMMYFUNCTION("GOOGLETRANSLATE(C876,""fr"",""en"")"),"Bonus increases are exaggerated.
In fact, whether we have claims or not, we are well above the inflation declared by the authorities and by the increase in our income.
The more time passes the more the impact of the insurance increases and there is alwa"&amp;"ys good explanations to give.
Therefore, I am looking for other insurers starting from the principle that we favor new customers compared to the old ones.")</f>
        <v>Bonus increases are exaggerated.
In fact, whether we have claims or not, we are well above the inflation declared by the authorities and by the increase in our income.
The more time passes the more the impact of the insurance increases and there is always good explanations to give.
Therefore, I am looking for other insurers starting from the principle that we favor new customers compared to the old ones.</v>
      </c>
    </row>
    <row r="877" ht="15.75" customHeight="1">
      <c r="B877" s="2" t="s">
        <v>2363</v>
      </c>
      <c r="C877" s="2" t="s">
        <v>2364</v>
      </c>
      <c r="D877" s="2" t="s">
        <v>2277</v>
      </c>
      <c r="E877" s="2" t="s">
        <v>14</v>
      </c>
      <c r="F877" s="2" t="s">
        <v>15</v>
      </c>
      <c r="G877" s="2" t="s">
        <v>2365</v>
      </c>
      <c r="H877" s="2" t="s">
        <v>1860</v>
      </c>
      <c r="I877" s="3" t="str">
        <f>IFERROR(__xludf.DUMMYFUNCTION("GOOGLETRANSLATE(C877,""fr"",""en"")"),"Be careful with Pacifica. No sense of customer service and obscure processing of files. Auto insurance terminated on their initiative overnight, without possible discussion, because they discovered in our history an incident of payment (repaired in the me"&amp;"antime!) 3 years earlier in another company. No consideration of the customer!")</f>
        <v>Be careful with Pacifica. No sense of customer service and obscure processing of files. Auto insurance terminated on their initiative overnight, without possible discussion, because they discovered in our history an incident of payment (repaired in the meantime!) 3 years earlier in another company. No consideration of the customer!</v>
      </c>
    </row>
    <row r="878" ht="15.75" customHeight="1">
      <c r="B878" s="2" t="s">
        <v>2366</v>
      </c>
      <c r="C878" s="2" t="s">
        <v>2367</v>
      </c>
      <c r="D878" s="2" t="s">
        <v>2277</v>
      </c>
      <c r="E878" s="2" t="s">
        <v>14</v>
      </c>
      <c r="F878" s="2" t="s">
        <v>15</v>
      </c>
      <c r="G878" s="2" t="s">
        <v>2368</v>
      </c>
      <c r="H878" s="2" t="s">
        <v>1860</v>
      </c>
      <c r="I878" s="3" t="str">
        <f>IFERROR(__xludf.DUMMYFUNCTION("GOOGLETRANSLATE(C878,""fr"",""en"")"),"Very expensive and has a repair of an impact by Carglass as an accident. In addition, I had been insured for several years and new contract was carried out (not an amendment) when I change the vehicle in May 2020. In addition, I suffered a very large incr"&amp;"ease during my move from Vouvray to Narbonne.")</f>
        <v>Very expensive and has a repair of an impact by Carglass as an accident. In addition, I had been insured for several years and new contract was carried out (not an amendment) when I change the vehicle in May 2020. In addition, I suffered a very large increase during my move from Vouvray to Narbonne.</v>
      </c>
    </row>
    <row r="879" ht="15.75" customHeight="1">
      <c r="B879" s="2" t="s">
        <v>2369</v>
      </c>
      <c r="C879" s="2" t="s">
        <v>2370</v>
      </c>
      <c r="D879" s="2" t="s">
        <v>2277</v>
      </c>
      <c r="E879" s="2" t="s">
        <v>14</v>
      </c>
      <c r="F879" s="2" t="s">
        <v>15</v>
      </c>
      <c r="G879" s="2" t="s">
        <v>2371</v>
      </c>
      <c r="H879" s="2" t="s">
        <v>1860</v>
      </c>
      <c r="I879" s="3" t="str">
        <f>IFERROR(__xludf.DUMMYFUNCTION("GOOGLETRANSLATE(C879,""fr"",""en"")"),"Insurance like other insurers, when you need there is no longer any people, no follow -up on claims, professional conscience is too rare and unacceptable for this kind of etravail like any other ...")</f>
        <v>Insurance like other insurers, when you need there is no longer any people, no follow -up on claims, professional conscience is too rare and unacceptable for this kind of etravail like any other ...</v>
      </c>
    </row>
    <row r="880" ht="15.75" customHeight="1">
      <c r="B880" s="2" t="s">
        <v>2372</v>
      </c>
      <c r="C880" s="2" t="s">
        <v>2373</v>
      </c>
      <c r="D880" s="2" t="s">
        <v>2277</v>
      </c>
      <c r="E880" s="2" t="s">
        <v>14</v>
      </c>
      <c r="F880" s="2" t="s">
        <v>15</v>
      </c>
      <c r="G880" s="2" t="s">
        <v>1873</v>
      </c>
      <c r="H880" s="2" t="s">
        <v>1860</v>
      </c>
      <c r="I880" s="3" t="str">
        <f>IFERROR(__xludf.DUMMYFUNCTION("GOOGLETRANSLATE(C880,""fr"",""en"")"),"I had a hanging. A car returned to us in the trunk. The repairs were made. I recovered the car with a concern, the small sound signal that we usually hear no longer worked. I reported it to Pacifica and said to their expert who never deigned to answer me."&amp;" I insisted several times. Pacifica couldn't even join him. I had to prove that before this hanging it operated therefore paid expertise at BMW. I found it quite strong. I bring it back into it and it is up to me to prove that ... in short, I left Pacific"&amp;"a they did not try to hold me or compensate him for the damage.")</f>
        <v>I had a hanging. A car returned to us in the trunk. The repairs were made. I recovered the car with a concern, the small sound signal that we usually hear no longer worked. I reported it to Pacifica and said to their expert who never deigned to answer me. I insisted several times. Pacifica couldn't even join him. I had to prove that before this hanging it operated therefore paid expertise at BMW. I found it quite strong. I bring it back into it and it is up to me to prove that ... in short, I left Pacifica they did not try to hold me or compensate him for the damage.</v>
      </c>
    </row>
    <row r="881" ht="15.75" customHeight="1">
      <c r="B881" s="2" t="s">
        <v>2374</v>
      </c>
      <c r="C881" s="2" t="s">
        <v>2375</v>
      </c>
      <c r="D881" s="2" t="s">
        <v>2277</v>
      </c>
      <c r="E881" s="2" t="s">
        <v>14</v>
      </c>
      <c r="F881" s="2" t="s">
        <v>15</v>
      </c>
      <c r="G881" s="2" t="s">
        <v>2376</v>
      </c>
      <c r="H881" s="2" t="s">
        <v>1860</v>
      </c>
      <c r="I881" s="3" t="str">
        <f>IFERROR(__xludf.DUMMYFUNCTION("GOOGLETRANSLATE(C881,""fr"",""en"")"),"Of very poor quality !!!!!!!! Always unreachable, no information following 1 claim alone an SMS is a joke This insurance we promise you in your taxi contract, vehicle loan I always wait
Insurance that refers you to the expert and or your garage I have ne"&amp;"ver seen such mediocrity as an insurance firm, provided for 2 months and strongly the end of the 1 year that I put term as soon as possible zero delays From null ....")</f>
        <v>Of very poor quality !!!!!!!! Always unreachable, no information following 1 claim alone an SMS is a joke This insurance we promise you in your taxi contract, vehicle loan I always wait
Insurance that refers you to the expert and or your garage I have never seen such mediocrity as an insurance firm, provided for 2 months and strongly the end of the 1 year that I put term as soon as possible zero delays From null ....</v>
      </c>
    </row>
    <row r="882" ht="15.75" customHeight="1">
      <c r="B882" s="2" t="s">
        <v>2377</v>
      </c>
      <c r="C882" s="2" t="s">
        <v>2378</v>
      </c>
      <c r="D882" s="2" t="s">
        <v>2277</v>
      </c>
      <c r="E882" s="2" t="s">
        <v>14</v>
      </c>
      <c r="F882" s="2" t="s">
        <v>15</v>
      </c>
      <c r="G882" s="2" t="s">
        <v>2376</v>
      </c>
      <c r="H882" s="2" t="s">
        <v>1860</v>
      </c>
      <c r="I882" s="3" t="str">
        <f>IFERROR(__xludf.DUMMYFUNCTION("GOOGLETRANSLATE(C882,""fr"",""en"")"),"Pacifica is my one and only insurer for all contracts, all reimbursement is made very quickly without reluctant, the comparison of the prices of other agencies do not encourage them to change it.
I hope I have been useful to you; receive my greetings. L."&amp;"C.")</f>
        <v>Pacifica is my one and only insurer for all contracts, all reimbursement is made very quickly without reluctant, the comparison of the prices of other agencies do not encourage them to change it.
I hope I have been useful to you; receive my greetings. L.C.</v>
      </c>
    </row>
    <row r="883" ht="15.75" customHeight="1">
      <c r="B883" s="2" t="s">
        <v>2379</v>
      </c>
      <c r="C883" s="2" t="s">
        <v>2380</v>
      </c>
      <c r="D883" s="2" t="s">
        <v>2277</v>
      </c>
      <c r="E883" s="2" t="s">
        <v>14</v>
      </c>
      <c r="F883" s="2" t="s">
        <v>15</v>
      </c>
      <c r="G883" s="2" t="s">
        <v>2381</v>
      </c>
      <c r="H883" s="2" t="s">
        <v>1880</v>
      </c>
      <c r="I883" s="3" t="str">
        <f>IFERROR(__xludf.DUMMYFUNCTION("GOOGLETRANSLATE(C883,""fr"",""en"")"),"Car insurance far too expensive compared to the other Assessions I sit on the way to change for the half of the Pix same conditions no taive for less than 5,000 km per year")</f>
        <v>Car insurance far too expensive compared to the other Assessions I sit on the way to change for the half of the Pix same conditions no taive for less than 5,000 km per year</v>
      </c>
    </row>
    <row r="884" ht="15.75" customHeight="1">
      <c r="B884" s="2" t="s">
        <v>2382</v>
      </c>
      <c r="C884" s="2" t="s">
        <v>2383</v>
      </c>
      <c r="D884" s="2" t="s">
        <v>2277</v>
      </c>
      <c r="E884" s="2" t="s">
        <v>14</v>
      </c>
      <c r="F884" s="2" t="s">
        <v>15</v>
      </c>
      <c r="G884" s="2" t="s">
        <v>2384</v>
      </c>
      <c r="H884" s="2" t="s">
        <v>1880</v>
      </c>
      <c r="I884" s="3" t="str">
        <f>IFERROR(__xludf.DUMMYFUNCTION("GOOGLETRANSLATE(C884,""fr"",""en"")"),"I am in the opinion of others, at the beginning everything was almost perfect, but big degradation, we can no longer even reach them, we must go through our banking advisor who knows nothing, mixing bank and insurance is not Very judicious, I will also wi"&amp;"thdraw myself, moreover you have to wait for the anniversary date, but that's for all such insurance, it should not, fortunately for mutuals have can now change it when you want, I do not not recommend pacifica")</f>
        <v>I am in the opinion of others, at the beginning everything was almost perfect, but big degradation, we can no longer even reach them, we must go through our banking advisor who knows nothing, mixing bank and insurance is not Very judicious, I will also withdraw myself, moreover you have to wait for the anniversary date, but that's for all such insurance, it should not, fortunately for mutuals have can now change it when you want, I do not not recommend pacifica</v>
      </c>
    </row>
    <row r="885" ht="15.75" customHeight="1">
      <c r="B885" s="2" t="s">
        <v>2385</v>
      </c>
      <c r="C885" s="2" t="s">
        <v>2386</v>
      </c>
      <c r="D885" s="2" t="s">
        <v>2277</v>
      </c>
      <c r="E885" s="2" t="s">
        <v>14</v>
      </c>
      <c r="F885" s="2" t="s">
        <v>15</v>
      </c>
      <c r="G885" s="2" t="s">
        <v>2387</v>
      </c>
      <c r="H885" s="2" t="s">
        <v>1880</v>
      </c>
      <c r="I885" s="3" t="str">
        <f>IFERROR(__xludf.DUMMYFUNCTION("GOOGLETRANSLATE(C885,""fr"",""en"")"),"If you come across a certain Virginia does not treat with it very unpleasant or even hang up on the phone. Does not want to work or take out insurance apparently.")</f>
        <v>If you come across a certain Virginia does not treat with it very unpleasant or even hang up on the phone. Does not want to work or take out insurance apparently.</v>
      </c>
    </row>
    <row r="886" ht="15.75" customHeight="1">
      <c r="B886" s="2" t="s">
        <v>2388</v>
      </c>
      <c r="C886" s="2" t="s">
        <v>2389</v>
      </c>
      <c r="D886" s="2" t="s">
        <v>2277</v>
      </c>
      <c r="E886" s="2" t="s">
        <v>14</v>
      </c>
      <c r="F886" s="2" t="s">
        <v>15</v>
      </c>
      <c r="G886" s="2" t="s">
        <v>2390</v>
      </c>
      <c r="H886" s="2" t="s">
        <v>1880</v>
      </c>
      <c r="I886" s="3" t="str">
        <f>IFERROR(__xludf.DUMMYFUNCTION("GOOGLETRANSLATE(C886,""fr"",""en"")"),"I am entirely satisfied until today no problem even very satisfied following a small collision made by myself I was very well worked on the phone and very satisfied with the continuation I do not intend to date to change 'assurance
Cordially")</f>
        <v>I am entirely satisfied until today no problem even very satisfied following a small collision made by myself I was very well worked on the phone and very satisfied with the continuation I do not intend to date to change 'assurance
Cordially</v>
      </c>
    </row>
    <row r="887" ht="15.75" customHeight="1">
      <c r="B887" s="2" t="s">
        <v>2391</v>
      </c>
      <c r="C887" s="2" t="s">
        <v>2392</v>
      </c>
      <c r="D887" s="2" t="s">
        <v>2277</v>
      </c>
      <c r="E887" s="2" t="s">
        <v>14</v>
      </c>
      <c r="F887" s="2" t="s">
        <v>15</v>
      </c>
      <c r="G887" s="2" t="s">
        <v>1898</v>
      </c>
      <c r="H887" s="2" t="s">
        <v>1880</v>
      </c>
      <c r="I887" s="3" t="str">
        <f>IFERROR(__xludf.DUMMYFUNCTION("GOOGLETRANSLATE(C887,""fr"",""en"")"),"Pacifia client for more than 15 years I had 1 broken ice and an act of vandalism on my car I just called the assistance which advised me and everything was taken care of as far as I am concerned I am Very satisfied with my insurer.
insured in any risk")</f>
        <v>Pacifia client for more than 15 years I had 1 broken ice and an act of vandalism on my car I just called the assistance which advised me and everything was taken care of as far as I am concerned I am Very satisfied with my insurer.
insured in any risk</v>
      </c>
    </row>
    <row r="888" ht="15.75" customHeight="1">
      <c r="B888" s="2" t="s">
        <v>2393</v>
      </c>
      <c r="C888" s="2" t="s">
        <v>2394</v>
      </c>
      <c r="D888" s="2" t="s">
        <v>2277</v>
      </c>
      <c r="E888" s="2" t="s">
        <v>14</v>
      </c>
      <c r="F888" s="2" t="s">
        <v>15</v>
      </c>
      <c r="G888" s="2" t="s">
        <v>2395</v>
      </c>
      <c r="H888" s="2" t="s">
        <v>1902</v>
      </c>
      <c r="I888" s="3" t="str">
        <f>IFERROR(__xludf.DUMMYFUNCTION("GOOGLETRANSLATE(C888,""fr"",""en"")"),"If it was possible, I will put a negative note! Released by laconic letter indicating that you do not enter the acceptance criterion. It would seem that Pacifica does not accept having two vehicles insured on the same head! And they come to the two contra"&amp;"cts. Completely wacky and no way to obtain an explanation. They answer you super late. Flee before they resound you ... After it is very difficult to reassure you. Thank you Pacifica")</f>
        <v>If it was possible, I will put a negative note! Released by laconic letter indicating that you do not enter the acceptance criterion. It would seem that Pacifica does not accept having two vehicles insured on the same head! And they come to the two contracts. Completely wacky and no way to obtain an explanation. They answer you super late. Flee before they resound you ... After it is very difficult to reassure you. Thank you Pacifica</v>
      </c>
    </row>
    <row r="889" ht="15.75" customHeight="1">
      <c r="B889" s="2" t="s">
        <v>2396</v>
      </c>
      <c r="C889" s="2" t="s">
        <v>2397</v>
      </c>
      <c r="D889" s="2" t="s">
        <v>2277</v>
      </c>
      <c r="E889" s="2" t="s">
        <v>14</v>
      </c>
      <c r="F889" s="2" t="s">
        <v>15</v>
      </c>
      <c r="G889" s="2" t="s">
        <v>2395</v>
      </c>
      <c r="H889" s="2" t="s">
        <v>1902</v>
      </c>
      <c r="I889" s="3" t="str">
        <f>IFERROR(__xludf.DUMMYFUNCTION("GOOGLETRANSLATE(C889,""fr"",""en"")"),"poor management of the insurance part. Indeed they establish automotive insurance contracts without having studied the request for pricing which contains all the information. And ask you 1 month after establishing the contract to carry out an amicable ter"&amp;"mination because you do not enter the acceptance criteria. They indicate that making the request for termination by secure messaging is sufficient but there is no way to reach them except only through the banking manager who can only transmit your message"&amp;" and their external email address to them is a NorePly address.
If we call them we come across telephone pools which do not have vision on your correspondence and who do not even know people who manage insurance contracts")</f>
        <v>poor management of the insurance part. Indeed they establish automotive insurance contracts without having studied the request for pricing which contains all the information. And ask you 1 month after establishing the contract to carry out an amicable termination because you do not enter the acceptance criteria. They indicate that making the request for termination by secure messaging is sufficient but there is no way to reach them except only through the banking manager who can only transmit your message and their external email address to them is a NorePly address.
If we call them we come across telephone pools which do not have vision on your correspondence and who do not even know people who manage insurance contracts</v>
      </c>
    </row>
    <row r="890" ht="15.75" customHeight="1">
      <c r="B890" s="2" t="s">
        <v>2398</v>
      </c>
      <c r="C890" s="2" t="s">
        <v>2399</v>
      </c>
      <c r="D890" s="2" t="s">
        <v>2277</v>
      </c>
      <c r="E890" s="2" t="s">
        <v>14</v>
      </c>
      <c r="F890" s="2" t="s">
        <v>15</v>
      </c>
      <c r="G890" s="2" t="s">
        <v>2400</v>
      </c>
      <c r="H890" s="2" t="s">
        <v>1902</v>
      </c>
      <c r="I890" s="3" t="str">
        <f>IFERROR(__xludf.DUMMYFUNCTION("GOOGLETRANSLATE(C890,""fr"",""en"")"),"Really top insurance that brings the guarantees I need and that helps out at the time of a disaster. My vehicle broke down on Friday at 4:45 p.m., at 5.30 p.m. they had reserved a loan vehicle for me. Really nothing to complain about.")</f>
        <v>Really top insurance that brings the guarantees I need and that helps out at the time of a disaster. My vehicle broke down on Friday at 4:45 p.m., at 5.30 p.m. they had reserved a loan vehicle for me. Really nothing to complain about.</v>
      </c>
    </row>
    <row r="891" ht="15.75" customHeight="1">
      <c r="B891" s="2" t="s">
        <v>2401</v>
      </c>
      <c r="C891" s="2" t="s">
        <v>2402</v>
      </c>
      <c r="D891" s="2" t="s">
        <v>2277</v>
      </c>
      <c r="E891" s="2" t="s">
        <v>14</v>
      </c>
      <c r="F891" s="2" t="s">
        <v>15</v>
      </c>
      <c r="G891" s="2" t="s">
        <v>2403</v>
      </c>
      <c r="H891" s="2" t="s">
        <v>1902</v>
      </c>
      <c r="I891" s="3" t="str">
        <f>IFERROR(__xludf.DUMMYFUNCTION("GOOGLETRANSLATE(C891,""fr"",""en"")"),"I call Pacifica for a declaration of self -loss ... What a bad reception! I do not know if the person was badly convenient but the client experience was lamentable ... My 1st ""orally"" experience with this insurance leaves me a very bad omen for the futu"&amp;"re.")</f>
        <v>I call Pacifica for a declaration of self -loss ... What a bad reception! I do not know if the person was badly convenient but the client experience was lamentable ... My 1st "orally" experience with this insurance leaves me a very bad omen for the future.</v>
      </c>
    </row>
    <row r="892" ht="15.75" customHeight="1">
      <c r="B892" s="2" t="s">
        <v>2404</v>
      </c>
      <c r="C892" s="2" t="s">
        <v>2405</v>
      </c>
      <c r="D892" s="2" t="s">
        <v>2277</v>
      </c>
      <c r="E892" s="2" t="s">
        <v>14</v>
      </c>
      <c r="F892" s="2" t="s">
        <v>15</v>
      </c>
      <c r="G892" s="2" t="s">
        <v>2403</v>
      </c>
      <c r="H892" s="2" t="s">
        <v>1902</v>
      </c>
      <c r="I892" s="3" t="str">
        <f>IFERROR(__xludf.DUMMYFUNCTION("GOOGLETRANSLATE(C892,""fr"",""en"")"),"Prices that increase without justification even though the confinements have reduced the use of vehicles ... Uncruitment commitments ... It's been several years since I was a client at Pacifica but I am more and more disappointed with certain practices .."&amp;".")</f>
        <v>Prices that increase without justification even though the confinements have reduced the use of vehicles ... Uncruitment commitments ... It's been several years since I was a client at Pacifica but I am more and more disappointed with certain practices ...</v>
      </c>
    </row>
    <row r="893" ht="15.75" customHeight="1">
      <c r="B893" s="2" t="s">
        <v>2406</v>
      </c>
      <c r="C893" s="2" t="s">
        <v>2407</v>
      </c>
      <c r="D893" s="2" t="s">
        <v>2277</v>
      </c>
      <c r="E893" s="2" t="s">
        <v>14</v>
      </c>
      <c r="F893" s="2" t="s">
        <v>15</v>
      </c>
      <c r="G893" s="2" t="s">
        <v>1901</v>
      </c>
      <c r="H893" s="2" t="s">
        <v>1902</v>
      </c>
      <c r="I893" s="3" t="str">
        <f>IFERROR(__xludf.DUMMYFUNCTION("GOOGLETRANSLATE(C893,""fr"",""en"")"),"I DE CONSONSEILLE PACIFICA as auto insurance for several reasons. You have above all to do a bank, and it feels in the link with them, multiple interlocutors in the event of a claim, invoicing of a contract without signature, and so on. In two years, Paci"&amp;"fica invoiced me at least 5 times by errors. In question a mismanagement of employees of the agricultural credit agency, which will be wanted everywhere are not true anywhere. Their objectives are, beyond the banking aspect, to sell you a maximum of contr"&amp;"acts (auto, housing, legal protection, etc.) but these contracts are poorly managed, full of errors, and confidence is stretching. Hearing")</f>
        <v>I DE CONSONSEILLE PACIFICA as auto insurance for several reasons. You have above all to do a bank, and it feels in the link with them, multiple interlocutors in the event of a claim, invoicing of a contract without signature, and so on. In two years, Pacifica invoiced me at least 5 times by errors. In question a mismanagement of employees of the agricultural credit agency, which will be wanted everywhere are not true anywhere. Their objectives are, beyond the banking aspect, to sell you a maximum of contracts (auto, housing, legal protection, etc.) but these contracts are poorly managed, full of errors, and confidence is stretching. Hearing</v>
      </c>
    </row>
    <row r="894" ht="15.75" customHeight="1">
      <c r="B894" s="2" t="s">
        <v>2408</v>
      </c>
      <c r="C894" s="2" t="s">
        <v>2409</v>
      </c>
      <c r="D894" s="2" t="s">
        <v>2277</v>
      </c>
      <c r="E894" s="2" t="s">
        <v>14</v>
      </c>
      <c r="F894" s="2" t="s">
        <v>15</v>
      </c>
      <c r="G894" s="2" t="s">
        <v>2410</v>
      </c>
      <c r="H894" s="2" t="s">
        <v>1906</v>
      </c>
      <c r="I894" s="3" t="str">
        <f>IFERROR(__xludf.DUMMYFUNCTION("GOOGLETRANSLATE(C894,""fr"",""en"")"),"Very reactive and efficient insurance during disaster but quite expensive, I think;
Another problem: direct contact is more complicated when you are no longer Crédit Agricole customer.")</f>
        <v>Very reactive and efficient insurance during disaster but quite expensive, I think;
Another problem: direct contact is more complicated when you are no longer Crédit Agricole customer.</v>
      </c>
    </row>
    <row r="895" ht="15.75" customHeight="1">
      <c r="B895" s="2" t="s">
        <v>2411</v>
      </c>
      <c r="C895" s="2" t="s">
        <v>2412</v>
      </c>
      <c r="D895" s="2" t="s">
        <v>2277</v>
      </c>
      <c r="E895" s="2" t="s">
        <v>14</v>
      </c>
      <c r="F895" s="2" t="s">
        <v>15</v>
      </c>
      <c r="G895" s="2" t="s">
        <v>2413</v>
      </c>
      <c r="H895" s="2" t="s">
        <v>1906</v>
      </c>
      <c r="I895" s="3" t="str">
        <f>IFERROR(__xludf.DUMMYFUNCTION("GOOGLETRANSLATE(C895,""fr"",""en"")"),"I thank Pacifica for its speed of intervention and its effectiveness for the processing of the file.
I thank in particular for the financial effort granted in my favor on this last claim.
")</f>
        <v>I thank Pacifica for its speed of intervention and its effectiveness for the processing of the file.
I thank in particular for the financial effort granted in my favor on this last claim.
</v>
      </c>
    </row>
    <row r="896" ht="15.75" customHeight="1">
      <c r="B896" s="2" t="s">
        <v>2414</v>
      </c>
      <c r="C896" s="2" t="s">
        <v>2415</v>
      </c>
      <c r="D896" s="2" t="s">
        <v>2277</v>
      </c>
      <c r="E896" s="2" t="s">
        <v>14</v>
      </c>
      <c r="F896" s="2" t="s">
        <v>15</v>
      </c>
      <c r="G896" s="2" t="s">
        <v>2416</v>
      </c>
      <c r="H896" s="2" t="s">
        <v>1906</v>
      </c>
      <c r="I896" s="3" t="str">
        <f>IFERROR(__xludf.DUMMYFUNCTION("GOOGLETRANSLATE(C896,""fr"",""en"")"),"We asked Pacificica to make a gesture for our 3 cars because we do not drive with it because of confinement and the answer was very clear no reduction. So we will start from this insurer. I strongly advise against. And concerning the troubleshooting yes t"&amp;"hey left me on the side to wait more than an hour for the tow truck to arrive. Very unhappy. Still people who get their pockets full. ??")</f>
        <v>We asked Pacificica to make a gesture for our 3 cars because we do not drive with it because of confinement and the answer was very clear no reduction. So we will start from this insurer. I strongly advise against. And concerning the troubleshooting yes they left me on the side to wait more than an hour for the tow truck to arrive. Very unhappy. Still people who get their pockets full. ??</v>
      </c>
    </row>
    <row r="897" ht="15.75" customHeight="1">
      <c r="B897" s="2" t="s">
        <v>2417</v>
      </c>
      <c r="C897" s="2" t="s">
        <v>2418</v>
      </c>
      <c r="D897" s="2" t="s">
        <v>2277</v>
      </c>
      <c r="E897" s="2" t="s">
        <v>14</v>
      </c>
      <c r="F897" s="2" t="s">
        <v>15</v>
      </c>
      <c r="G897" s="2" t="s">
        <v>2419</v>
      </c>
      <c r="H897" s="2" t="s">
        <v>1906</v>
      </c>
      <c r="I897" s="3" t="str">
        <f>IFERROR(__xludf.DUMMYFUNCTION("GOOGLETRANSLATE(C897,""fr"",""en"")"),"A contract that covers well but like all insurers they call on experts who are it to reduce the compensation as much as possible.
So we ask ourselves the question, why pay dear insurance that does not offer more than a low cost?")</f>
        <v>A contract that covers well but like all insurers they call on experts who are it to reduce the compensation as much as possible.
So we ask ourselves the question, why pay dear insurance that does not offer more than a low cost?</v>
      </c>
    </row>
    <row r="898" ht="15.75" customHeight="1">
      <c r="B898" s="2" t="s">
        <v>2420</v>
      </c>
      <c r="C898" s="2" t="s">
        <v>2421</v>
      </c>
      <c r="D898" s="2" t="s">
        <v>2277</v>
      </c>
      <c r="E898" s="2" t="s">
        <v>14</v>
      </c>
      <c r="F898" s="2" t="s">
        <v>15</v>
      </c>
      <c r="G898" s="2" t="s">
        <v>2422</v>
      </c>
      <c r="H898" s="2" t="s">
        <v>1906</v>
      </c>
      <c r="I898" s="3" t="str">
        <f>IFERROR(__xludf.DUMMYFUNCTION("GOOGLETRANSLATE(C898,""fr"",""en"")"),"I have been at Pacifica for about 2 years, I had not yet needed to call on them. It was the case today with my broken down car and that it was necessary to tow until a garage (insurance included towing up to around 15/20 km at no cost). Less than an hour "&amp;"later, the convenience stores (very nice and effective) arrived. So really I am satisfied with their service, and the people of Pacifica that I had on the phone several days apart were both very welcoming and effective :)")</f>
        <v>I have been at Pacifica for about 2 years, I had not yet needed to call on them. It was the case today with my broken down car and that it was necessary to tow until a garage (insurance included towing up to around 15/20 km at no cost). Less than an hour later, the convenience stores (very nice and effective) arrived. So really I am satisfied with their service, and the people of Pacifica that I had on the phone several days apart were both very welcoming and effective :)</v>
      </c>
    </row>
    <row r="899" ht="15.75" customHeight="1">
      <c r="B899" s="2" t="s">
        <v>2423</v>
      </c>
      <c r="C899" s="2" t="s">
        <v>2424</v>
      </c>
      <c r="D899" s="2" t="s">
        <v>2277</v>
      </c>
      <c r="E899" s="2" t="s">
        <v>14</v>
      </c>
      <c r="F899" s="2" t="s">
        <v>15</v>
      </c>
      <c r="G899" s="2" t="s">
        <v>2425</v>
      </c>
      <c r="H899" s="2" t="s">
        <v>1906</v>
      </c>
      <c r="I899" s="3" t="str">
        <f>IFERROR(__xludf.DUMMYFUNCTION("GOOGLETRANSLATE(C899,""fr"",""en"")"),"It is a disaster they take several times they do not take into account the terminations made in good and due to any customer relational they hide behind the poor advisers of the agricultural credit and make them waste time it's been six months since I wai"&amp;"t for my contracts are updated! Another 100 euros to take by error this month and from membership they have taken 2 times by mistake also .....")</f>
        <v>It is a disaster they take several times they do not take into account the terminations made in good and due to any customer relational they hide behind the poor advisers of the agricultural credit and make them waste time it's been six months since I wait for my contracts are updated! Another 100 euros to take by error this month and from membership they have taken 2 times by mistake also .....</v>
      </c>
    </row>
    <row r="900" ht="15.75" customHeight="1">
      <c r="B900" s="2" t="s">
        <v>2426</v>
      </c>
      <c r="C900" s="2" t="s">
        <v>2427</v>
      </c>
      <c r="D900" s="2" t="s">
        <v>2277</v>
      </c>
      <c r="E900" s="2" t="s">
        <v>14</v>
      </c>
      <c r="F900" s="2" t="s">
        <v>15</v>
      </c>
      <c r="G900" s="2" t="s">
        <v>2428</v>
      </c>
      <c r="H900" s="2" t="s">
        <v>1906</v>
      </c>
      <c r="I900" s="3" t="str">
        <f>IFERROR(__xludf.DUMMYFUNCTION("GOOGLETRANSLATE(C900,""fr"",""en"")"),"If I measure cost cost, the scale is very far from balance.
To encourage members of reasoned health expenditure, if you adjust the subscription according to expenses, you would be responsible.
In view of my reimbursements I am looking for another mu"&amp;"tual.")</f>
        <v>If I measure cost cost, the scale is very far from balance.
To encourage members of reasoned health expenditure, if you adjust the subscription according to expenses, you would be responsible.
In view of my reimbursements I am looking for another mutual.</v>
      </c>
    </row>
    <row r="901" ht="15.75" customHeight="1">
      <c r="B901" s="2" t="s">
        <v>2429</v>
      </c>
      <c r="C901" s="2" t="s">
        <v>2430</v>
      </c>
      <c r="D901" s="2" t="s">
        <v>2277</v>
      </c>
      <c r="E901" s="2" t="s">
        <v>14</v>
      </c>
      <c r="F901" s="2" t="s">
        <v>15</v>
      </c>
      <c r="G901" s="2" t="s">
        <v>2431</v>
      </c>
      <c r="H901" s="2" t="s">
        <v>1906</v>
      </c>
      <c r="I901" s="3" t="str">
        <f>IFERROR(__xludf.DUMMYFUNCTION("GOOGLETRANSLATE(C901,""fr"",""en"")"),"When you don't need them, no problem. But when you try to reach them, despite 1 call per day for a week, the person who takes care of my dryer file does not remind me of. a shame.")</f>
        <v>When you don't need them, no problem. But when you try to reach them, despite 1 call per day for a week, the person who takes care of my dryer file does not remind me of. a shame.</v>
      </c>
    </row>
    <row r="902" ht="15.75" customHeight="1">
      <c r="B902" s="2" t="s">
        <v>2432</v>
      </c>
      <c r="C902" s="2" t="s">
        <v>2433</v>
      </c>
      <c r="D902" s="2" t="s">
        <v>2277</v>
      </c>
      <c r="E902" s="2" t="s">
        <v>14</v>
      </c>
      <c r="F902" s="2" t="s">
        <v>15</v>
      </c>
      <c r="G902" s="2" t="s">
        <v>2434</v>
      </c>
      <c r="H902" s="2" t="s">
        <v>1919</v>
      </c>
      <c r="I902" s="3" t="str">
        <f>IFERROR(__xludf.DUMMYFUNCTION("GOOGLETRANSLATE(C902,""fr"",""en"")"),"Oblige to call for all steps, lack of premises, lack of presence to discuss more formalities.")</f>
        <v>Oblige to call for all steps, lack of premises, lack of presence to discuss more formalities.</v>
      </c>
    </row>
    <row r="903" ht="15.75" customHeight="1">
      <c r="B903" s="2" t="s">
        <v>2435</v>
      </c>
      <c r="C903" s="2" t="s">
        <v>2436</v>
      </c>
      <c r="D903" s="2" t="s">
        <v>2277</v>
      </c>
      <c r="E903" s="2" t="s">
        <v>14</v>
      </c>
      <c r="F903" s="2" t="s">
        <v>15</v>
      </c>
      <c r="G903" s="2" t="s">
        <v>2437</v>
      </c>
      <c r="H903" s="2" t="s">
        <v>1919</v>
      </c>
      <c r="I903" s="3" t="str">
        <f>IFERROR(__xludf.DUMMYFUNCTION("GOOGLETRANSLATE(C903,""fr"",""en"")"),"To flee !!!
Non -responsible accident and costs to pay the height !!!
You have to pay the incapable ..., ........................................ ..........")</f>
        <v>To flee !!!
Non -responsible accident and costs to pay the height !!!
You have to pay the incapable ..., ........................................ ..........</v>
      </c>
    </row>
    <row r="904" ht="15.75" customHeight="1">
      <c r="B904" s="2" t="s">
        <v>2438</v>
      </c>
      <c r="C904" s="2" t="s">
        <v>2439</v>
      </c>
      <c r="D904" s="2" t="s">
        <v>2277</v>
      </c>
      <c r="E904" s="2" t="s">
        <v>14</v>
      </c>
      <c r="F904" s="2" t="s">
        <v>15</v>
      </c>
      <c r="G904" s="2" t="s">
        <v>2440</v>
      </c>
      <c r="H904" s="2" t="s">
        <v>1919</v>
      </c>
      <c r="I904" s="3" t="str">
        <f>IFERROR(__xludf.DUMMYFUNCTION("GOOGLETRANSLATE(C904,""fr"",""en"")"),"Not happy, not satisfied !!!
It's been a little over 1 year since we are assured at Pacifica and already two big blunders to their credit concerning us.
The first, they managed to make us double insurance for our two vehicles, or 4 insurance for 2 cars "&amp;".... We were reimbursed and the problem resolved after several months of battle ....
The second, we put our second vehicle for scratch and we are always taken for this vehicle when we have put an end to the insurance contract (telephone call, email and a"&amp;"bove all registered mail) and for 7 months that our request has not been taken into account.
Service more than inserted, once again we are in a battle to recover our contributions.
A advice therefore, to flee")</f>
        <v>Not happy, not satisfied !!!
It's been a little over 1 year since we are assured at Pacifica and already two big blunders to their credit concerning us.
The first, they managed to make us double insurance for our two vehicles, or 4 insurance for 2 cars .... We were reimbursed and the problem resolved after several months of battle ....
The second, we put our second vehicle for scratch and we are always taken for this vehicle when we have put an end to the insurance contract (telephone call, email and above all registered mail) and for 7 months that our request has not been taken into account.
Service more than inserted, once again we are in a battle to recover our contributions.
A advice therefore, to flee</v>
      </c>
    </row>
    <row r="905" ht="15.75" customHeight="1">
      <c r="B905" s="2" t="s">
        <v>2441</v>
      </c>
      <c r="C905" s="2" t="s">
        <v>2442</v>
      </c>
      <c r="D905" s="2" t="s">
        <v>2277</v>
      </c>
      <c r="E905" s="2" t="s">
        <v>14</v>
      </c>
      <c r="F905" s="2" t="s">
        <v>15</v>
      </c>
      <c r="G905" s="2" t="s">
        <v>1937</v>
      </c>
      <c r="H905" s="2" t="s">
        <v>1929</v>
      </c>
      <c r="I905" s="3" t="str">
        <f>IFERROR(__xludf.DUMMYFUNCTION("GOOGLETRANSLATE(C905,""fr"",""en"")"),"I have always been reimbursed by Pacifica, including when the bill was excessive, because intervention made in emergency. Pacifica still paid. So that satisfaction.")</f>
        <v>I have always been reimbursed by Pacifica, including when the bill was excessive, because intervention made in emergency. Pacifica still paid. So that satisfaction.</v>
      </c>
    </row>
    <row r="906" ht="15.75" customHeight="1">
      <c r="B906" s="2" t="s">
        <v>2443</v>
      </c>
      <c r="C906" s="2" t="s">
        <v>2444</v>
      </c>
      <c r="D906" s="2" t="s">
        <v>2277</v>
      </c>
      <c r="E906" s="2" t="s">
        <v>14</v>
      </c>
      <c r="F906" s="2" t="s">
        <v>15</v>
      </c>
      <c r="G906" s="2" t="s">
        <v>1944</v>
      </c>
      <c r="H906" s="2" t="s">
        <v>1929</v>
      </c>
      <c r="I906" s="3" t="str">
        <f>IFERROR(__xludf.DUMMYFUNCTION("GOOGLETRANSLATE(C906,""fr"",""en"")"),"No problem, but you should not find your accident vehicle without third party. Because we try to be told either you have taken a sidewalk or you have lent your car. And all that to reduce your bonus to you.")</f>
        <v>No problem, but you should not find your accident vehicle without third party. Because we try to be told either you have taken a sidewalk or you have lent your car. And all that to reduce your bonus to you.</v>
      </c>
    </row>
    <row r="907" ht="15.75" customHeight="1">
      <c r="B907" s="2" t="s">
        <v>2445</v>
      </c>
      <c r="C907" s="2" t="s">
        <v>2446</v>
      </c>
      <c r="D907" s="2" t="s">
        <v>2277</v>
      </c>
      <c r="E907" s="2" t="s">
        <v>14</v>
      </c>
      <c r="F907" s="2" t="s">
        <v>15</v>
      </c>
      <c r="G907" s="2" t="s">
        <v>1944</v>
      </c>
      <c r="H907" s="2" t="s">
        <v>1929</v>
      </c>
      <c r="I907" s="3" t="str">
        <f>IFERROR(__xludf.DUMMYFUNCTION("GOOGLETRANSLATE(C907,""fr"",""en"")"),"I have a deal with my insurer for an ice cream and impeccable taken into account Sitot the call and full reimbursement and very good work of the repairer
Fast windshield at dax and cheap and that I recommend")</f>
        <v>I have a deal with my insurer for an ice cream and impeccable taken into account Sitot the call and full reimbursement and very good work of the repairer
Fast windshield at dax and cheap and that I recommend</v>
      </c>
    </row>
    <row r="908" ht="15.75" customHeight="1">
      <c r="B908" s="2" t="s">
        <v>2447</v>
      </c>
      <c r="C908" s="2" t="s">
        <v>2448</v>
      </c>
      <c r="D908" s="2" t="s">
        <v>2277</v>
      </c>
      <c r="E908" s="2" t="s">
        <v>14</v>
      </c>
      <c r="F908" s="2" t="s">
        <v>15</v>
      </c>
      <c r="G908" s="2" t="s">
        <v>2449</v>
      </c>
      <c r="H908" s="2" t="s">
        <v>1929</v>
      </c>
      <c r="I908" s="3" t="str">
        <f>IFERROR(__xludf.DUMMYFUNCTION("GOOGLETRANSLATE(C908,""fr"",""en"")"),"Faithful or not, having 1 or 12 contracts at home, they have kidnapped it, they seek everything not to pay, surround an incompetent expert or train to harm the insured I have three files where we refuse to See the evidence, photos to the support, false in"&amp;"voice they don't care
 I have twelve contracts with them, well they will disappear one by one, I will not give money not to be insured, we understand better those who drive without insurance, who do not assure the houses
Yet the bankers of Credit Agrico"&amp;"le make it the best insurance in France it's true !!! Until the day when you have a disaster, Ha sir the little line here it is so big, ha we are sorry sir we can't compensate you
Worse, it does not provide the general instructions, document signed in do"&amp;"uble that it keeps, it is not found since they do not provide me, ha! Mr if we do not find the document we will apply the insurance as it should be, it is conversation registers, of which we do not find anything we change the interlocutor and will make yo"&amp;"u see me like that now
And here is their beautiful formula (legal protection will not be able to continue your complaint and set up a new exam by changing experts.
Avoid, Boycotter, Pacifica followed by the AG20211036 file -claim: C5331141908/SJ4/CHF")</f>
        <v>Faithful or not, having 1 or 12 contracts at home, they have kidnapped it, they seek everything not to pay, surround an incompetent expert or train to harm the insured I have three files where we refuse to See the evidence, photos to the support, false invoice they don't care
 I have twelve contracts with them, well they will disappear one by one, I will not give money not to be insured, we understand better those who drive without insurance, who do not assure the houses
Yet the bankers of Credit Agricole make it the best insurance in France it's true !!! Until the day when you have a disaster, Ha sir the little line here it is so big, ha we are sorry sir we can't compensate you
Worse, it does not provide the general instructions, document signed in double that it keeps, it is not found since they do not provide me, ha! Mr if we do not find the document we will apply the insurance as it should be, it is conversation registers, of which we do not find anything we change the interlocutor and will make you see me like that now
And here is their beautiful formula (legal protection will not be able to continue your complaint and set up a new exam by changing experts.
Avoid, Boycotter, Pacifica followed by the AG20211036 file -claim: C5331141908/SJ4/CHF</v>
      </c>
    </row>
    <row r="909" ht="15.75" customHeight="1">
      <c r="B909" s="2" t="s">
        <v>2450</v>
      </c>
      <c r="C909" s="2" t="s">
        <v>2451</v>
      </c>
      <c r="D909" s="2" t="s">
        <v>2277</v>
      </c>
      <c r="E909" s="2" t="s">
        <v>14</v>
      </c>
      <c r="F909" s="2" t="s">
        <v>15</v>
      </c>
      <c r="G909" s="2" t="s">
        <v>2452</v>
      </c>
      <c r="H909" s="2" t="s">
        <v>1929</v>
      </c>
      <c r="I909" s="3" t="str">
        <f>IFERROR(__xludf.DUMMYFUNCTION("GOOGLETRANSLATE(C909,""fr"",""en"")"),"Non -competent who to keep his goals sign up with full knowledge then retracts two months later by saying to get by when I insured the car before buying it.
Reason my daughter 9 years of license without accidents or contraventions in Kuwait as in France "&amp;"attestations of the Kuwetian insurer, the Insurer France and the Kuwian Interior Ministry is considered novice ... 4007 too powerful !!
")</f>
        <v>Non -competent who to keep his goals sign up with full knowledge then retracts two months later by saying to get by when I insured the car before buying it.
Reason my daughter 9 years of license without accidents or contraventions in Kuwait as in France attestations of the Kuwetian insurer, the Insurer France and the Kuwian Interior Ministry is considered novice ... 4007 too powerful !!
</v>
      </c>
    </row>
    <row r="910" ht="15.75" customHeight="1">
      <c r="B910" s="2" t="s">
        <v>2453</v>
      </c>
      <c r="C910" s="2" t="s">
        <v>2454</v>
      </c>
      <c r="D910" s="2" t="s">
        <v>2277</v>
      </c>
      <c r="E910" s="2" t="s">
        <v>14</v>
      </c>
      <c r="F910" s="2" t="s">
        <v>15</v>
      </c>
      <c r="G910" s="2" t="s">
        <v>2452</v>
      </c>
      <c r="H910" s="2" t="s">
        <v>1929</v>
      </c>
      <c r="I910" s="3" t="str">
        <f>IFERROR(__xludf.DUMMYFUNCTION("GOOGLETRANSLATE(C910,""fr"",""en"")"),"If you are looking for ""money eater"" you are in the right place! My claim was managed by incompetents who have nothing to prove (sending mail without address, sending mail with address but without content, forgetting to recall the people concerned ...)."&amp;" In short if you are looking for an automotive insurance do not choose Pacifica, unless you are absolutely certain that you will never have a claim. And if you are at Pacifica, go quickly !!!")</f>
        <v>If you are looking for "money eater" you are in the right place! My claim was managed by incompetents who have nothing to prove (sending mail without address, sending mail with address but without content, forgetting to recall the people concerned ...). In short if you are looking for an automotive insurance do not choose Pacifica, unless you are absolutely certain that you will never have a claim. And if you are at Pacifica, go quickly !!!</v>
      </c>
    </row>
    <row r="911" ht="15.75" customHeight="1">
      <c r="B911" s="2" t="s">
        <v>2455</v>
      </c>
      <c r="C911" s="2" t="s">
        <v>2456</v>
      </c>
      <c r="D911" s="2" t="s">
        <v>2277</v>
      </c>
      <c r="E911" s="2" t="s">
        <v>14</v>
      </c>
      <c r="F911" s="2" t="s">
        <v>15</v>
      </c>
      <c r="G911" s="2" t="s">
        <v>2457</v>
      </c>
      <c r="H911" s="2" t="s">
        <v>1929</v>
      </c>
      <c r="I911" s="3" t="str">
        <f>IFERROR(__xludf.DUMMYFUNCTION("GOOGLETRANSLATE(C911,""fr"",""en"")"),"Nurse by profession and victim of a road accident (not responsible) ... I was struck from behind, I am today unable to go to work because I still do not have access to a Loan vehicle (however indicated in my car contract) I am assaulted on the phone ... i"&amp;"t's really lamentable! I had a first appointment with the garage then a second ... I am asked to wait ... it's been two weeks! Bravo Pacifica from going to prevent a nurse from going to work ... I pay my subscriptions and I am the victim of a disaster but"&amp;" no gesture on your part ... two weeks to wait for a vehicle for which I do not know if that will be repairable or not! Aggressive advisers who vary their versions of the contract! To flee ! A letter will be sent to headquarters !!!!")</f>
        <v>Nurse by profession and victim of a road accident (not responsible) ... I was struck from behind, I am today unable to go to work because I still do not have access to a Loan vehicle (however indicated in my car contract) I am assaulted on the phone ... it's really lamentable! I had a first appointment with the garage then a second ... I am asked to wait ... it's been two weeks! Bravo Pacifica from going to prevent a nurse from going to work ... I pay my subscriptions and I am the victim of a disaster but no gesture on your part ... two weeks to wait for a vehicle for which I do not know if that will be repairable or not! Aggressive advisers who vary their versions of the contract! To flee ! A letter will be sent to headquarters !!!!</v>
      </c>
    </row>
    <row r="912" ht="15.75" customHeight="1">
      <c r="B912" s="2" t="s">
        <v>2458</v>
      </c>
      <c r="C912" s="2" t="s">
        <v>2459</v>
      </c>
      <c r="D912" s="2" t="s">
        <v>2277</v>
      </c>
      <c r="E912" s="2" t="s">
        <v>14</v>
      </c>
      <c r="F912" s="2" t="s">
        <v>15</v>
      </c>
      <c r="G912" s="2" t="s">
        <v>2460</v>
      </c>
      <c r="H912" s="2" t="s">
        <v>1929</v>
      </c>
      <c r="I912" s="3" t="str">
        <f>IFERROR(__xludf.DUMMYFUNCTION("GOOGLETRANSLATE(C912,""fr"",""en"")"),"Very beautiful departure, no consideration and modification of contract without consultation, insurance to avoid because no confidence despite years of insurance. As long as nothing is fine, you can imagine the rest, and it is simple there is no follow -u"&amp;"p and change insurance")</f>
        <v>Very beautiful departure, no consideration and modification of contract without consultation, insurance to avoid because no confidence despite years of insurance. As long as nothing is fine, you can imagine the rest, and it is simple there is no follow -up and change insurance</v>
      </c>
    </row>
    <row r="913" ht="15.75" customHeight="1">
      <c r="B913" s="2" t="s">
        <v>2461</v>
      </c>
      <c r="C913" s="2" t="s">
        <v>2462</v>
      </c>
      <c r="D913" s="2" t="s">
        <v>2277</v>
      </c>
      <c r="E913" s="2" t="s">
        <v>14</v>
      </c>
      <c r="F913" s="2" t="s">
        <v>15</v>
      </c>
      <c r="G913" s="2" t="s">
        <v>2463</v>
      </c>
      <c r="H913" s="2" t="s">
        <v>1929</v>
      </c>
      <c r="I913" s="3" t="str">
        <f>IFERROR(__xludf.DUMMYFUNCTION("GOOGLETRANSLATE(C913,""fr"",""en"")"),"Resemble the contract without informing the customer.
No website or customer space where to have information on your contract or an information statement.
They can only be attached by phone and no one answers.
Price far too high.")</f>
        <v>Resemble the contract without informing the customer.
No website or customer space where to have information on your contract or an information statement.
They can only be attached by phone and no one answers.
Price far too high.</v>
      </c>
    </row>
    <row r="914" ht="15.75" customHeight="1">
      <c r="B914" s="2" t="s">
        <v>2464</v>
      </c>
      <c r="C914" s="2" t="s">
        <v>2465</v>
      </c>
      <c r="D914" s="2" t="s">
        <v>2277</v>
      </c>
      <c r="E914" s="2" t="s">
        <v>14</v>
      </c>
      <c r="F914" s="2" t="s">
        <v>15</v>
      </c>
      <c r="G914" s="2" t="s">
        <v>1947</v>
      </c>
      <c r="H914" s="2" t="s">
        <v>1929</v>
      </c>
      <c r="I914" s="3" t="str">
        <f>IFERROR(__xludf.DUMMYFUNCTION("GOOGLETRANSLATE(C914,""fr"",""en"")"),"Broken car no longer starts a crazy man in on the phone and not kind at all
It shocked me how to treat customers
Being all risk
Proposes that the minimum at the first call
Obliged to recall to claim I strongly advise against Pacifica
")</f>
        <v>Broken car no longer starts a crazy man in on the phone and not kind at all
It shocked me how to treat customers
Being all risk
Proposes that the minimum at the first call
Obliged to recall to claim I strongly advise against Pacifica
</v>
      </c>
    </row>
    <row r="915" ht="15.75" customHeight="1">
      <c r="B915" s="2" t="s">
        <v>2466</v>
      </c>
      <c r="C915" s="2" t="s">
        <v>2467</v>
      </c>
      <c r="D915" s="2" t="s">
        <v>2277</v>
      </c>
      <c r="E915" s="2" t="s">
        <v>14</v>
      </c>
      <c r="F915" s="2" t="s">
        <v>15</v>
      </c>
      <c r="G915" s="2" t="s">
        <v>2468</v>
      </c>
      <c r="H915" s="2" t="s">
        <v>1954</v>
      </c>
      <c r="I915" s="3" t="str">
        <f>IFERROR(__xludf.DUMMYFUNCTION("GOOGLETRANSLATE(C915,""fr"",""en"")"),"damage contributio insurance too expensive but responds directly in the event of very successful concerns")</f>
        <v>damage contributio insurance too expensive but responds directly in the event of very successful concerns</v>
      </c>
    </row>
    <row r="916" ht="15.75" customHeight="1">
      <c r="B916" s="2" t="s">
        <v>2469</v>
      </c>
      <c r="C916" s="2" t="s">
        <v>2470</v>
      </c>
      <c r="D916" s="2" t="s">
        <v>2277</v>
      </c>
      <c r="E916" s="2" t="s">
        <v>14</v>
      </c>
      <c r="F916" s="2" t="s">
        <v>15</v>
      </c>
      <c r="G916" s="2" t="s">
        <v>2471</v>
      </c>
      <c r="H916" s="2" t="s">
        <v>1954</v>
      </c>
      <c r="I916" s="3" t="str">
        <f>IFERROR(__xludf.DUMMYFUNCTION("GOOGLETRANSLATE(C916,""fr"",""en"")"),"Pacifica is not serious insurance. My son had assured the new vehicle he gave me. After 7 months, they decided to terminate it because he does not have the license. This insurance has known this since the start and had agreed to ensure the vehicle, since "&amp;"I am the driver and I have a 50% bonus acquired for more than 12 years. It is quite legal to ensure a vehicle without having the license, provided they designate a driver who has, and they have known the situation from the start. No seriousness on the par"&amp;"t of this insurance which, moreover, continued to take the monthly payments.")</f>
        <v>Pacifica is not serious insurance. My son had assured the new vehicle he gave me. After 7 months, they decided to terminate it because he does not have the license. This insurance has known this since the start and had agreed to ensure the vehicle, since I am the driver and I have a 50% bonus acquired for more than 12 years. It is quite legal to ensure a vehicle without having the license, provided they designate a driver who has, and they have known the situation from the start. No seriousness on the part of this insurance which, moreover, continued to take the monthly payments.</v>
      </c>
    </row>
    <row r="917" ht="15.75" customHeight="1">
      <c r="B917" s="2" t="s">
        <v>2472</v>
      </c>
      <c r="C917" s="2" t="s">
        <v>2473</v>
      </c>
      <c r="D917" s="2" t="s">
        <v>2277</v>
      </c>
      <c r="E917" s="2" t="s">
        <v>14</v>
      </c>
      <c r="F917" s="2" t="s">
        <v>15</v>
      </c>
      <c r="G917" s="2" t="s">
        <v>2474</v>
      </c>
      <c r="H917" s="2" t="s">
        <v>1954</v>
      </c>
      <c r="I917" s="3" t="str">
        <f>IFERROR(__xludf.DUMMYFUNCTION("GOOGLETRANSLATE(C917,""fr"",""en"")"),"I have been calling since Thursday, September 10, 2020 to get the new paraports the claim that I unfortunately made no answer no one picks up ?????? CHUI not of the satisfied tt")</f>
        <v>I have been calling since Thursday, September 10, 2020 to get the new paraports the claim that I unfortunately made no answer no one picks up ?????? CHUI not of the satisfied tt</v>
      </c>
    </row>
    <row r="918" ht="15.75" customHeight="1">
      <c r="B918" s="2" t="s">
        <v>2475</v>
      </c>
      <c r="C918" s="2" t="s">
        <v>2476</v>
      </c>
      <c r="D918" s="2" t="s">
        <v>2277</v>
      </c>
      <c r="E918" s="2" t="s">
        <v>14</v>
      </c>
      <c r="F918" s="2" t="s">
        <v>15</v>
      </c>
      <c r="G918" s="2" t="s">
        <v>2477</v>
      </c>
      <c r="H918" s="2" t="s">
        <v>1954</v>
      </c>
      <c r="I918" s="3" t="str">
        <f>IFERROR(__xludf.DUMMYFUNCTION("GOOGLETRANSLATE(C918,""fr"",""en"")"),"Flee 4 months that I made myself a tale of a problem on my motorcycle contrast he put my penalus 1.25 when I did not make any accident 4 months problems always no rule courier call meeting nothing to do")</f>
        <v>Flee 4 months that I made myself a tale of a problem on my motorcycle contrast he put my penalus 1.25 when I did not make any accident 4 months problems always no rule courier call meeting nothing to do</v>
      </c>
    </row>
    <row r="919" ht="15.75" customHeight="1">
      <c r="B919" s="2" t="s">
        <v>2478</v>
      </c>
      <c r="C919" s="2" t="s">
        <v>2479</v>
      </c>
      <c r="D919" s="2" t="s">
        <v>2277</v>
      </c>
      <c r="E919" s="2" t="s">
        <v>14</v>
      </c>
      <c r="F919" s="2" t="s">
        <v>15</v>
      </c>
      <c r="G919" s="2" t="s">
        <v>1969</v>
      </c>
      <c r="H919" s="2" t="s">
        <v>1966</v>
      </c>
      <c r="I919" s="3" t="str">
        <f>IFERROR(__xludf.DUMMYFUNCTION("GOOGLETRANSLATE(C919,""fr"",""en"")"),"Following an accident, an expertise in place, without the expert moving, by remote photos ... repairs are made, I recover the vehicle, he breaks down a few hours later ... And bim the same expert this time moves and says that it is not due to the accident"&amp;" with the mechanic who says that he had not seen anything ... So the 1600 euros of repair at my expense ...
Real v o l ...... Experts are wick with insurance and garage owners who are assured of insurance ...
(I shortened so as not to be too long ...)")</f>
        <v>Following an accident, an expertise in place, without the expert moving, by remote photos ... repairs are made, I recover the vehicle, he breaks down a few hours later ... And bim the same expert this time moves and says that it is not due to the accident with the mechanic who says that he had not seen anything ... So the 1600 euros of repair at my expense ...
Real v o l ...... Experts are wick with insurance and garage owners who are assured of insurance ...
(I shortened so as not to be too long ...)</v>
      </c>
    </row>
    <row r="920" ht="15.75" customHeight="1">
      <c r="B920" s="2" t="s">
        <v>2480</v>
      </c>
      <c r="C920" s="2" t="s">
        <v>2481</v>
      </c>
      <c r="D920" s="2" t="s">
        <v>2277</v>
      </c>
      <c r="E920" s="2" t="s">
        <v>14</v>
      </c>
      <c r="F920" s="2" t="s">
        <v>15</v>
      </c>
      <c r="G920" s="2" t="s">
        <v>2482</v>
      </c>
      <c r="H920" s="2" t="s">
        <v>1966</v>
      </c>
      <c r="I920" s="3" t="str">
        <f>IFERROR(__xludf.DUMMYFUNCTION("GOOGLETRANSLATE(C920,""fr"",""en"")"),"Chaotic and catastrophic management of the file. You never have the same interlocutor on the phone.
Insurance does everything possible so as not to reimburse the damage following a disaster.
He tries to have the files dragged, hoping that people abandon"&amp;".
 It is important not to be done, it is recommended to consult an independent expert or a lawyer.
The financial advisor pointed out to me that the prices were raised because Pacifica reimbursed very well ...
Flee this insurance !!!!")</f>
        <v>Chaotic and catastrophic management of the file. You never have the same interlocutor on the phone.
Insurance does everything possible so as not to reimburse the damage following a disaster.
He tries to have the files dragged, hoping that people abandon.
 It is important not to be done, it is recommended to consult an independent expert or a lawyer.
The financial advisor pointed out to me that the prices were raised because Pacifica reimbursed very well ...
Flee this insurance !!!!</v>
      </c>
    </row>
    <row r="921" ht="15.75" customHeight="1">
      <c r="B921" s="2" t="s">
        <v>2483</v>
      </c>
      <c r="C921" s="2" t="s">
        <v>2484</v>
      </c>
      <c r="D921" s="2" t="s">
        <v>2277</v>
      </c>
      <c r="E921" s="2" t="s">
        <v>14</v>
      </c>
      <c r="F921" s="2" t="s">
        <v>15</v>
      </c>
      <c r="G921" s="2" t="s">
        <v>2485</v>
      </c>
      <c r="H921" s="2" t="s">
        <v>1966</v>
      </c>
      <c r="I921" s="3" t="str">
        <f>IFERROR(__xludf.DUMMYFUNCTION("GOOGLETRANSLATE(C921,""fr"",""en"")"),"Crédit Agricole insurance I would not recommend it to anyone I am disappointed and very angry. When I called for a termination request I was informed that I could terminate on August 9, 2020 my new insurance sent A letter of termination for this date acco"&amp;"rding to the Hamon Gold law I am informed that the termination was refused because my contract ends in April 2021. I am very angry with these bad information and the incompetence of customer service and
And so that is why I would not recommend this agric"&amp;"ultural credit insurance and I strongly think that I may even change bank
")</f>
        <v>Crédit Agricole insurance I would not recommend it to anyone I am disappointed and very angry. When I called for a termination request I was informed that I could terminate on August 9, 2020 my new insurance sent A letter of termination for this date according to the Hamon Gold law I am informed that the termination was refused because my contract ends in April 2021. I am very angry with these bad information and the incompetence of customer service and
And so that is why I would not recommend this agricultural credit insurance and I strongly think that I may even change bank
</v>
      </c>
    </row>
    <row r="922" ht="15.75" customHeight="1">
      <c r="B922" s="2" t="s">
        <v>2486</v>
      </c>
      <c r="C922" s="2" t="s">
        <v>2487</v>
      </c>
      <c r="D922" s="2" t="s">
        <v>2277</v>
      </c>
      <c r="E922" s="2" t="s">
        <v>14</v>
      </c>
      <c r="F922" s="2" t="s">
        <v>15</v>
      </c>
      <c r="G922" s="2" t="s">
        <v>2488</v>
      </c>
      <c r="H922" s="2" t="s">
        <v>1966</v>
      </c>
      <c r="I922" s="3" t="str">
        <f>IFERROR(__xludf.DUMMYFUNCTION("GOOGLETRANSLATE(C922,""fr"",""en"")"),"Need help a Sunday at the end of the afternoon for troubleshooting recent car battery problem does not dismantle. Call Assistance, immediately taken into account N ° File sent by SMS - Info Dépanneur arrives in 9 minutes - Exact - Find the breakdown quick"&amp;"ly on the battery - everything was very good - very satisfied -")</f>
        <v>Need help a Sunday at the end of the afternoon for troubleshooting recent car battery problem does not dismantle. Call Assistance, immediately taken into account N ° File sent by SMS - Info Dépanneur arrives in 9 minutes - Exact - Find the breakdown quickly on the battery - everything was very good - very satisfied -</v>
      </c>
    </row>
    <row r="923" ht="15.75" customHeight="1">
      <c r="B923" s="2" t="s">
        <v>2489</v>
      </c>
      <c r="C923" s="2" t="s">
        <v>2490</v>
      </c>
      <c r="D923" s="2" t="s">
        <v>2277</v>
      </c>
      <c r="E923" s="2" t="s">
        <v>14</v>
      </c>
      <c r="F923" s="2" t="s">
        <v>15</v>
      </c>
      <c r="G923" s="2" t="s">
        <v>2491</v>
      </c>
      <c r="H923" s="2" t="s">
        <v>140</v>
      </c>
      <c r="I923" s="3" t="str">
        <f>IFERROR(__xludf.DUMMYFUNCTION("GOOGLETRANSLATE(C923,""fr"",""en"")"),"Deplorable customer service that does not give satisfaction. You have to insist very strongly before having some competent and kind on the phone ...")</f>
        <v>Deplorable customer service that does not give satisfaction. You have to insist very strongly before having some competent and kind on the phone ...</v>
      </c>
    </row>
    <row r="924" ht="15.75" customHeight="1">
      <c r="B924" s="2" t="s">
        <v>2492</v>
      </c>
      <c r="C924" s="2" t="s">
        <v>2493</v>
      </c>
      <c r="D924" s="2" t="s">
        <v>2277</v>
      </c>
      <c r="E924" s="2" t="s">
        <v>14</v>
      </c>
      <c r="F924" s="2" t="s">
        <v>15</v>
      </c>
      <c r="G924" s="2" t="s">
        <v>2494</v>
      </c>
      <c r="H924" s="2" t="s">
        <v>310</v>
      </c>
      <c r="I924" s="3" t="str">
        <f>IFERROR(__xludf.DUMMYFUNCTION("GOOGLETRANSLATE(C924,""fr"",""en"")"),"Very good but expensive")</f>
        <v>Very good but expensive</v>
      </c>
    </row>
    <row r="925" ht="15.75" customHeight="1">
      <c r="B925" s="2" t="s">
        <v>2495</v>
      </c>
      <c r="C925" s="2" t="s">
        <v>2496</v>
      </c>
      <c r="D925" s="2" t="s">
        <v>2277</v>
      </c>
      <c r="E925" s="2" t="s">
        <v>14</v>
      </c>
      <c r="F925" s="2" t="s">
        <v>15</v>
      </c>
      <c r="G925" s="2" t="s">
        <v>2497</v>
      </c>
      <c r="H925" s="2" t="s">
        <v>340</v>
      </c>
      <c r="I925" s="3" t="str">
        <f>IFERROR(__xludf.DUMMYFUNCTION("GOOGLETRANSLATE(C925,""fr"",""en"")"),"To flee, customer service which leaves something to be desired bad times and very unpleasant, refuses to reimburse you when it is wrong, it is changed a liability to a claim without warning, really if we can put a note of 0 I 'would have done")</f>
        <v>To flee, customer service which leaves something to be desired bad times and very unpleasant, refuses to reimburse you when it is wrong, it is changed a liability to a claim without warning, really if we can put a note of 0 I 'would have done</v>
      </c>
    </row>
    <row r="926" ht="15.75" customHeight="1">
      <c r="B926" s="2" t="s">
        <v>2498</v>
      </c>
      <c r="C926" s="2" t="s">
        <v>2499</v>
      </c>
      <c r="D926" s="2" t="s">
        <v>2277</v>
      </c>
      <c r="E926" s="2" t="s">
        <v>14</v>
      </c>
      <c r="F926" s="2" t="s">
        <v>15</v>
      </c>
      <c r="G926" s="2" t="s">
        <v>2500</v>
      </c>
      <c r="H926" s="2" t="s">
        <v>340</v>
      </c>
      <c r="I926" s="3" t="str">
        <f>IFERROR(__xludf.DUMMYFUNCTION("GOOGLETRANSLATE(C926,""fr"",""en"")"),"Pacifica is insurance not only too expensive but also it is in very bad faith. They are always looking for the slightest detail to refuse you the reimbursement. I do not recommend it!")</f>
        <v>Pacifica is insurance not only too expensive but also it is in very bad faith. They are always looking for the slightest detail to refuse you the reimbursement. I do not recommend it!</v>
      </c>
    </row>
    <row r="927" ht="15.75" customHeight="1">
      <c r="B927" s="2" t="s">
        <v>2501</v>
      </c>
      <c r="C927" s="2" t="s">
        <v>2502</v>
      </c>
      <c r="D927" s="2" t="s">
        <v>2277</v>
      </c>
      <c r="E927" s="2" t="s">
        <v>14</v>
      </c>
      <c r="F927" s="2" t="s">
        <v>15</v>
      </c>
      <c r="G927" s="2" t="s">
        <v>2503</v>
      </c>
      <c r="H927" s="2" t="s">
        <v>360</v>
      </c>
      <c r="I927" s="3" t="str">
        <f>IFERROR(__xludf.DUMMYFUNCTION("GOOGLETRANSLATE(C927,""fr"",""en"")"),"Satisfied but excessive price compared to competition and given the number of contracts in your home, i.e. 4 (3autoset 1 housing)")</f>
        <v>Satisfied but excessive price compared to competition and given the number of contracts in your home, i.e. 4 (3autoset 1 housing)</v>
      </c>
    </row>
    <row r="928" ht="15.75" customHeight="1">
      <c r="B928" s="2" t="s">
        <v>2504</v>
      </c>
      <c r="C928" s="2" t="s">
        <v>2505</v>
      </c>
      <c r="D928" s="2" t="s">
        <v>2277</v>
      </c>
      <c r="E928" s="2" t="s">
        <v>14</v>
      </c>
      <c r="F928" s="2" t="s">
        <v>15</v>
      </c>
      <c r="G928" s="2" t="s">
        <v>2506</v>
      </c>
      <c r="H928" s="2" t="s">
        <v>360</v>
      </c>
      <c r="I928" s="3" t="str">
        <f>IFERROR(__xludf.DUMMYFUNCTION("GOOGLETRANSLATE(C928,""fr"",""en"")"),"I have been insured for 20 years for my cars. I receive this Wednesday a letter according to they were terminated my contract. Reason: the loss observed for this contract. I am 50% bonus. I had 4 claims including 2 broken ice. I am not responsible for any"&amp;" of them.
I call and they have the cheek to ask me to make the request for termination myself when they are the ones who eject me! The reason is that if it is not me who resilses, I will not find any insurer.
Flee this insurance company
")</f>
        <v>I have been insured for 20 years for my cars. I receive this Wednesday a letter according to they were terminated my contract. Reason: the loss observed for this contract. I am 50% bonus. I had 4 claims including 2 broken ice. I am not responsible for any of them.
I call and they have the cheek to ask me to make the request for termination myself when they are the ones who eject me! The reason is that if it is not me who resilses, I will not find any insurer.
Flee this insurance company
</v>
      </c>
    </row>
    <row r="929" ht="15.75" customHeight="1">
      <c r="B929" s="2" t="s">
        <v>2507</v>
      </c>
      <c r="C929" s="2" t="s">
        <v>2508</v>
      </c>
      <c r="D929" s="2" t="s">
        <v>2277</v>
      </c>
      <c r="E929" s="2" t="s">
        <v>14</v>
      </c>
      <c r="F929" s="2" t="s">
        <v>15</v>
      </c>
      <c r="G929" s="2" t="s">
        <v>2509</v>
      </c>
      <c r="H929" s="2" t="s">
        <v>385</v>
      </c>
      <c r="I929" s="3" t="str">
        <f>IFERROR(__xludf.DUMMYFUNCTION("GOOGLETRANSLATE(C929,""fr"",""en"")"),"Hello, I wish to terminate my auto insurance by invoking the Hamon law, result, always something that does not go with Pacifica, it's been 2 months since I pay 2 different insurances suddenly, not to mention the exorbitant rates, I am going competition, I"&amp;" divide the price by 2, Pacifica has absolutely flee")</f>
        <v>Hello, I wish to terminate my auto insurance by invoking the Hamon law, result, always something that does not go with Pacifica, it's been 2 months since I pay 2 different insurances suddenly, not to mention the exorbitant rates, I am going competition, I divide the price by 2, Pacifica has absolutely flee</v>
      </c>
    </row>
    <row r="930" ht="15.75" customHeight="1">
      <c r="B930" s="2" t="s">
        <v>2510</v>
      </c>
      <c r="C930" s="2" t="s">
        <v>2511</v>
      </c>
      <c r="D930" s="2" t="s">
        <v>2277</v>
      </c>
      <c r="E930" s="2" t="s">
        <v>14</v>
      </c>
      <c r="F930" s="2" t="s">
        <v>15</v>
      </c>
      <c r="G930" s="2" t="s">
        <v>401</v>
      </c>
      <c r="H930" s="2" t="s">
        <v>401</v>
      </c>
      <c r="I930" s="3" t="str">
        <f>IFERROR(__xludf.DUMMYFUNCTION("GOOGLETRANSLATE(C930,""fr"",""en"")"),"I had a very banal disaster I eaten a terminal when she guailed myself, nothing serious, I call asUrance to ask him if I declare what I have the right. I tell him to wait before doing it. But she did not expect anything and declared a responsible disaster"&amp;" without having seen or the car no expert .... suddenly I decreased my bonus and pay more expensive!")</f>
        <v>I had a very banal disaster I eaten a terminal when she guailed myself, nothing serious, I call asUrance to ask him if I declare what I have the right. I tell him to wait before doing it. But she did not expect anything and declared a responsible disaster without having seen or the car no expert .... suddenly I decreased my bonus and pay more expensive!</v>
      </c>
    </row>
    <row r="931" ht="15.75" customHeight="1">
      <c r="B931" s="2" t="s">
        <v>2512</v>
      </c>
      <c r="C931" s="2" t="s">
        <v>2513</v>
      </c>
      <c r="D931" s="2" t="s">
        <v>2277</v>
      </c>
      <c r="E931" s="2" t="s">
        <v>14</v>
      </c>
      <c r="F931" s="2" t="s">
        <v>15</v>
      </c>
      <c r="G931" s="2" t="s">
        <v>2514</v>
      </c>
      <c r="H931" s="2" t="s">
        <v>447</v>
      </c>
      <c r="I931" s="3" t="str">
        <f>IFERROR(__xludf.DUMMYFUNCTION("GOOGLETRANSLATE(C931,""fr"",""en"")"),"Honest zero customer service pointed
New vehicle purchased on July 30 only 600km on the counter
A German gets me back in the left left door I am not there at the time of the facts I have a word on my windshield with the contact details of the Pacifica p"&amp;"erson advises me to contact the person by telephone calls and by mail no response
Pacifica does not react it is up to me to demer with the person I am even told by phone that I have to go there that is to say to Germany to see with the person directly to"&amp;" find witnesses and even Going to the gendarmerie to file a complaint in the city where the disaster took place I am from Bourges the sinister took place at Tours 400 kms round trip and after I am told sir no observation franchise 330 euros
Courier with "&amp;"word and contact details of the at fault sent to the headquarters of Pacifica justifying quotes work at the bodybuilder
Still no answer to date
8 contracts at home currently 3 cars Housing Health Insurance Life Insurance and so on
Contribution 2600 eur"&amp;"os per year
I would find better elsewhere
Flee this group as soon as possible
")</f>
        <v>Honest zero customer service pointed
New vehicle purchased on July 30 only 600km on the counter
A German gets me back in the left left door I am not there at the time of the facts I have a word on my windshield with the contact details of the Pacifica person advises me to contact the person by telephone calls and by mail no response
Pacifica does not react it is up to me to demer with the person I am even told by phone that I have to go there that is to say to Germany to see with the person directly to find witnesses and even Going to the gendarmerie to file a complaint in the city where the disaster took place I am from Bourges the sinister took place at Tours 400 kms round trip and after I am told sir no observation franchise 330 euros
Courier with word and contact details of the at fault sent to the headquarters of Pacifica justifying quotes work at the bodybuilder
Still no answer to date
8 contracts at home currently 3 cars Housing Health Insurance Life Insurance and so on
Contribution 2600 euros per year
I would find better elsewhere
Flee this group as soon as possible
</v>
      </c>
    </row>
    <row r="932" ht="15.75" customHeight="1">
      <c r="B932" s="2" t="s">
        <v>2515</v>
      </c>
      <c r="C932" s="2" t="s">
        <v>2516</v>
      </c>
      <c r="D932" s="2" t="s">
        <v>2277</v>
      </c>
      <c r="E932" s="2" t="s">
        <v>14</v>
      </c>
      <c r="F932" s="2" t="s">
        <v>15</v>
      </c>
      <c r="G932" s="2" t="s">
        <v>460</v>
      </c>
      <c r="H932" s="2" t="s">
        <v>457</v>
      </c>
      <c r="I932" s="3" t="str">
        <f>IFERROR(__xludf.DUMMYFUNCTION("GOOGLETRANSLATE(C932,""fr"",""en"")"),"Breaking to Spain Assistance very bad we are 1184 euros in costs we will have 300 euros in reimbursement and a ceiling of 300 euros for insurance .... this morning at 10am a taxi had to come and get us to take a rental vehicle for Return to France there i"&amp;"s still 3:38 pm always taxi despite a large number of calls outside our shares ..... we are a family with a baby.
And we scout ""the Halde L Hotel and we still do not know our fate still no zero .. Last recourse The French embassy in Spain ... It is sham"&amp;"eful excuse my writing but I write from my mobile ... Evil Pacifica really . We're going to ruin each other and our children are tired of changing your hotel every day ... spoiled vacation
.")</f>
        <v>Breaking to Spain Assistance very bad we are 1184 euros in costs we will have 300 euros in reimbursement and a ceiling of 300 euros for insurance .... this morning at 10am a taxi had to come and get us to take a rental vehicle for Return to France there is still 3:38 pm always taxi despite a large number of calls outside our shares ..... we are a family with a baby.
And we scout "the Halde L Hotel and we still do not know our fate still no zero .. Last recourse The French embassy in Spain ... It is shameful excuse my writing but I write from my mobile ... Evil Pacifica really . We're going to ruin each other and our children are tired of changing your hotel every day ... spoiled vacation
.</v>
      </c>
    </row>
    <row r="933" ht="15.75" customHeight="1">
      <c r="B933" s="2" t="s">
        <v>2517</v>
      </c>
      <c r="C933" s="2" t="s">
        <v>2518</v>
      </c>
      <c r="D933" s="2" t="s">
        <v>2277</v>
      </c>
      <c r="E933" s="2" t="s">
        <v>14</v>
      </c>
      <c r="F933" s="2" t="s">
        <v>15</v>
      </c>
      <c r="G933" s="2" t="s">
        <v>2519</v>
      </c>
      <c r="H933" s="2" t="s">
        <v>475</v>
      </c>
      <c r="I933" s="3" t="str">
        <f>IFERROR(__xludf.DUMMYFUNCTION("GOOGLETRANSLATE(C933,""fr"",""en"")"),"Following an episode of hail, no repayment is covered by all -risk insurance. Indeed, if the value of the bodywork is greater than the value of the car, the offices are your responsibility and you must pay expertise to have the right to drive with hailsto"&amp;"nes ...")</f>
        <v>Following an episode of hail, no repayment is covered by all -risk insurance. Indeed, if the value of the bodywork is greater than the value of the car, the offices are your responsibility and you must pay expertise to have the right to drive with hailstones ...</v>
      </c>
    </row>
    <row r="934" ht="15.75" customHeight="1">
      <c r="B934" s="2" t="s">
        <v>2520</v>
      </c>
      <c r="C934" s="2" t="s">
        <v>2521</v>
      </c>
      <c r="D934" s="2" t="s">
        <v>2277</v>
      </c>
      <c r="E934" s="2" t="s">
        <v>14</v>
      </c>
      <c r="F934" s="2" t="s">
        <v>15</v>
      </c>
      <c r="G934" s="2" t="s">
        <v>534</v>
      </c>
      <c r="H934" s="2" t="s">
        <v>531</v>
      </c>
      <c r="I934" s="3" t="str">
        <f>IFERROR(__xludf.DUMMYFUNCTION("GOOGLETRANSLATE(C934,""fr"",""en"")"),"Pacifica is really a bank they are there to earn money, as long as we pay here, the eu an accident or the twisted is 100% opposing part and even the experts are in their balance and draws prices to the bottom; It is not the choice it is the scale pacifia "&amp;"finally me I did 9 years with them without worries, because too good driver I get in and the most people in front of me, I strongly advise them he does not listen Our demands, he has that the claims of their business which counts, the other insurance is b"&amp;"etter war I think but they can listen to the member, I have another car at the maaf, very well even for my wife who had had A hanging has its very courteous twisted, here we are yell down because they have to get out of the money from their pocket, for in"&amp;"fo Madame the advisers of Pacifia is a bit of the goal of why we make sure if not all in the ride in insurance.")</f>
        <v>Pacifica is really a bank they are there to earn money, as long as we pay here, the eu an accident or the twisted is 100% opposing part and even the experts are in their balance and draws prices to the bottom; It is not the choice it is the scale pacifia finally me I did 9 years with them without worries, because too good driver I get in and the most people in front of me, I strongly advise them he does not listen Our demands, he has that the claims of their business which counts, the other insurance is better war I think but they can listen to the member, I have another car at the maaf, very well even for my wife who had had A hanging has its very courteous twisted, here we are yell down because they have to get out of the money from their pocket, for info Madame the advisers of Pacifia is a bit of the goal of why we make sure if not all in the ride in insurance.</v>
      </c>
    </row>
    <row r="935" ht="15.75" customHeight="1">
      <c r="B935" s="2" t="s">
        <v>2522</v>
      </c>
      <c r="C935" s="2" t="s">
        <v>2523</v>
      </c>
      <c r="D935" s="2" t="s">
        <v>2277</v>
      </c>
      <c r="E935" s="2" t="s">
        <v>14</v>
      </c>
      <c r="F935" s="2" t="s">
        <v>15</v>
      </c>
      <c r="G935" s="2" t="s">
        <v>2058</v>
      </c>
      <c r="H935" s="2" t="s">
        <v>531</v>
      </c>
      <c r="I935" s="3" t="str">
        <f>IFERROR(__xludf.DUMMYFUNCTION("GOOGLETRANSLATE(C935,""fr"",""en"")"),"Good insurance, who takes a lot of things in warranty, top customer service, but after a year I wanted to renegotiate the price and the banker tells me that it was impossible for him to negotiate car insurance c damage because So I don't think I stay afte"&amp;"rwards")</f>
        <v>Good insurance, who takes a lot of things in warranty, top customer service, but after a year I wanted to renegotiate the price and the banker tells me that it was impossible for him to negotiate car insurance c damage because So I don't think I stay afterwards</v>
      </c>
    </row>
    <row r="936" ht="15.75" customHeight="1">
      <c r="B936" s="2" t="s">
        <v>2524</v>
      </c>
      <c r="C936" s="2" t="s">
        <v>2525</v>
      </c>
      <c r="D936" s="2" t="s">
        <v>2277</v>
      </c>
      <c r="E936" s="2" t="s">
        <v>14</v>
      </c>
      <c r="F936" s="2" t="s">
        <v>15</v>
      </c>
      <c r="G936" s="2" t="s">
        <v>2526</v>
      </c>
      <c r="H936" s="2" t="s">
        <v>547</v>
      </c>
      <c r="I936" s="3" t="str">
        <f>IFERROR(__xludf.DUMMYFUNCTION("GOOGLETRANSLATE(C936,""fr"",""en"")"),"To flee! It took more than two months to obtain compensation and above all be recognized not responsible. No paper, everything done by phone !!! (Hello to prove anything in the event of a dispute). And watch out for their 'independent' experts (BCA Expert"&amp;"ise) who do nothing to help you either.")</f>
        <v>To flee! It took more than two months to obtain compensation and above all be recognized not responsible. No paper, everything done by phone !!! (Hello to prove anything in the event of a dispute). And watch out for their 'independent' experts (BCA Expertise) who do nothing to help you either.</v>
      </c>
    </row>
    <row r="937" ht="15.75" customHeight="1">
      <c r="B937" s="2" t="s">
        <v>2527</v>
      </c>
      <c r="C937" s="2" t="s">
        <v>2528</v>
      </c>
      <c r="D937" s="2" t="s">
        <v>2277</v>
      </c>
      <c r="E937" s="2" t="s">
        <v>14</v>
      </c>
      <c r="F937" s="2" t="s">
        <v>15</v>
      </c>
      <c r="G937" s="2" t="s">
        <v>2529</v>
      </c>
      <c r="H937" s="2" t="s">
        <v>575</v>
      </c>
      <c r="I937" s="3" t="str">
        <f>IFERROR(__xludf.DUMMYFUNCTION("GOOGLETRANSLATE(C937,""fr"",""en"")"),"Refusal of a new contract because delay on my other gray card so to thank Pacifica, on each anniversary contract I would say by by by")</f>
        <v>Refusal of a new contract because delay on my other gray card so to thank Pacifica, on each anniversary contract I would say by by by</v>
      </c>
    </row>
    <row r="938" ht="15.75" customHeight="1">
      <c r="B938" s="2" t="s">
        <v>2530</v>
      </c>
      <c r="C938" s="2" t="s">
        <v>2531</v>
      </c>
      <c r="D938" s="2" t="s">
        <v>2277</v>
      </c>
      <c r="E938" s="2" t="s">
        <v>14</v>
      </c>
      <c r="F938" s="2" t="s">
        <v>15</v>
      </c>
      <c r="G938" s="2" t="s">
        <v>2532</v>
      </c>
      <c r="H938" s="2" t="s">
        <v>594</v>
      </c>
      <c r="I938" s="3" t="str">
        <f>IFERROR(__xludf.DUMMYFUNCTION("GOOGLETRANSLATE(C938,""fr"",""en"")"),"Just arrived at the end of the year, and already big regrets to have been smoked.
They were careful not to tell me that I was going to be increased two months later.
I already fled you 37 years ago, you have not changed, returned only to the insistent a"&amp;"dvice of my son.
I no longer have any confidence, too much filout.
I am looking for another insurer. I will be happy when I get rid of you.")</f>
        <v>Just arrived at the end of the year, and already big regrets to have been smoked.
They were careful not to tell me that I was going to be increased two months later.
I already fled you 37 years ago, you have not changed, returned only to the insistent advice of my son.
I no longer have any confidence, too much filout.
I am looking for another insurer. I will be happy when I get rid of you.</v>
      </c>
    </row>
    <row r="939" ht="15.75" customHeight="1">
      <c r="B939" s="2" t="s">
        <v>2533</v>
      </c>
      <c r="C939" s="2" t="s">
        <v>2534</v>
      </c>
      <c r="D939" s="2" t="s">
        <v>2277</v>
      </c>
      <c r="E939" s="2" t="s">
        <v>14</v>
      </c>
      <c r="F939" s="2" t="s">
        <v>15</v>
      </c>
      <c r="G939" s="2" t="s">
        <v>600</v>
      </c>
      <c r="H939" s="2" t="s">
        <v>594</v>
      </c>
      <c r="I939" s="3" t="str">
        <f>IFERROR(__xludf.DUMMYFUNCTION("GOOGLETRANSLATE(C939,""fr"",""en"")"),"Very good self -responsiveness insurance present as well as fast reimbursement but on the other hand a little high price")</f>
        <v>Very good self -responsiveness insurance present as well as fast reimbursement but on the other hand a little high price</v>
      </c>
    </row>
    <row r="940" ht="15.75" customHeight="1">
      <c r="B940" s="2" t="s">
        <v>2535</v>
      </c>
      <c r="C940" s="2" t="s">
        <v>2536</v>
      </c>
      <c r="D940" s="2" t="s">
        <v>2277</v>
      </c>
      <c r="E940" s="2" t="s">
        <v>14</v>
      </c>
      <c r="F940" s="2" t="s">
        <v>15</v>
      </c>
      <c r="G940" s="2" t="s">
        <v>2537</v>
      </c>
      <c r="H940" s="2" t="s">
        <v>607</v>
      </c>
      <c r="I940" s="3" t="str">
        <f>IFERROR(__xludf.DUMMYFUNCTION("GOOGLETRANSLATE(C940,""fr"",""en"")"),"Big draws, unable to terminate my insurance when they sent me a letter in this direction. Melgre my mail to terminate and after receiving a response validating the termination, they are still able to claim the monthly payments.")</f>
        <v>Big draws, unable to terminate my insurance when they sent me a letter in this direction. Melgre my mail to terminate and after receiving a response validating the termination, they are still able to claim the monthly payments.</v>
      </c>
    </row>
    <row r="941" ht="15.75" customHeight="1">
      <c r="B941" s="2" t="s">
        <v>2538</v>
      </c>
      <c r="C941" s="2" t="s">
        <v>2539</v>
      </c>
      <c r="D941" s="2" t="s">
        <v>2277</v>
      </c>
      <c r="E941" s="2" t="s">
        <v>14</v>
      </c>
      <c r="F941" s="2" t="s">
        <v>15</v>
      </c>
      <c r="G941" s="2" t="s">
        <v>2540</v>
      </c>
      <c r="H941" s="2" t="s">
        <v>620</v>
      </c>
      <c r="I941" s="3" t="str">
        <f>IFERROR(__xludf.DUMMYFUNCTION("GOOGLETRANSLATE(C941,""fr"",""en"")"),"After exchange of my windshield on my Toyota CHR and passing in front of an expert I was withdrawn more than twenty percent from my initial invoice for so -called overcharging of the concessionaire.
Who better than Toyota is empowered to change my windsh"&amp;"ield?.
lamentable")</f>
        <v>After exchange of my windshield on my Toyota CHR and passing in front of an expert I was withdrawn more than twenty percent from my initial invoice for so -called overcharging of the concessionaire.
Who better than Toyota is empowered to change my windshield?.
lamentable</v>
      </c>
    </row>
    <row r="942" ht="15.75" customHeight="1">
      <c r="B942" s="2" t="s">
        <v>2541</v>
      </c>
      <c r="C942" s="2" t="s">
        <v>2542</v>
      </c>
      <c r="D942" s="2" t="s">
        <v>2277</v>
      </c>
      <c r="E942" s="2" t="s">
        <v>14</v>
      </c>
      <c r="F942" s="2" t="s">
        <v>15</v>
      </c>
      <c r="G942" s="2" t="s">
        <v>2543</v>
      </c>
      <c r="H942" s="2" t="s">
        <v>624</v>
      </c>
      <c r="I942" s="3" t="str">
        <f>IFERROR(__xludf.DUMMYFUNCTION("GOOGLETRANSLATE(C942,""fr"",""en"")"),"Following 1 attempts at vehicle flight, 1 hanging and a vehicle flight in 6 months, Pacifica assured me 2 years then turned me pretending too much accident. They left me for 1 year to find another insurer. Insurance is compulsory to drive, so you have to "&amp;"pay but you should not have a claim otherwise you are fired.")</f>
        <v>Following 1 attempts at vehicle flight, 1 hanging and a vehicle flight in 6 months, Pacifica assured me 2 years then turned me pretending too much accident. They left me for 1 year to find another insurer. Insurance is compulsory to drive, so you have to pay but you should not have a claim otherwise you are fired.</v>
      </c>
    </row>
    <row r="943" ht="15.75" customHeight="1">
      <c r="B943" s="2" t="s">
        <v>2544</v>
      </c>
      <c r="C943" s="2" t="s">
        <v>2545</v>
      </c>
      <c r="D943" s="2" t="s">
        <v>2277</v>
      </c>
      <c r="E943" s="2" t="s">
        <v>14</v>
      </c>
      <c r="F943" s="2" t="s">
        <v>15</v>
      </c>
      <c r="G943" s="2" t="s">
        <v>2546</v>
      </c>
      <c r="H943" s="2" t="s">
        <v>640</v>
      </c>
      <c r="I943" s="3" t="str">
        <f>IFERROR(__xludf.DUMMYFUNCTION("GOOGLETRANSLATE(C943,""fr"",""en"")"),"Customer (pro) for 20 years, I have had a self -disaster for an amount of 9,500 e. Unlocking half of this sum after multiple calls (line dedicated to saturated claims ...). For 2 months nothing more ... No explanation, no communication despite my customer"&amp;" complaint made in agency ...
I think I am reporting on my bad experience during the next GA of my local box ...")</f>
        <v>Customer (pro) for 20 years, I have had a self -disaster for an amount of 9,500 e. Unlocking half of this sum after multiple calls (line dedicated to saturated claims ...). For 2 months nothing more ... No explanation, no communication despite my customer complaint made in agency ...
I think I am reporting on my bad experience during the next GA of my local box ...</v>
      </c>
    </row>
    <row r="944" ht="15.75" customHeight="1">
      <c r="B944" s="2" t="s">
        <v>2547</v>
      </c>
      <c r="C944" s="2" t="s">
        <v>2548</v>
      </c>
      <c r="D944" s="2" t="s">
        <v>2277</v>
      </c>
      <c r="E944" s="2" t="s">
        <v>14</v>
      </c>
      <c r="F944" s="2" t="s">
        <v>15</v>
      </c>
      <c r="G944" s="2" t="s">
        <v>2549</v>
      </c>
      <c r="H944" s="2" t="s">
        <v>666</v>
      </c>
      <c r="I944" s="3" t="str">
        <f>IFERROR(__xludf.DUMMYFUNCTION("GOOGLETRANSLATE(C944,""fr"",""en"")"),"I'm looking for cheaper. My advisor never gives me a commercial proposal. I would like to take stock once a year. I have the feeling of being scammed when I see the other insurances.")</f>
        <v>I'm looking for cheaper. My advisor never gives me a commercial proposal. I would like to take stock once a year. I have the feeling of being scammed when I see the other insurances.</v>
      </c>
    </row>
    <row r="945" ht="15.75" customHeight="1">
      <c r="B945" s="2" t="s">
        <v>2550</v>
      </c>
      <c r="C945" s="2" t="s">
        <v>2551</v>
      </c>
      <c r="D945" s="2" t="s">
        <v>2277</v>
      </c>
      <c r="E945" s="2" t="s">
        <v>14</v>
      </c>
      <c r="F945" s="2" t="s">
        <v>15</v>
      </c>
      <c r="G945" s="2" t="s">
        <v>2552</v>
      </c>
      <c r="H945" s="2" t="s">
        <v>684</v>
      </c>
      <c r="I945" s="3" t="str">
        <f>IFERROR(__xludf.DUMMYFUNCTION("GOOGLETRANSLATE(C945,""fr"",""en"")"),"I was an old client and for years through Crédit Agricole except when I had a dispute with them. I just called for information at my franchise and the degradation of my car. He made a file as after I did not follow up. I did not see an expert then my driv"&amp;"er advantage was impacted so I paid more expensive.")</f>
        <v>I was an old client and for years through Crédit Agricole except when I had a dispute with them. I just called for information at my franchise and the degradation of my car. He made a file as after I did not follow up. I did not see an expert then my driver advantage was impacted so I paid more expensive.</v>
      </c>
    </row>
    <row r="946" ht="15.75" customHeight="1">
      <c r="B946" s="2" t="s">
        <v>2553</v>
      </c>
      <c r="C946" s="2" t="s">
        <v>2554</v>
      </c>
      <c r="D946" s="2" t="s">
        <v>2277</v>
      </c>
      <c r="E946" s="2" t="s">
        <v>14</v>
      </c>
      <c r="F946" s="2" t="s">
        <v>15</v>
      </c>
      <c r="G946" s="2" t="s">
        <v>715</v>
      </c>
      <c r="H946" s="2" t="s">
        <v>712</v>
      </c>
      <c r="I946" s="3" t="str">
        <f>IFERROR(__xludf.DUMMYFUNCTION("GOOGLETRANSLATE(C946,""fr"",""en"")"),"Please note, this insurance works in partnership with banks (LCL and Crédit Agricole) which bring customers ... The files take 5 to 6 months to be studied and after 6 months you receive a laconic phone call which warns you that Insurance no longer wants y"&amp;"ou. Then manage. Please note because bank advisers (trained in a few hours, without knowing the subtleties of insurance) do not check the insurance criteria but they have fulfilled their objectives ... and when insurance resilses you, the bank and the ins"&amp;"urance The responsibility of the problem is referred and the customer can do nothing!")</f>
        <v>Please note, this insurance works in partnership with banks (LCL and Crédit Agricole) which bring customers ... The files take 5 to 6 months to be studied and after 6 months you receive a laconic phone call which warns you that Insurance no longer wants you. Then manage. Please note because bank advisers (trained in a few hours, without knowing the subtleties of insurance) do not check the insurance criteria but they have fulfilled their objectives ... and when insurance resilses you, the bank and the insurance The responsibility of the problem is referred and the customer can do nothing!</v>
      </c>
    </row>
    <row r="947" ht="15.75" customHeight="1">
      <c r="B947" s="2" t="s">
        <v>2555</v>
      </c>
      <c r="C947" s="2" t="s">
        <v>2556</v>
      </c>
      <c r="D947" s="2" t="s">
        <v>2277</v>
      </c>
      <c r="E947" s="2" t="s">
        <v>14</v>
      </c>
      <c r="F947" s="2" t="s">
        <v>15</v>
      </c>
      <c r="G947" s="2" t="s">
        <v>715</v>
      </c>
      <c r="H947" s="2" t="s">
        <v>712</v>
      </c>
      <c r="I947" s="3" t="str">
        <f>IFERROR(__xludf.DUMMYFUNCTION("GOOGLETRANSLATE(C947,""fr"",""en"")"),"Nonexistent customer service, see disrespectful! Hallucinating treatment time (1 month for 1 change of address ...)! To flee!!!!!!! This company is only used to take the money! The advisers are simply incompetent and disrespectful!")</f>
        <v>Nonexistent customer service, see disrespectful! Hallucinating treatment time (1 month for 1 change of address ...)! To flee!!!!!!! This company is only used to take the money! The advisers are simply incompetent and disrespectful!</v>
      </c>
    </row>
    <row r="948" ht="15.75" customHeight="1">
      <c r="B948" s="2" t="s">
        <v>2557</v>
      </c>
      <c r="C948" s="2" t="s">
        <v>2558</v>
      </c>
      <c r="D948" s="2" t="s">
        <v>2277</v>
      </c>
      <c r="E948" s="2" t="s">
        <v>14</v>
      </c>
      <c r="F948" s="2" t="s">
        <v>15</v>
      </c>
      <c r="G948" s="2" t="s">
        <v>727</v>
      </c>
      <c r="H948" s="2" t="s">
        <v>712</v>
      </c>
      <c r="I948" s="3" t="str">
        <f>IFERROR(__xludf.DUMMYFUNCTION("GOOGLETRANSLATE(C948,""fr"",""en"")"),"Auto insurance, no one !! When you need something they are no longer there to help you !!")</f>
        <v>Auto insurance, no one !! When you need something they are no longer there to help you !!</v>
      </c>
    </row>
    <row r="949" ht="15.75" customHeight="1">
      <c r="B949" s="2" t="s">
        <v>2559</v>
      </c>
      <c r="C949" s="2" t="s">
        <v>2560</v>
      </c>
      <c r="D949" s="2" t="s">
        <v>2277</v>
      </c>
      <c r="E949" s="2" t="s">
        <v>14</v>
      </c>
      <c r="F949" s="2" t="s">
        <v>15</v>
      </c>
      <c r="G949" s="2" t="s">
        <v>2561</v>
      </c>
      <c r="H949" s="2" t="s">
        <v>736</v>
      </c>
      <c r="I949" s="3" t="str">
        <f>IFERROR(__xludf.DUMMYFUNCTION("GOOGLETRANSLATE(C949,""fr"",""en"")"),"I moved and made my change of address and ensure the apartment I have at the time and also for my car and they can terminate my two contras and that I do not find it just")</f>
        <v>I moved and made my change of address and ensure the apartment I have at the time and also for my car and they can terminate my two contras and that I do not find it just</v>
      </c>
    </row>
    <row r="950" ht="15.75" customHeight="1">
      <c r="B950" s="2" t="s">
        <v>2562</v>
      </c>
      <c r="C950" s="2" t="s">
        <v>2563</v>
      </c>
      <c r="D950" s="2" t="s">
        <v>2277</v>
      </c>
      <c r="E950" s="2" t="s">
        <v>14</v>
      </c>
      <c r="F950" s="2" t="s">
        <v>15</v>
      </c>
      <c r="G950" s="2" t="s">
        <v>2564</v>
      </c>
      <c r="H950" s="2" t="s">
        <v>754</v>
      </c>
      <c r="I950" s="3" t="str">
        <f>IFERROR(__xludf.DUMMYFUNCTION("GOOGLETRANSLATE(C950,""fr"",""en"")"),"All by internet and via potato credit which knowingly ignores emails to delete optional guarantees")</f>
        <v>All by internet and via potato credit which knowingly ignores emails to delete optional guarantees</v>
      </c>
    </row>
    <row r="951" ht="15.75" customHeight="1">
      <c r="B951" s="2" t="s">
        <v>2565</v>
      </c>
      <c r="C951" s="2" t="s">
        <v>2566</v>
      </c>
      <c r="D951" s="2" t="s">
        <v>2277</v>
      </c>
      <c r="E951" s="2" t="s">
        <v>14</v>
      </c>
      <c r="F951" s="2" t="s">
        <v>15</v>
      </c>
      <c r="G951" s="2" t="s">
        <v>2567</v>
      </c>
      <c r="H951" s="2" t="s">
        <v>775</v>
      </c>
      <c r="I951" s="3" t="str">
        <f>IFERROR(__xludf.DUMMYFUNCTION("GOOGLETRANSLATE(C951,""fr"",""en"")"),"We make you a good offer but 6 months after terminating for a reason that does not stand upwards then we also send the forms more than three times and as a second driver we do not want to take the beautiful error that I have made the A cause them for thre"&amp;"e years I am in a file really thank you the pacifica the ad will be done")</f>
        <v>We make you a good offer but 6 months after terminating for a reason that does not stand upwards then we also send the forms more than three times and as a second driver we do not want to take the beautiful error that I have made the A cause them for three years I am in a file really thank you the pacifica the ad will be done</v>
      </c>
    </row>
    <row r="952" ht="15.75" customHeight="1">
      <c r="B952" s="2" t="s">
        <v>2568</v>
      </c>
      <c r="C952" s="2" t="s">
        <v>2569</v>
      </c>
      <c r="D952" s="2" t="s">
        <v>2277</v>
      </c>
      <c r="E952" s="2" t="s">
        <v>14</v>
      </c>
      <c r="F952" s="2" t="s">
        <v>15</v>
      </c>
      <c r="G952" s="2" t="s">
        <v>792</v>
      </c>
      <c r="H952" s="2" t="s">
        <v>775</v>
      </c>
      <c r="I952" s="3" t="str">
        <f>IFERROR(__xludf.DUMMYFUNCTION("GOOGLETRANSLATE(C952,""fr"",""en"")"),"I had a self -loss. My car was declared wreckage. Given the number of km on the clock 250,000 I was afraid of compensation. So I was pleasantly surprised to see that I was reimbursed purchase value when she was 4 years older a check for the driver's body "&amp;"protection. And the 12 days of vehicle loan helped me well to work. I recommend this insurance good responsiveness expertise and management.")</f>
        <v>I had a self -loss. My car was declared wreckage. Given the number of km on the clock 250,000 I was afraid of compensation. So I was pleasantly surprised to see that I was reimbursed purchase value when she was 4 years older a check for the driver's body protection. And the 12 days of vehicle loan helped me well to work. I recommend this insurance good responsiveness expertise and management.</v>
      </c>
    </row>
    <row r="953" ht="15.75" customHeight="1">
      <c r="B953" s="2" t="s">
        <v>2570</v>
      </c>
      <c r="C953" s="2" t="s">
        <v>2571</v>
      </c>
      <c r="D953" s="2" t="s">
        <v>2277</v>
      </c>
      <c r="E953" s="2" t="s">
        <v>14</v>
      </c>
      <c r="F953" s="2" t="s">
        <v>15</v>
      </c>
      <c r="G953" s="2" t="s">
        <v>2572</v>
      </c>
      <c r="H953" s="2" t="s">
        <v>802</v>
      </c>
      <c r="I953" s="3" t="str">
        <f>IFERROR(__xludf.DUMMYFUNCTION("GOOGLETRANSLATE(C953,""fr"",""en"")"),"Having 50% bonuses when I register, I had a small hanging of nothing at all, paid a deductible of € 350 and suffered a penalty of 0.62. This is 4 years without ""accident"" to recover my bonus 50, inadmissible.")</f>
        <v>Having 50% bonuses when I register, I had a small hanging of nothing at all, paid a deductible of € 350 and suffered a penalty of 0.62. This is 4 years without "accident" to recover my bonus 50, inadmissible.</v>
      </c>
    </row>
    <row r="954" ht="15.75" customHeight="1">
      <c r="B954" s="2" t="s">
        <v>2573</v>
      </c>
      <c r="C954" s="2" t="s">
        <v>2574</v>
      </c>
      <c r="D954" s="2" t="s">
        <v>2277</v>
      </c>
      <c r="E954" s="2" t="s">
        <v>14</v>
      </c>
      <c r="F954" s="2" t="s">
        <v>15</v>
      </c>
      <c r="G954" s="2" t="s">
        <v>2159</v>
      </c>
      <c r="H954" s="2" t="s">
        <v>802</v>
      </c>
      <c r="I954" s="3" t="str">
        <f>IFERROR(__xludf.DUMMYFUNCTION("GOOGLETRANSLATE(C954,""fr"",""en"")"),"Insurance that makes its own highway code to recover a franchise game !!! Different speeches depending on the collaborator we have on the phone !! very disappointed I advise strongly !!!")</f>
        <v>Insurance that makes its own highway code to recover a franchise game !!! Different speeches depending on the collaborator we have on the phone !! very disappointed I advise strongly !!!</v>
      </c>
    </row>
    <row r="955" ht="15.75" customHeight="1">
      <c r="B955" s="2" t="s">
        <v>2575</v>
      </c>
      <c r="C955" s="2" t="s">
        <v>2576</v>
      </c>
      <c r="D955" s="2" t="s">
        <v>2277</v>
      </c>
      <c r="E955" s="2" t="s">
        <v>14</v>
      </c>
      <c r="F955" s="2" t="s">
        <v>15</v>
      </c>
      <c r="G955" s="2" t="s">
        <v>2577</v>
      </c>
      <c r="H955" s="2" t="s">
        <v>802</v>
      </c>
      <c r="I955" s="3" t="str">
        <f>IFERROR(__xludf.DUMMYFUNCTION("GOOGLETRANSLATE(C955,""fr"",""en"")"),"Following a scratch made on my vehicle by a bike, I call Pacifica to find out how I have to proceed. He tells me a garage 15 minutes from my home to make a quote.
This quote made (very expensive) the person who has scratched the car prefers to compensate"&amp;" me directly (knowing a carriage).
I recall Pacifica to tell them that everything had arranged and that the person does not wish to go through their insurance. He answers no problem, we close the file.
And the surprise this year I have a disaster of dec"&amp;"lared and my good driver who does not increase.
I call them, a person tells me that she does not know, heads me for another person who tells me that it is not normal and finally a third tells me that everything is normal.
Supposedly they opened a file s"&amp;"o I have to pay the disadvantages ...
So a blow to have information and I find myself without my good driver's bonus !!
")</f>
        <v>Following a scratch made on my vehicle by a bike, I call Pacifica to find out how I have to proceed. He tells me a garage 15 minutes from my home to make a quote.
This quote made (very expensive) the person who has scratched the car prefers to compensate me directly (knowing a carriage).
I recall Pacifica to tell them that everything had arranged and that the person does not wish to go through their insurance. He answers no problem, we close the file.
And the surprise this year I have a disaster of declared and my good driver who does not increase.
I call them, a person tells me that she does not know, heads me for another person who tells me that it is not normal and finally a third tells me that everything is normal.
Supposedly they opened a file so I have to pay the disadvantages ...
So a blow to have information and I find myself without my good driver's bonus !!
</v>
      </c>
    </row>
    <row r="956" ht="15.75" customHeight="1">
      <c r="B956" s="2" t="s">
        <v>2578</v>
      </c>
      <c r="C956" s="2" t="s">
        <v>2579</v>
      </c>
      <c r="D956" s="2" t="s">
        <v>2277</v>
      </c>
      <c r="E956" s="2" t="s">
        <v>14</v>
      </c>
      <c r="F956" s="2" t="s">
        <v>15</v>
      </c>
      <c r="G956" s="2" t="s">
        <v>838</v>
      </c>
      <c r="H956" s="2" t="s">
        <v>829</v>
      </c>
      <c r="I956" s="3" t="str">
        <f>IFERROR(__xludf.DUMMYFUNCTION("GOOGLETRANSLATE(C956,""fr"",""en"")"),"Hello everyone,
I would like to share with you my bad experience with LCL automotive insurance (Pacifica).
On 02/15/2016 I went to see my advisor at the LCL agency in Chaumont (52000) for home insurance. During this appointment she managed to convince m"&amp;"e to change my car insurer and come to their homes for my Twingo. Therefore, I gave him all the necessary documents (information statement at the former insurer, gray card permit .....). So far so good.
In October 2017, I buy a new car (a C4) and I ass"&amp;"ure it at Citroën Insurance. After a few days of my subscription I receive a termination !!! For false declaration.
When I inquired, I realized that my LCL advisor had not made a termination request in 2016, for the Twingo, with my former insurer. The la"&amp;"tter had to terminate my insurance for the grounds of document not up to date (I did not send my new residence permit because I thought that the termination was made by my bank!).
Following that, I went to see my new advisor (the one that took care of "&amp;"me in 2016 left the agency) to inform him of my termination from Citroen Insurance for the C4 and see with her what they can offer me as a solution. She recognizes her colleague's mistake. Thus, she offered me, in consultation with the agency director, a "&amp;"new more expensive subscription with a refund of 200 euros. During this appointment my advisor and I wrote and sent (from the agency) a complaint to Pccia while detailing what happened.
A few days later, I receive PcciSica's response and it is the big "&amp;"surprise. Not only do they not recognize the error of my former adviser (she did not apply for termination with my former insurer) but also they inform me that they will terminate my insurance contract For the C4 for the grounds of false declaration durin"&amp;"g the subscription (Citroën insurance termination not declared) !!!! In fact, my new advisor made a dumpling. She did not declare my C4 termination when I went to see them because of this termination !!!
Today, my advisor does not want to assume and I en"&amp;"d up with a car without insurance and no insurance wants me, knowing that I work 25 km from my home and I need the car to go to my work .
That's what it's worth")</f>
        <v>Hello everyone,
I would like to share with you my bad experience with LCL automotive insurance (Pacifica).
On 02/15/2016 I went to see my advisor at the LCL agency in Chaumont (52000) for home insurance. During this appointment she managed to convince me to change my car insurer and come to their homes for my Twingo. Therefore, I gave him all the necessary documents (information statement at the former insurer, gray card permit .....). So far so good.
In October 2017, I buy a new car (a C4) and I assure it at Citroën Insurance. After a few days of my subscription I receive a termination !!! For false declaration.
When I inquired, I realized that my LCL advisor had not made a termination request in 2016, for the Twingo, with my former insurer. The latter had to terminate my insurance for the grounds of document not up to date (I did not send my new residence permit because I thought that the termination was made by my bank!).
Following that, I went to see my new advisor (the one that took care of me in 2016 left the agency) to inform him of my termination from Citroen Insurance for the C4 and see with her what they can offer me as a solution. She recognizes her colleague's mistake. Thus, she offered me, in consultation with the agency director, a new more expensive subscription with a refund of 200 euros. During this appointment my advisor and I wrote and sent (from the agency) a complaint to Pccia while detailing what happened.
A few days later, I receive PcciSica's response and it is the big surprise. Not only do they not recognize the error of my former adviser (she did not apply for termination with my former insurer) but also they inform me that they will terminate my insurance contract For the C4 for the grounds of false declaration during the subscription (Citroën insurance termination not declared) !!!! In fact, my new advisor made a dumpling. She did not declare my C4 termination when I went to see them because of this termination !!!
Today, my advisor does not want to assume and I end up with a car without insurance and no insurance wants me, knowing that I work 25 km from my home and I need the car to go to my work .
That's what it's worth</v>
      </c>
    </row>
    <row r="957" ht="15.75" customHeight="1">
      <c r="B957" s="2" t="s">
        <v>2580</v>
      </c>
      <c r="C957" s="2" t="s">
        <v>2581</v>
      </c>
      <c r="D957" s="2" t="s">
        <v>2277</v>
      </c>
      <c r="E957" s="2" t="s">
        <v>14</v>
      </c>
      <c r="F957" s="2" t="s">
        <v>15</v>
      </c>
      <c r="G957" s="2" t="s">
        <v>2582</v>
      </c>
      <c r="H957" s="2" t="s">
        <v>870</v>
      </c>
      <c r="I957" s="3" t="str">
        <f>IFERROR(__xludf.DUMMYFUNCTION("GOOGLETRANSLATE(C957,""fr"",""en"")"),"Following a car accident and the acquisition of a new vehicle to replace the previous one, Crédit Agricole offered to secure to Pacifica Insurance. I absolutely did not lie about my situation (loss responsible at the end of October, but conservation of my"&amp;" bonus coefficient of 50 %). After being insured for about 3 to 4 weeks with Pacifica, I have just received a letter of termination of this unclean company (without date) in the following terms ""with effective period of 10 days from the next day 0 time o"&amp;"f the date mentioned on this mail ""!!! I had undergone other completely non -responsible claims in the last 3 years. However, these elements had been indicated and the banking advisor had even contacted Pacifica by phone in order to ensure my eligibility"&amp;" with this insurance. This insurance is a real shame. Obviously, I am not yet reimbursed.")</f>
        <v>Following a car accident and the acquisition of a new vehicle to replace the previous one, Crédit Agricole offered to secure to Pacifica Insurance. I absolutely did not lie about my situation (loss responsible at the end of October, but conservation of my bonus coefficient of 50 %). After being insured for about 3 to 4 weeks with Pacifica, I have just received a letter of termination of this unclean company (without date) in the following terms "with effective period of 10 days from the next day 0 time of the date mentioned on this mail "!!! I had undergone other completely non -responsible claims in the last 3 years. However, these elements had been indicated and the banking advisor had even contacted Pacifica by phone in order to ensure my eligibility with this insurance. This insurance is a real shame. Obviously, I am not yet reimbursed.</v>
      </c>
    </row>
    <row r="958" ht="15.75" customHeight="1">
      <c r="B958" s="2" t="s">
        <v>2583</v>
      </c>
      <c r="C958" s="2" t="s">
        <v>2584</v>
      </c>
      <c r="D958" s="2" t="s">
        <v>2277</v>
      </c>
      <c r="E958" s="2" t="s">
        <v>14</v>
      </c>
      <c r="F958" s="2" t="s">
        <v>15</v>
      </c>
      <c r="G958" s="2" t="s">
        <v>876</v>
      </c>
      <c r="H958" s="2" t="s">
        <v>870</v>
      </c>
      <c r="I958" s="3" t="str">
        <f>IFERROR(__xludf.DUMMYFUNCTION("GOOGLETRANSLATE(C958,""fr"",""en"")"),"On the occasion of a recent disaster, (car in an underground parking lot where other cars were burnt down) I was able to measure the degree of satisfaction of this insurance that I really recommend. Listening, advice, loan of a car during the time, no ded"&amp;"uctible because I have never had a disaster and have been a customer at home for 10 years!) The treatment of the disaster was perfect and I could see the differences With other victims who had to pay a deductible when they have been customers for over 30 "&amp;"years in all risks and had never had a claim !! Indeed there are everything and certain insurances take advantage of it. I recommend them to change insurer!")</f>
        <v>On the occasion of a recent disaster, (car in an underground parking lot where other cars were burnt down) I was able to measure the degree of satisfaction of this insurance that I really recommend. Listening, advice, loan of a car during the time, no deductible because I have never had a disaster and have been a customer at home for 10 years!) The treatment of the disaster was perfect and I could see the differences With other victims who had to pay a deductible when they have been customers for over 30 years in all risks and had never had a claim !! Indeed there are everything and certain insurances take advantage of it. I recommend them to change insurer!</v>
      </c>
    </row>
    <row r="959" ht="15.75" customHeight="1">
      <c r="B959" s="2" t="s">
        <v>2585</v>
      </c>
      <c r="C959" s="2" t="s">
        <v>2586</v>
      </c>
      <c r="D959" s="2" t="s">
        <v>2277</v>
      </c>
      <c r="E959" s="2" t="s">
        <v>14</v>
      </c>
      <c r="F959" s="2" t="s">
        <v>15</v>
      </c>
      <c r="G959" s="2" t="s">
        <v>876</v>
      </c>
      <c r="H959" s="2" t="s">
        <v>870</v>
      </c>
      <c r="I959" s="3" t="str">
        <f>IFERROR(__xludf.DUMMYFUNCTION("GOOGLETRANSLATE(C959,""fr"",""en"")"),"Insurance very well when you don't need them but at the slightest incident are the guarantee is all other with a poorly managed service because you sent them supporting documents and hop they do not receive them or they lose them, weird, I don't talk to y"&amp;"ou When you want to terminate insurance, good luck.")</f>
        <v>Insurance very well when you don't need them but at the slightest incident are the guarantee is all other with a poorly managed service because you sent them supporting documents and hop they do not receive them or they lose them, weird, I don't talk to you When you want to terminate insurance, good luck.</v>
      </c>
    </row>
    <row r="960" ht="15.75" customHeight="1">
      <c r="B960" s="2" t="s">
        <v>2587</v>
      </c>
      <c r="C960" s="2" t="s">
        <v>2588</v>
      </c>
      <c r="D960" s="2" t="s">
        <v>2277</v>
      </c>
      <c r="E960" s="2" t="s">
        <v>14</v>
      </c>
      <c r="F960" s="2" t="s">
        <v>15</v>
      </c>
      <c r="G960" s="2" t="s">
        <v>2589</v>
      </c>
      <c r="H960" s="2" t="s">
        <v>906</v>
      </c>
      <c r="I960" s="3" t="str">
        <f>IFERROR(__xludf.DUMMYFUNCTION("GOOGLETRANSLATE(C960,""fr"",""en"")"),"Insured in any risk, I am asked for a deductible of almost € 400 for a disaster that I did not commit! The vehicle that came into fled to me, despite a complaint filed and have provided the license plate of the vehicle in wrong, since it was not insured t"&amp;"hey did not want to take the lead, they have they Classified the disaster without follow -up and counted me a disaster if I played insurance for repairs! I don't even know if all of that were legal !!!!")</f>
        <v>Insured in any risk, I am asked for a deductible of almost € 400 for a disaster that I did not commit! The vehicle that came into fled to me, despite a complaint filed and have provided the license plate of the vehicle in wrong, since it was not insured they did not want to take the lead, they have they Classified the disaster without follow -up and counted me a disaster if I played insurance for repairs! I don't even know if all of that were legal !!!!</v>
      </c>
    </row>
    <row r="961" ht="15.75" customHeight="1">
      <c r="B961" s="2" t="s">
        <v>2590</v>
      </c>
      <c r="C961" s="2" t="s">
        <v>2591</v>
      </c>
      <c r="D961" s="2" t="s">
        <v>2277</v>
      </c>
      <c r="E961" s="2" t="s">
        <v>14</v>
      </c>
      <c r="F961" s="2" t="s">
        <v>15</v>
      </c>
      <c r="G961" s="2" t="s">
        <v>2592</v>
      </c>
      <c r="H961" s="2" t="s">
        <v>1031</v>
      </c>
      <c r="I961" s="3" t="str">
        <f>IFERROR(__xludf.DUMMYFUNCTION("GOOGLETRANSLATE(C961,""fr"",""en"")"),"Very high price for young drivers who are students without income.")</f>
        <v>Very high price for young drivers who are students without income.</v>
      </c>
    </row>
    <row r="962" ht="15.75" customHeight="1">
      <c r="B962" s="2" t="s">
        <v>2593</v>
      </c>
      <c r="C962" s="2" t="s">
        <v>2594</v>
      </c>
      <c r="D962" s="2" t="s">
        <v>2277</v>
      </c>
      <c r="E962" s="2" t="s">
        <v>14</v>
      </c>
      <c r="F962" s="2" t="s">
        <v>15</v>
      </c>
      <c r="G962" s="2" t="s">
        <v>2595</v>
      </c>
      <c r="H962" s="2" t="s">
        <v>1068</v>
      </c>
      <c r="I962" s="3" t="str">
        <f>IFERROR(__xludf.DUMMYFUNCTION("GOOGLETRANSLATE(C962,""fr"",""en"")"),"Paid 86 €/month instead of 67 with competition, pleasant customer service as a prison door, during a request for negotiation (I just asked for 10 €/month less they told me to go and do me Seeing and going to see elsewhere, that's good because that's what "&amp;"I'm going to do with the biggest pleasures, and I will even take the opportunity to change the bank (LCL) which are clearly accomplices.
I specify that I had no sinister and I always paid on time!")</f>
        <v>Paid 86 €/month instead of 67 with competition, pleasant customer service as a prison door, during a request for negotiation (I just asked for 10 €/month less they told me to go and do me Seeing and going to see elsewhere, that's good because that's what I'm going to do with the biggest pleasures, and I will even take the opportunity to change the bank (LCL) which are clearly accomplices.
I specify that I had no sinister and I always paid on time!</v>
      </c>
    </row>
    <row r="963" ht="15.75" customHeight="1">
      <c r="B963" s="2" t="s">
        <v>2596</v>
      </c>
      <c r="C963" s="2" t="s">
        <v>2597</v>
      </c>
      <c r="D963" s="2" t="s">
        <v>2277</v>
      </c>
      <c r="E963" s="2" t="s">
        <v>14</v>
      </c>
      <c r="F963" s="2" t="s">
        <v>15</v>
      </c>
      <c r="G963" s="2" t="s">
        <v>2598</v>
      </c>
      <c r="H963" s="2" t="s">
        <v>1068</v>
      </c>
      <c r="I963" s="3" t="str">
        <f>IFERROR(__xludf.DUMMYFUNCTION("GOOGLETRANSLATE(C963,""fr"",""en"")"),"Following an ice cream called insurance and I had a young woman very courteously and pleasant without incomprehensible accent and not a platform. In the 1/2h my file was made the garage called me and after a visit gave me an appointment very quickly.")</f>
        <v>Following an ice cream called insurance and I had a young woman very courteously and pleasant without incomprehensible accent and not a platform. In the 1/2h my file was made the garage called me and after a visit gave me an appointment very quickly.</v>
      </c>
    </row>
    <row r="964" ht="15.75" customHeight="1">
      <c r="B964" s="2" t="s">
        <v>2599</v>
      </c>
      <c r="C964" s="2" t="s">
        <v>2600</v>
      </c>
      <c r="D964" s="2" t="s">
        <v>2277</v>
      </c>
      <c r="E964" s="2" t="s">
        <v>14</v>
      </c>
      <c r="F964" s="2" t="s">
        <v>15</v>
      </c>
      <c r="G964" s="2" t="s">
        <v>2601</v>
      </c>
      <c r="H964" s="2" t="s">
        <v>1068</v>
      </c>
      <c r="I964" s="3" t="str">
        <f>IFERROR(__xludf.DUMMYFUNCTION("GOOGLETRANSLATE(C964,""fr"",""en"")"),"I am not at all happy with the service, because without any recovery letter my contract has been terminated, for lack of payment for the month of January when the following months are settled")</f>
        <v>I am not at all happy with the service, because without any recovery letter my contract has been terminated, for lack of payment for the month of January when the following months are settled</v>
      </c>
    </row>
    <row r="965" ht="15.75" customHeight="1">
      <c r="B965" s="2" t="s">
        <v>2602</v>
      </c>
      <c r="C965" s="2" t="s">
        <v>2603</v>
      </c>
      <c r="D965" s="2" t="s">
        <v>2277</v>
      </c>
      <c r="E965" s="2" t="s">
        <v>14</v>
      </c>
      <c r="F965" s="2" t="s">
        <v>15</v>
      </c>
      <c r="G965" s="2" t="s">
        <v>1172</v>
      </c>
      <c r="H965" s="2" t="s">
        <v>1160</v>
      </c>
      <c r="I965" s="3" t="str">
        <f>IFERROR(__xludf.DUMMYFUNCTION("GOOGLETRANSLATE(C965,""fr"",""en"")"),"I think that at the price of the Pacifica auto insurance must be in the most interesting average of the fonts; I did not particularly look at the subject. But with regard to the care of the accident and repair of the vehicle, it is the top. Over 2 1/2 I h"&amp;"ad 2 claims (not responsible) and with a specially fitted vehicle, at the time of the holiday season, for me, it was the disaster. The correspondent managed to calm my distress with a frankly cordial telephone reception and not in a hurry she explained to"&amp;" me the approach she was putting in place. Subsequently, troubled by a replacement vehicle, it intervened so that it was taken care of for the time to exceed duration and cost, despite that my case is not in the warranty standards ... for my 2 Sinister it"&amp;" was similar, certainly with more professionalism for this last speaker. Really, hat!")</f>
        <v>I think that at the price of the Pacifica auto insurance must be in the most interesting average of the fonts; I did not particularly look at the subject. But with regard to the care of the accident and repair of the vehicle, it is the top. Over 2 1/2 I had 2 claims (not responsible) and with a specially fitted vehicle, at the time of the holiday season, for me, it was the disaster. The correspondent managed to calm my distress with a frankly cordial telephone reception and not in a hurry she explained to me the approach she was putting in place. Subsequently, troubled by a replacement vehicle, it intervened so that it was taken care of for the time to exceed duration and cost, despite that my case is not in the warranty standards ... for my 2 Sinister it was similar, certainly with more professionalism for this last speaker. Really, hat!</v>
      </c>
    </row>
    <row r="966" ht="15.75" customHeight="1">
      <c r="B966" s="2" t="s">
        <v>2604</v>
      </c>
      <c r="C966" s="2" t="s">
        <v>2605</v>
      </c>
      <c r="D966" s="2" t="s">
        <v>2277</v>
      </c>
      <c r="E966" s="2" t="s">
        <v>14</v>
      </c>
      <c r="F966" s="2" t="s">
        <v>15</v>
      </c>
      <c r="G966" s="2" t="s">
        <v>1194</v>
      </c>
      <c r="H966" s="2" t="s">
        <v>1189</v>
      </c>
      <c r="I966" s="3" t="str">
        <f>IFERROR(__xludf.DUMMYFUNCTION("GOOGLETRANSLATE(C966,""fr"",""en"")"),"As soon as I can withdraw all my contracts from home., A real disaster.
They deserve no star (a triple zero)
Customer service is zero, the advisers contradict each other, do not know how to answer questions (even the simplest), they give you false infor"&amp;"mation (I knew a problem for a date modification ""Yes yes the date Was changed madam ""... but of course no change in the date on the insurance certificate I was obliged to shift the date of delivery of my new vehicle because of them ... to flee! !")</f>
        <v>As soon as I can withdraw all my contracts from home., A real disaster.
They deserve no star (a triple zero)
Customer service is zero, the advisers contradict each other, do not know how to answer questions (even the simplest), they give you false information (I knew a problem for a date modification "Yes yes the date Was changed madam "... but of course no change in the date on the insurance certificate I was obliged to shift the date of delivery of my new vehicle because of them ... to flee! !</v>
      </c>
    </row>
    <row r="967" ht="15.75" customHeight="1">
      <c r="B967" s="2" t="s">
        <v>2606</v>
      </c>
      <c r="C967" s="2" t="s">
        <v>2607</v>
      </c>
      <c r="D967" s="2" t="s">
        <v>2277</v>
      </c>
      <c r="E967" s="2" t="s">
        <v>14</v>
      </c>
      <c r="F967" s="2" t="s">
        <v>15</v>
      </c>
      <c r="G967" s="2" t="s">
        <v>1203</v>
      </c>
      <c r="H967" s="2" t="s">
        <v>1189</v>
      </c>
      <c r="I967" s="3" t="str">
        <f>IFERROR(__xludf.DUMMYFUNCTION("GOOGLETRANSLATE(C967,""fr"",""en"")"),"A lot of insurance, moreover, except for some time or that is to degrade and also manage by a bank with people who are not very competent more since it is an impossible telephonic platform for assets (10 calls almost each time and that doesn't answer
 Ne"&amp;"ver) and the bank tells us to go through them and when have their requests something they say that they do not have the hand to access brief I am disappointed I go from this company")</f>
        <v>A lot of insurance, moreover, except for some time or that is to degrade and also manage by a bank with people who are not very competent more since it is an impossible telephonic platform for assets (10 calls almost each time and that doesn't answer
 Never) and the bank tells us to go through them and when have their requests something they say that they do not have the hand to access brief I am disappointed I go from this company</v>
      </c>
    </row>
    <row r="968" ht="15.75" customHeight="1">
      <c r="B968" s="2" t="s">
        <v>2608</v>
      </c>
      <c r="C968" s="2" t="s">
        <v>2609</v>
      </c>
      <c r="D968" s="2" t="s">
        <v>2277</v>
      </c>
      <c r="E968" s="2" t="s">
        <v>14</v>
      </c>
      <c r="F968" s="2" t="s">
        <v>15</v>
      </c>
      <c r="G968" s="2" t="s">
        <v>2610</v>
      </c>
      <c r="H968" s="2" t="s">
        <v>1215</v>
      </c>
      <c r="I968" s="3" t="str">
        <f>IFERROR(__xludf.DUMMYFUNCTION("GOOGLETRANSLATE(C968,""fr"",""en"")"),"Having all our insurance at Pacifica we would like to redo the point of all health, cars, houses, with our advisor !!")</f>
        <v>Having all our insurance at Pacifica we would like to redo the point of all health, cars, houses, with our advisor !!</v>
      </c>
    </row>
    <row r="969" ht="15.75" customHeight="1">
      <c r="B969" s="2" t="s">
        <v>2611</v>
      </c>
      <c r="C969" s="2" t="s">
        <v>2612</v>
      </c>
      <c r="D969" s="2" t="s">
        <v>2277</v>
      </c>
      <c r="E969" s="2" t="s">
        <v>14</v>
      </c>
      <c r="F969" s="2" t="s">
        <v>15</v>
      </c>
      <c r="G969" s="2" t="s">
        <v>2613</v>
      </c>
      <c r="H969" s="2" t="s">
        <v>1260</v>
      </c>
      <c r="I969" s="3" t="str">
        <f>IFERROR(__xludf.DUMMYFUNCTION("GOOGLETRANSLATE(C969,""fr"",""en"")"),"A quality service, all the small lines leaving no unpleasant surprises, weak franchise for all guarantees or even no deductible broken ice. Higher driver warranty than in most of the proposals that have been made to me
")</f>
        <v>A quality service, all the small lines leaving no unpleasant surprises, weak franchise for all guarantees or even no deductible broken ice. Higher driver warranty than in most of the proposals that have been made to me
</v>
      </c>
    </row>
    <row r="970" ht="15.75" customHeight="1">
      <c r="B970" s="2" t="s">
        <v>2614</v>
      </c>
      <c r="C970" s="2" t="s">
        <v>2615</v>
      </c>
      <c r="D970" s="2" t="s">
        <v>2277</v>
      </c>
      <c r="E970" s="2" t="s">
        <v>14</v>
      </c>
      <c r="F970" s="2" t="s">
        <v>15</v>
      </c>
      <c r="G970" s="2" t="s">
        <v>2616</v>
      </c>
      <c r="H970" s="2" t="s">
        <v>1260</v>
      </c>
      <c r="I970" s="3" t="str">
        <f>IFERROR(__xludf.DUMMYFUNCTION("GOOGLETRANSLATE(C970,""fr"",""en"")"),"The price is correct, however, to contact them better to have done a doctorate in insurance, we have 5 different people on the phone moreover they all refer the device between the service, big incompetence. And to finish he canceled me for a minimal accid"&amp;"ent in a parking lot (breaking) I call it abusive I would even like to file a complaint but I don't want to get started in justice")</f>
        <v>The price is correct, however, to contact them better to have done a doctorate in insurance, we have 5 different people on the phone moreover they all refer the device between the service, big incompetence. And to finish he canceled me for a minimal accident in a parking lot (breaking) I call it abusive I would even like to file a complaint but I don't want to get started in justice</v>
      </c>
    </row>
    <row r="971" ht="15.75" customHeight="1">
      <c r="B971" s="2" t="s">
        <v>2617</v>
      </c>
      <c r="C971" s="2" t="s">
        <v>2618</v>
      </c>
      <c r="D971" s="2" t="s">
        <v>2277</v>
      </c>
      <c r="E971" s="2" t="s">
        <v>14</v>
      </c>
      <c r="F971" s="2" t="s">
        <v>15</v>
      </c>
      <c r="G971" s="2" t="s">
        <v>1277</v>
      </c>
      <c r="H971" s="2" t="s">
        <v>1260</v>
      </c>
      <c r="I971" s="3" t="str">
        <f>IFERROR(__xludf.DUMMYFUNCTION("GOOGLETRANSLATE(C971,""fr"",""en"")"),"Incompetent, do not take into account the circumstances of the accident. Members who are not informed of monitoring his file.")</f>
        <v>Incompetent, do not take into account the circumstances of the accident. Members who are not informed of monitoring his file.</v>
      </c>
    </row>
    <row r="972" ht="15.75" customHeight="1">
      <c r="B972" s="2" t="s">
        <v>2619</v>
      </c>
      <c r="C972" s="2" t="s">
        <v>2620</v>
      </c>
      <c r="D972" s="2" t="s">
        <v>2621</v>
      </c>
      <c r="E972" s="2" t="s">
        <v>14</v>
      </c>
      <c r="F972" s="2" t="s">
        <v>15</v>
      </c>
      <c r="G972" s="2" t="s">
        <v>2622</v>
      </c>
      <c r="H972" s="2" t="s">
        <v>2282</v>
      </c>
      <c r="I972" s="3" t="str">
        <f>IFERROR(__xludf.DUMMYFUNCTION("GOOGLETRANSLATE(C972,""fr"",""en"")"),"17 years that I am insured at the Matmut. I started with auto insurance then as my life progresses, personal, legal, school protection insurance for my children and following my separation, home insurance ... ect ... and there recently insurance For my da"&amp;"ughter's scout. To summarize I recommend the Matmut. Their welcome has always been at the top of the top whether it is an agency or on the phone ??????? and if I need a document for many reason the staff of the agency always respond, available, available "&amp;"With warm and friendly kindness. We never have the impression of disturbing them and for us client it ""makes us a good good"" and above all facilitates things to us when sometimes they seem complicated !! I therefore recommend the matmut without hesitati"&amp;"on and their prices/their offers are + reasonable and very interesting ???????????")</f>
        <v>17 years that I am insured at the Matmut. I started with auto insurance then as my life progresses, personal, legal, school protection insurance for my children and following my separation, home insurance ... ect ... and there recently insurance For my daughter's scout. To summarize I recommend the Matmut. Their welcome has always been at the top of the top whether it is an agency or on the phone ??????? and if I need a document for many reason the staff of the agency always respond, available, available With warm and friendly kindness. We never have the impression of disturbing them and for us client it "makes us a good good" and above all facilitates things to us when sometimes they seem complicated !! I therefore recommend the matmut without hesitation and their prices/their offers are + reasonable and very interesting ???????????</v>
      </c>
    </row>
    <row r="973" ht="15.75" customHeight="1">
      <c r="B973" s="2" t="s">
        <v>2623</v>
      </c>
      <c r="C973" s="2" t="s">
        <v>2624</v>
      </c>
      <c r="D973" s="2" t="s">
        <v>2621</v>
      </c>
      <c r="E973" s="2" t="s">
        <v>14</v>
      </c>
      <c r="F973" s="2" t="s">
        <v>15</v>
      </c>
      <c r="G973" s="2" t="s">
        <v>2625</v>
      </c>
      <c r="H973" s="2" t="s">
        <v>1282</v>
      </c>
      <c r="I973" s="3" t="str">
        <f>IFERROR(__xludf.DUMMYFUNCTION("GOOGLETRANSLATE(C973,""fr"",""en"")"),"Minimal claim declarations and I receive a recommended today which terminates my home contract on December 31. So I'm going to go and see elsewhere as well as car and school insurance. He loses a client for several contracts. While I have always paid my c"&amp;"ontributions. I am disgusted by this practice but obviously common given what I just read and I have received the recommended. I will satisfy myself")</f>
        <v>Minimal claim declarations and I receive a recommended today which terminates my home contract on December 31. So I'm going to go and see elsewhere as well as car and school insurance. He loses a client for several contracts. While I have always paid my contributions. I am disgusted by this practice but obviously common given what I just read and I have received the recommended. I will satisfy myself</v>
      </c>
    </row>
    <row r="974" ht="15.75" customHeight="1">
      <c r="B974" s="2" t="s">
        <v>2626</v>
      </c>
      <c r="C974" s="2" t="s">
        <v>2627</v>
      </c>
      <c r="D974" s="2" t="s">
        <v>2621</v>
      </c>
      <c r="E974" s="2" t="s">
        <v>14</v>
      </c>
      <c r="F974" s="2" t="s">
        <v>15</v>
      </c>
      <c r="G974" s="2" t="s">
        <v>2628</v>
      </c>
      <c r="H974" s="2" t="s">
        <v>1454</v>
      </c>
      <c r="I974" s="3" t="str">
        <f>IFERROR(__xludf.DUMMYFUNCTION("GOOGLETRANSLATE(C974,""fr"",""en"")"),"Hello especially go to an agency if you want to take care of yourself at the Matmut and especially take the time to reread.
It is incredible the lack of professionalism of coherence
Flee I only have concerns with them not understand it when you were"&amp;" a professional.
No one takes care of you no manager know that the Matmut advisor is very limited then assured you are at the right service and each thing at the same time they are not up to a shame.
Even contracts you without your electronic signat"&amp;"ure on the pretext that it resumes a contract but to rectify there is no one
Cdt,
")</f>
        <v>Hello especially go to an agency if you want to take care of yourself at the Matmut and especially take the time to reread.
It is incredible the lack of professionalism of coherence
Flee I only have concerns with them not understand it when you were a professional.
No one takes care of you no manager know that the Matmut advisor is very limited then assured you are at the right service and each thing at the same time they are not up to a shame.
Even contracts you without your electronic signature on the pretext that it resumes a contract but to rectify there is no one
Cdt,
</v>
      </c>
    </row>
    <row r="975" ht="15.75" customHeight="1">
      <c r="B975" s="2" t="s">
        <v>2629</v>
      </c>
      <c r="C975" s="2" t="s">
        <v>2630</v>
      </c>
      <c r="D975" s="2" t="s">
        <v>2621</v>
      </c>
      <c r="E975" s="2" t="s">
        <v>14</v>
      </c>
      <c r="F975" s="2" t="s">
        <v>15</v>
      </c>
      <c r="G975" s="2" t="s">
        <v>1552</v>
      </c>
      <c r="H975" s="2" t="s">
        <v>1546</v>
      </c>
      <c r="I975" s="3" t="str">
        <f>IFERROR(__xludf.DUMMYFUNCTION("GOOGLETRANSLATE(C975,""fr"",""en"")"),"Management of lamentable claims does not even bother to respond to its customers! 6 messages sent via the customer area in the space of a month and a half I have 6 contracts with them I think very seriously to see elsewhere!
I am offered solutions such a"&amp;"s the loan of a vehicle, public transportation ect because of the immobilization of my vehicle and when you call them I am told that I have the right to anything!
Impossible to have an appointment with the local agency and when you try to make an appoint"&amp;"ment it is complete silence!")</f>
        <v>Management of lamentable claims does not even bother to respond to its customers! 6 messages sent via the customer area in the space of a month and a half I have 6 contracts with them I think very seriously to see elsewhere!
I am offered solutions such as the loan of a vehicle, public transportation ect because of the immobilization of my vehicle and when you call them I am told that I have the right to anything!
Impossible to have an appointment with the local agency and when you try to make an appointment it is complete silence!</v>
      </c>
    </row>
    <row r="976" ht="15.75" customHeight="1">
      <c r="B976" s="2" t="s">
        <v>2631</v>
      </c>
      <c r="C976" s="2" t="s">
        <v>2632</v>
      </c>
      <c r="D976" s="2" t="s">
        <v>2621</v>
      </c>
      <c r="E976" s="2" t="s">
        <v>14</v>
      </c>
      <c r="F976" s="2" t="s">
        <v>15</v>
      </c>
      <c r="G976" s="2" t="s">
        <v>1598</v>
      </c>
      <c r="H976" s="2" t="s">
        <v>1546</v>
      </c>
      <c r="I976" s="3" t="str">
        <f>IFERROR(__xludf.DUMMYFUNCTION("GOOGLETRANSLATE(C976,""fr"",""en"")"),"Good listening insurer - attractive prices - Quick regulations - competent staff - town center location always well placed and practical - I emit a reserve on the choice of experts outside the company ???")</f>
        <v>Good listening insurer - attractive prices - Quick regulations - competent staff - town center location always well placed and practical - I emit a reserve on the choice of experts outside the company ???</v>
      </c>
    </row>
    <row r="977" ht="15.75" customHeight="1">
      <c r="B977" s="2" t="s">
        <v>2633</v>
      </c>
      <c r="C977" s="2" t="s">
        <v>2634</v>
      </c>
      <c r="D977" s="2" t="s">
        <v>2621</v>
      </c>
      <c r="E977" s="2" t="s">
        <v>14</v>
      </c>
      <c r="F977" s="2" t="s">
        <v>15</v>
      </c>
      <c r="G977" s="2" t="s">
        <v>1601</v>
      </c>
      <c r="H977" s="2" t="s">
        <v>1546</v>
      </c>
      <c r="I977" s="3" t="str">
        <f>IFERROR(__xludf.DUMMYFUNCTION("GOOGLETRANSLATE(C977,""fr"",""en"")"),"During a vehicle breakdown in Spain I was able to check the quality of the service. very responsive; local interlocutor who manages the file and speaks French; Very fast towing; vehicle reservation to return etc; recalled to indicate follow -up of the fil"&amp;"e; Perfect service; If everything was walking like this")</f>
        <v>During a vehicle breakdown in Spain I was able to check the quality of the service. very responsive; local interlocutor who manages the file and speaks French; Very fast towing; vehicle reservation to return etc; recalled to indicate follow -up of the file; Perfect service; If everything was walking like this</v>
      </c>
    </row>
    <row r="978" ht="15.75" customHeight="1">
      <c r="B978" s="2" t="s">
        <v>2635</v>
      </c>
      <c r="C978" s="2" t="s">
        <v>2636</v>
      </c>
      <c r="D978" s="2" t="s">
        <v>2621</v>
      </c>
      <c r="E978" s="2" t="s">
        <v>14</v>
      </c>
      <c r="F978" s="2" t="s">
        <v>15</v>
      </c>
      <c r="G978" s="2" t="s">
        <v>1627</v>
      </c>
      <c r="H978" s="2" t="s">
        <v>1546</v>
      </c>
      <c r="I978" s="3" t="str">
        <f>IFERROR(__xludf.DUMMYFUNCTION("GOOGLETRANSLATE(C978,""fr"",""en"")"),"Ensured since 1985 for the car and the house, with a maximum bonus for several years .... I had a hanging with my car. It was the other driver who struck me on the back and he recognized his responsibility. No problem. The gallery begins for me when I am "&amp;"told that my car will have to be immobilized for a eighth days in the garage and that I request the Matmut for a replacement solution. Call on a rental vehicle. About ten years ago I had found myself in the same situation and the Matmut had taken care of "&amp;"a taxi allowing me to go back and forth between my home and my work. Today, nothing if it is not € 35 per day of reimbursement possible that is to say that I must advance the money and the taxi will come back to me anyway between 55 and 70 € depending on "&amp;"the estimate that I obtained. Add to this a very administrative welcome whether to the agency or to such and no consideration of my specific needs. Return to the boxes or run away .... there is a mutualist or solidarity only in the name. In practice in th"&amp;"e event of a problem expect nothing but the minimum and no consideration.
")</f>
        <v>Ensured since 1985 for the car and the house, with a maximum bonus for several years .... I had a hanging with my car. It was the other driver who struck me on the back and he recognized his responsibility. No problem. The gallery begins for me when I am told that my car will have to be immobilized for a eighth days in the garage and that I request the Matmut for a replacement solution. Call on a rental vehicle. About ten years ago I had found myself in the same situation and the Matmut had taken care of a taxi allowing me to go back and forth between my home and my work. Today, nothing if it is not € 35 per day of reimbursement possible that is to say that I must advance the money and the taxi will come back to me anyway between 55 and 70 € depending on the estimate that I obtained. Add to this a very administrative welcome whether to the agency or to such and no consideration of my specific needs. Return to the boxes or run away .... there is a mutualist or solidarity only in the name. In practice in the event of a problem expect nothing but the minimum and no consideration.
</v>
      </c>
    </row>
    <row r="979" ht="15.75" customHeight="1">
      <c r="B979" s="2" t="s">
        <v>2637</v>
      </c>
      <c r="C979" s="2" t="s">
        <v>2638</v>
      </c>
      <c r="D979" s="2" t="s">
        <v>2621</v>
      </c>
      <c r="E979" s="2" t="s">
        <v>14</v>
      </c>
      <c r="F979" s="2" t="s">
        <v>15</v>
      </c>
      <c r="G979" s="2" t="s">
        <v>1731</v>
      </c>
      <c r="H979" s="2" t="s">
        <v>1659</v>
      </c>
      <c r="I979" s="3" t="str">
        <f>IFERROR(__xludf.DUMMYFUNCTION("GOOGLETRANSLATE(C979,""fr"",""en"")"),"I underwent an accident last year to today on 06/06/2021 is the full silence no clear information when I tell them that these long he motivates me to take a lawyer to have their file stopped I really find it complicated between the accident, the operation"&amp;" and the person who is still on the run I start to abandon they had wear on me")</f>
        <v>I underwent an accident last year to today on 06/06/2021 is the full silence no clear information when I tell them that these long he motivates me to take a lawyer to have their file stopped I really find it complicated between the accident, the operation and the person who is still on the run I start to abandon they had wear on me</v>
      </c>
    </row>
    <row r="980" ht="15.75" customHeight="1">
      <c r="B980" s="2" t="s">
        <v>2639</v>
      </c>
      <c r="C980" s="2" t="s">
        <v>2640</v>
      </c>
      <c r="D980" s="2" t="s">
        <v>2621</v>
      </c>
      <c r="E980" s="2" t="s">
        <v>14</v>
      </c>
      <c r="F980" s="2" t="s">
        <v>15</v>
      </c>
      <c r="G980" s="2" t="s">
        <v>1760</v>
      </c>
      <c r="H980" s="2" t="s">
        <v>1757</v>
      </c>
      <c r="I980" s="3" t="str">
        <f>IFERROR(__xludf.DUMMYFUNCTION("GOOGLETRANSLATE(C980,""fr"",""en"")"),"MATMUT customer for several years bonus 50% plus 15% I had a liable disaster and here are the bp which begins however at the max but good I exhausted my 20 days of rental and me see pedestrian 15J that the expert made the evaluation and me I am answered y"&amp;"ou will be contacted
So pedestrian more still not compensated and we tell you patience lol assurance to flee however I have four contracts but its is too disappointed we change")</f>
        <v>MATMUT customer for several years bonus 50% plus 15% I had a liable disaster and here are the bp which begins however at the max but good I exhausted my 20 days of rental and me see pedestrian 15J that the expert made the evaluation and me I am answered you will be contacted
So pedestrian more still not compensated and we tell you patience lol assurance to flee however I have four contracts but its is too disappointed we change</v>
      </c>
    </row>
    <row r="981" ht="15.75" customHeight="1">
      <c r="B981" s="2" t="s">
        <v>2641</v>
      </c>
      <c r="C981" s="2" t="s">
        <v>2642</v>
      </c>
      <c r="D981" s="2" t="s">
        <v>2621</v>
      </c>
      <c r="E981" s="2" t="s">
        <v>14</v>
      </c>
      <c r="F981" s="2" t="s">
        <v>15</v>
      </c>
      <c r="G981" s="2" t="s">
        <v>1784</v>
      </c>
      <c r="H981" s="2" t="s">
        <v>1757</v>
      </c>
      <c r="I981" s="3" t="str">
        <f>IFERROR(__xludf.DUMMYFUNCTION("GOOGLETRANSLATE(C981,""fr"",""en"")"),"I am outraged by the general conditions of Matmut
In the context of legal protection, this insurer, plays on words, refuses to give an answer to a legal question on the pretext that it is the real estate field, and that it is excluded from legal protecti"&amp;"on.
Knowing that a lot of fields are excluded from this legal protection and even those which are taken care of, the Matmut does everything to make the approach very difficult and dissuade the insured from continuing their request for care!
I give zero "&amp;"pointed to this Afuir insurer!")</f>
        <v>I am outraged by the general conditions of Matmut
In the context of legal protection, this insurer, plays on words, refuses to give an answer to a legal question on the pretext that it is the real estate field, and that it is excluded from legal protection.
Knowing that a lot of fields are excluded from this legal protection and even those which are taken care of, the Matmut does everything to make the approach very difficult and dissuade the insured from continuing their request for care!
I give zero pointed to this Afuir insurer!</v>
      </c>
    </row>
    <row r="982" ht="15.75" customHeight="1">
      <c r="B982" s="2" t="s">
        <v>2643</v>
      </c>
      <c r="C982" s="2" t="s">
        <v>2644</v>
      </c>
      <c r="D982" s="2" t="s">
        <v>2621</v>
      </c>
      <c r="E982" s="2" t="s">
        <v>14</v>
      </c>
      <c r="F982" s="2" t="s">
        <v>15</v>
      </c>
      <c r="G982" s="2" t="s">
        <v>2645</v>
      </c>
      <c r="H982" s="2" t="s">
        <v>1757</v>
      </c>
      <c r="I982" s="3" t="str">
        <f>IFERROR(__xludf.DUMMYFUNCTION("GOOGLETRANSLATE(C982,""fr"",""en"")"),"Matmut insurance does not pay my disaster despite that I am assured of any risk and customer of 43 years insured at home my vehicle has been in a bodybuilder for months supposedly during treatment today the garage claims me of the parkage and Matmut M ' S"&amp;"ending a letter saying that he is removing me for 3petite label looking for people in my ka to take several lawyers")</f>
        <v>Matmut insurance does not pay my disaster despite that I am assured of any risk and customer of 43 years insured at home my vehicle has been in a bodybuilder for months supposedly during treatment today the garage claims me of the parkage and Matmut M ' Sending a letter saying that he is removing me for 3petite label looking for people in my ka to take several lawyers</v>
      </c>
    </row>
    <row r="983" ht="15.75" customHeight="1">
      <c r="B983" s="2" t="s">
        <v>2646</v>
      </c>
      <c r="C983" s="2" t="s">
        <v>2647</v>
      </c>
      <c r="D983" s="2" t="s">
        <v>2621</v>
      </c>
      <c r="E983" s="2" t="s">
        <v>14</v>
      </c>
      <c r="F983" s="2" t="s">
        <v>15</v>
      </c>
      <c r="G983" s="2" t="s">
        <v>1802</v>
      </c>
      <c r="H983" s="2" t="s">
        <v>1757</v>
      </c>
      <c r="I983" s="3" t="str">
        <f>IFERROR(__xludf.DUMMYFUNCTION("GOOGLETRANSLATE(C983,""fr"",""en"")"),"Quite disappointed with the Matmut. Broken mirror in a car washing. Possibility of care by the Matmut but with a deductible of almost € 300. Almost more expensive than retro. So I'm looking for new insurance.")</f>
        <v>Quite disappointed with the Matmut. Broken mirror in a car washing. Possibility of care by the Matmut but with a deductible of almost € 300. Almost more expensive than retro. So I'm looking for new insurance.</v>
      </c>
    </row>
    <row r="984" ht="15.75" customHeight="1">
      <c r="B984" s="2" t="s">
        <v>2648</v>
      </c>
      <c r="C984" s="2" t="s">
        <v>2649</v>
      </c>
      <c r="D984" s="2" t="s">
        <v>2621</v>
      </c>
      <c r="E984" s="2" t="s">
        <v>14</v>
      </c>
      <c r="F984" s="2" t="s">
        <v>15</v>
      </c>
      <c r="G984" s="2" t="s">
        <v>1828</v>
      </c>
      <c r="H984" s="2" t="s">
        <v>1822</v>
      </c>
      <c r="I984" s="3" t="str">
        <f>IFERROR(__xludf.DUMMYFUNCTION("GOOGLETRANSLATE(C984,""fr"",""en"")"),"It's been 3 years since I made a serious road accident, despite the lawyers who harass them there is still nothing of them. From the beginning the lawyers said to us ""the matmut is the worst you will need patience they are very radins"".
But I will not "&amp;"let go even if it means going further than it takes.
I no longer work after my injury I am in difficult but no news.
To flee this insurance even if their price is low. However, we have been insured for many years at home. But at the end of this case I w"&amp;"ill leave the Matmut.")</f>
        <v>It's been 3 years since I made a serious road accident, despite the lawyers who harass them there is still nothing of them. From the beginning the lawyers said to us "the matmut is the worst you will need patience they are very radins".
But I will not let go even if it means going further than it takes.
I no longer work after my injury I am in difficult but no news.
To flee this insurance even if their price is low. However, we have been insured for many years at home. But at the end of this case I will leave the Matmut.</v>
      </c>
    </row>
    <row r="985" ht="15.75" customHeight="1">
      <c r="B985" s="2" t="s">
        <v>2650</v>
      </c>
      <c r="C985" s="2" t="s">
        <v>2651</v>
      </c>
      <c r="D985" s="2" t="s">
        <v>2621</v>
      </c>
      <c r="E985" s="2" t="s">
        <v>14</v>
      </c>
      <c r="F985" s="2" t="s">
        <v>15</v>
      </c>
      <c r="G985" s="2" t="s">
        <v>1839</v>
      </c>
      <c r="H985" s="2" t="s">
        <v>1822</v>
      </c>
      <c r="I985" s="3" t="str">
        <f>IFERROR(__xludf.DUMMYFUNCTION("GOOGLETRANSLATE(C985,""fr"",""en"")"),"Very responsive novel agency
The telephone reception is most pleasant.
The team is listening to the customer.
 We were robbed and were compensated fairly quickly.
I recommend.")</f>
        <v>Very responsive novel agency
The telephone reception is most pleasant.
The team is listening to the customer.
 We were robbed and were compensated fairly quickly.
I recommend.</v>
      </c>
    </row>
    <row r="986" ht="15.75" customHeight="1">
      <c r="B986" s="2" t="s">
        <v>2652</v>
      </c>
      <c r="C986" s="2" t="s">
        <v>2653</v>
      </c>
      <c r="D986" s="2" t="s">
        <v>2621</v>
      </c>
      <c r="E986" s="2" t="s">
        <v>14</v>
      </c>
      <c r="F986" s="2" t="s">
        <v>15</v>
      </c>
      <c r="G986" s="2" t="s">
        <v>2654</v>
      </c>
      <c r="H986" s="2" t="s">
        <v>1822</v>
      </c>
      <c r="I986" s="3" t="str">
        <f>IFERROR(__xludf.DUMMYFUNCTION("GOOGLETRANSLATE(C986,""fr"",""en"")"),"Ensures young drivers at correct prices.
Top assistance quality service.
Really good services.
In addition, they do not set up in the event of a license withdrawal. Either they take either no.
I am really satisfied with their commitment and happy to b"&amp;"e insured by them.")</f>
        <v>Ensures young drivers at correct prices.
Top assistance quality service.
Really good services.
In addition, they do not set up in the event of a license withdrawal. Either they take either no.
I am really satisfied with their commitment and happy to be insured by them.</v>
      </c>
    </row>
    <row r="987" ht="15.75" customHeight="1">
      <c r="B987" s="2" t="s">
        <v>2655</v>
      </c>
      <c r="C987" s="2" t="s">
        <v>2656</v>
      </c>
      <c r="D987" s="2" t="s">
        <v>2621</v>
      </c>
      <c r="E987" s="2" t="s">
        <v>14</v>
      </c>
      <c r="F987" s="2" t="s">
        <v>15</v>
      </c>
      <c r="G987" s="2" t="s">
        <v>2657</v>
      </c>
      <c r="H987" s="2" t="s">
        <v>1860</v>
      </c>
      <c r="I987" s="3" t="str">
        <f>IFERROR(__xludf.DUMMYFUNCTION("GOOGLETRANSLATE(C987,""fr"",""en"")"),"This morning I broke down on the fast track, I call the assistance that takes all my contact details, asks me to wait, tells me that it is up to me to contact a convenience store because I am not on a 4 lanes then hangs up on the nose.
Uh how I do me I c"&amp;"all you precisely to have an assistance and there you do not answer me at my request and I find myself all alone to manage.")</f>
        <v>This morning I broke down on the fast track, I call the assistance that takes all my contact details, asks me to wait, tells me that it is up to me to contact a convenience store because I am not on a 4 lanes then hangs up on the nose.
Uh how I do me I call you precisely to have an assistance and there you do not answer me at my request and I find myself all alone to manage.</v>
      </c>
    </row>
    <row r="988" ht="15.75" customHeight="1">
      <c r="B988" s="2" t="s">
        <v>2658</v>
      </c>
      <c r="C988" s="2" t="s">
        <v>2659</v>
      </c>
      <c r="D988" s="2" t="s">
        <v>2621</v>
      </c>
      <c r="E988" s="2" t="s">
        <v>14</v>
      </c>
      <c r="F988" s="2" t="s">
        <v>15</v>
      </c>
      <c r="G988" s="2" t="s">
        <v>1868</v>
      </c>
      <c r="H988" s="2" t="s">
        <v>1860</v>
      </c>
      <c r="I988" s="3" t="str">
        <f>IFERROR(__xludf.DUMMYFUNCTION("GOOGLETRANSLATE(C988,""fr"",""en"")"),"Difficult to establish contact with the Matmut.
Their number systematically refers to regional platforms.
Difficult to obtain a certificate document from them after more than a month.
And above all nobody reminds you ....
In short. I do not recommen"&amp;"d the Matmut and I will soon terminate my home contract with them.
")</f>
        <v>Difficult to establish contact with the Matmut.
Their number systematically refers to regional platforms.
Difficult to obtain a certificate document from them after more than a month.
And above all nobody reminds you ....
In short. I do not recommend the Matmut and I will soon terminate my home contract with them.
</v>
      </c>
    </row>
    <row r="989" ht="15.75" customHeight="1">
      <c r="B989" s="2" t="s">
        <v>2660</v>
      </c>
      <c r="C989" s="2" t="s">
        <v>2661</v>
      </c>
      <c r="D989" s="2" t="s">
        <v>2621</v>
      </c>
      <c r="E989" s="2" t="s">
        <v>14</v>
      </c>
      <c r="F989" s="2" t="s">
        <v>15</v>
      </c>
      <c r="G989" s="2" t="s">
        <v>2662</v>
      </c>
      <c r="H989" s="2" t="s">
        <v>1860</v>
      </c>
      <c r="I989" s="3" t="str">
        <f>IFERROR(__xludf.DUMMYFUNCTION("GOOGLETRANSLATE(C989,""fr"",""en"")"),"Ashamed, to flee. My disabled mother waited for months for a sinister water damage to have that twigs when she had been insured for 25 years and had never had a claim before. To flee")</f>
        <v>Ashamed, to flee. My disabled mother waited for months for a sinister water damage to have that twigs when she had been insured for 25 years and had never had a claim before. To flee</v>
      </c>
    </row>
    <row r="990" ht="15.75" customHeight="1">
      <c r="B990" s="2" t="s">
        <v>2663</v>
      </c>
      <c r="C990" s="2" t="s">
        <v>2664</v>
      </c>
      <c r="D990" s="2" t="s">
        <v>2621</v>
      </c>
      <c r="E990" s="2" t="s">
        <v>14</v>
      </c>
      <c r="F990" s="2" t="s">
        <v>15</v>
      </c>
      <c r="G990" s="2" t="s">
        <v>2665</v>
      </c>
      <c r="H990" s="2" t="s">
        <v>1860</v>
      </c>
      <c r="I990" s="3" t="str">
        <f>IFERROR(__xludf.DUMMYFUNCTION("GOOGLETRANSLATE(C990,""fr"",""en"")"),"Customer Housing Insurance (and also for the car at rate 50 until my departure from France in 2002) at the Matmut since 2011 for my second home while I was expatriate, on my return from the foreigner there is a An, I naturally turned to my historic insure"&amp;"r for my vehicle, in all risks without deductible. I had already been very shocked that the Matmut was unable to make a commercial gesture at the subscription. I was taken up at the price 100, the Matmut ignoring a series of 18 years - between my departur"&amp;"e from France and my return - almost without faults (only two claims only material and very modest in costs). Having recorded, however, in September 2020 a shock under the vehicle without known reasons, I assimilated this to a break of ice and therefore d"&amp;"eclared it. What was my surprise to discover that the Matmut analyzed this loss material (at a relatively modest total cost) as responsible, with application of a 25%penalty. I obviously exposed my argument but I did not feel any commercial empathy, despi"&amp;"te all my history and my loyalty, very badly rewarded. I then carried out a search on the internet, and found an insurer which certainly resumed my new penalty, but at a total price of 50% lower than that of the Matmut before application of the penalty! I"&amp;"t is therefore this company which in the future will benefit from the good customer that I am like it if we consider my history with only three material and modest claims in 48 years ... I still have not returned such blindness and such a lack of commerci"&amp;"al sense. That said, I am paradoxically delighted, given the huge savings generated by the change of insurer, despite the penalty, this year and the following ...")</f>
        <v>Customer Housing Insurance (and also for the car at rate 50 until my departure from France in 2002) at the Matmut since 2011 for my second home while I was expatriate, on my return from the foreigner there is a An, I naturally turned to my historic insurer for my vehicle, in all risks without deductible. I had already been very shocked that the Matmut was unable to make a commercial gesture at the subscription. I was taken up at the price 100, the Matmut ignoring a series of 18 years - between my departure from France and my return - almost without faults (only two claims only material and very modest in costs). Having recorded, however, in September 2020 a shock under the vehicle without known reasons, I assimilated this to a break of ice and therefore declared it. What was my surprise to discover that the Matmut analyzed this loss material (at a relatively modest total cost) as responsible, with application of a 25%penalty. I obviously exposed my argument but I did not feel any commercial empathy, despite all my history and my loyalty, very badly rewarded. I then carried out a search on the internet, and found an insurer which certainly resumed my new penalty, but at a total price of 50% lower than that of the Matmut before application of the penalty! It is therefore this company which in the future will benefit from the good customer that I am like it if we consider my history with only three material and modest claims in 48 years ... I still have not returned such blindness and such a lack of commercial sense. That said, I am paradoxically delighted, given the huge savings generated by the change of insurer, despite the penalty, this year and the following ...</v>
      </c>
    </row>
    <row r="991" ht="15.75" customHeight="1">
      <c r="B991" s="2" t="s">
        <v>2666</v>
      </c>
      <c r="C991" s="2" t="s">
        <v>2667</v>
      </c>
      <c r="D991" s="2" t="s">
        <v>2621</v>
      </c>
      <c r="E991" s="2" t="s">
        <v>14</v>
      </c>
      <c r="F991" s="2" t="s">
        <v>15</v>
      </c>
      <c r="G991" s="2" t="s">
        <v>1876</v>
      </c>
      <c r="H991" s="2" t="s">
        <v>1860</v>
      </c>
      <c r="I991" s="3" t="str">
        <f>IFERROR(__xludf.DUMMYFUNCTION("GOOGLETRANSLATE(C991,""fr"",""en"")"),"After 10 loyalty, my insurance swings me and solves me for my claims it is a shame! Insurance is there to collect monthly payments for years without taking into account our loyalty and our age.")</f>
        <v>After 10 loyalty, my insurance swings me and solves me for my claims it is a shame! Insurance is there to collect monthly payments for years without taking into account our loyalty and our age.</v>
      </c>
    </row>
    <row r="992" ht="15.75" customHeight="1">
      <c r="B992" s="2" t="s">
        <v>2668</v>
      </c>
      <c r="C992" s="2" t="s">
        <v>2669</v>
      </c>
      <c r="D992" s="2" t="s">
        <v>2621</v>
      </c>
      <c r="E992" s="2" t="s">
        <v>14</v>
      </c>
      <c r="F992" s="2" t="s">
        <v>15</v>
      </c>
      <c r="G992" s="2" t="s">
        <v>2381</v>
      </c>
      <c r="H992" s="2" t="s">
        <v>1880</v>
      </c>
      <c r="I992" s="3" t="str">
        <f>IFERROR(__xludf.DUMMYFUNCTION("GOOGLETRANSLATE(C992,""fr"",""en"")"),"  Everything depends on demand. If it is for a subscription to a auto or real estate contract there is no problem but with regard to reimbursements on real estate damage it is '' La Croix and the banner ''.
 This requires months not to have satisfied.
 "&amp;" You shouldn't be victims and everything goes well.
 Pay the contributions then ........................... more nothing.")</f>
        <v>  Everything depends on demand. If it is for a subscription to a auto or real estate contract there is no problem but with regard to reimbursements on real estate damage it is '' La Croix and the banner ''.
 This requires months not to have satisfied.
  You shouldn't be victims and everything goes well.
 Pay the contributions then ........................... more nothing.</v>
      </c>
    </row>
    <row r="993" ht="15.75" customHeight="1">
      <c r="B993" s="2" t="s">
        <v>2670</v>
      </c>
      <c r="C993" s="2" t="s">
        <v>2671</v>
      </c>
      <c r="D993" s="2" t="s">
        <v>2621</v>
      </c>
      <c r="E993" s="2" t="s">
        <v>14</v>
      </c>
      <c r="F993" s="2" t="s">
        <v>15</v>
      </c>
      <c r="G993" s="2" t="s">
        <v>1892</v>
      </c>
      <c r="H993" s="2" t="s">
        <v>1880</v>
      </c>
      <c r="I993" s="3" t="str">
        <f>IFERROR(__xludf.DUMMYFUNCTION("GOOGLETRANSLATE(C993,""fr"",""en"")"),"Incompetent insurer. Insurance is not put in the name of the right person, they take a professional supplement for a person they do not know !!! To pass the RIB on my daughter, they take the amount from my account and on its own !!! In response, this is n"&amp;"ormal, the advisor took 1 month and a half to make the change and they do not even reimburse half of the sum. It is insurance that does not take care of its customers !!! To run away absolutely")</f>
        <v>Incompetent insurer. Insurance is not put in the name of the right person, they take a professional supplement for a person they do not know !!! To pass the RIB on my daughter, they take the amount from my account and on its own !!! In response, this is normal, the advisor took 1 month and a half to make the change and they do not even reimburse half of the sum. It is insurance that does not take care of its customers !!! To run away absolutely</v>
      </c>
    </row>
    <row r="994" ht="15.75" customHeight="1">
      <c r="B994" s="2" t="s">
        <v>2672</v>
      </c>
      <c r="C994" s="2" t="s">
        <v>2673</v>
      </c>
      <c r="D994" s="2" t="s">
        <v>2621</v>
      </c>
      <c r="E994" s="2" t="s">
        <v>14</v>
      </c>
      <c r="F994" s="2" t="s">
        <v>15</v>
      </c>
      <c r="G994" s="2" t="s">
        <v>2674</v>
      </c>
      <c r="H994" s="2" t="s">
        <v>1880</v>
      </c>
      <c r="I994" s="3" t="str">
        <f>IFERROR(__xludf.DUMMYFUNCTION("GOOGLETRANSLATE(C994,""fr"",""en"")"),"Sometimes we take customers for invoiced milk cows 3 legal protection frankly it is useless this protection is just a way to pocket money.")</f>
        <v>Sometimes we take customers for invoiced milk cows 3 legal protection frankly it is useless this protection is just a way to pocket money.</v>
      </c>
    </row>
    <row r="995" ht="15.75" customHeight="1">
      <c r="B995" s="2" t="s">
        <v>2675</v>
      </c>
      <c r="C995" s="2" t="s">
        <v>2676</v>
      </c>
      <c r="D995" s="2" t="s">
        <v>2621</v>
      </c>
      <c r="E995" s="2" t="s">
        <v>14</v>
      </c>
      <c r="F995" s="2" t="s">
        <v>15</v>
      </c>
      <c r="G995" s="2" t="s">
        <v>2674</v>
      </c>
      <c r="H995" s="2" t="s">
        <v>1880</v>
      </c>
      <c r="I995" s="3" t="str">
        <f>IFERROR(__xludf.DUMMYFUNCTION("GOOGLETRANSLATE(C995,""fr"",""en"")"),"Matmut insurance, super car insurance, perfect rapid reimbursement level, very well organized troubleshooting, taxi trip back trip during a breakdown.
No complaints")</f>
        <v>Matmut insurance, super car insurance, perfect rapid reimbursement level, very well organized troubleshooting, taxi trip back trip during a breakdown.
No complaints</v>
      </c>
    </row>
    <row r="996" ht="15.75" customHeight="1">
      <c r="B996" s="2" t="s">
        <v>2677</v>
      </c>
      <c r="C996" s="2" t="s">
        <v>2678</v>
      </c>
      <c r="D996" s="2" t="s">
        <v>2621</v>
      </c>
      <c r="E996" s="2" t="s">
        <v>14</v>
      </c>
      <c r="F996" s="2" t="s">
        <v>15</v>
      </c>
      <c r="G996" s="2" t="s">
        <v>1895</v>
      </c>
      <c r="H996" s="2" t="s">
        <v>1880</v>
      </c>
      <c r="I996" s="3" t="str">
        <f>IFERROR(__xludf.DUMMYFUNCTION("GOOGLETRANSLATE(C996,""fr"",""en"")"),"In fact I am dissatisfied with the length of the reimbursement concerning claims while it is essential to have the operation of our hyper significant devices concerning especially a device like the inverter of my electricity production at EDF to which I l"&amp;"ose a lot of Production and the fact that my portal remains open to all winds while with incivility which are notorious remains unanswered for several months when it comes to our contributions we have interest in not having any delay , which means that we"&amp;" are always disadvantaged.
To good hearing hi.")</f>
        <v>In fact I am dissatisfied with the length of the reimbursement concerning claims while it is essential to have the operation of our hyper significant devices concerning especially a device like the inverter of my electricity production at EDF to which I lose a lot of Production and the fact that my portal remains open to all winds while with incivility which are notorious remains unanswered for several months when it comes to our contributions we have interest in not having any delay , which means that we are always disadvantaged.
To good hearing hi.</v>
      </c>
    </row>
    <row r="997" ht="15.75" customHeight="1">
      <c r="B997" s="2" t="s">
        <v>2679</v>
      </c>
      <c r="C997" s="2" t="s">
        <v>2680</v>
      </c>
      <c r="D997" s="2" t="s">
        <v>2621</v>
      </c>
      <c r="E997" s="2" t="s">
        <v>14</v>
      </c>
      <c r="F997" s="2" t="s">
        <v>15</v>
      </c>
      <c r="G997" s="2" t="s">
        <v>1880</v>
      </c>
      <c r="H997" s="2" t="s">
        <v>1880</v>
      </c>
      <c r="I997" s="3" t="str">
        <f>IFERROR(__xludf.DUMMYFUNCTION("GOOGLETRANSLATE(C997,""fr"",""en"")"),"At the matmut no increase in prices until the end of 2021 ?? I am fortunate to have been increased by 20 euros/month .... for more than 1 year, I have asked for an investigation for a tire punctured on a hen nest. All the evidence has been provided: photo"&amp;"s + 3 certificates of witnesses + mail of the town hall of which depends on the hen nest + certificate on honor .... After 1 year, they put themselves in contact with the town hall, to obtain the Info that I gave them a year ago. In order to reduce my aut"&amp;"o and motorcycle contributions, I asked to ensure my motorcycle 9 months /12 and yet despite that, my contributions increased by 20 euros /month .... I stopped the Matmut according to the Châtel law in Times with reception. Despite this, I receive letters"&amp;" and emails in order to pay 6 months of contributions .... in short you understood: Long live the Matmut !!")</f>
        <v>At the matmut no increase in prices until the end of 2021 ?? I am fortunate to have been increased by 20 euros/month .... for more than 1 year, I have asked for an investigation for a tire punctured on a hen nest. All the evidence has been provided: photos + 3 certificates of witnesses + mail of the town hall of which depends on the hen nest + certificate on honor .... After 1 year, they put themselves in contact with the town hall, to obtain the Info that I gave them a year ago. In order to reduce my auto and motorcycle contributions, I asked to ensure my motorcycle 9 months /12 and yet despite that, my contributions increased by 20 euros /month .... I stopped the Matmut according to the Châtel law in Times with reception. Despite this, I receive letters and emails in order to pay 6 months of contributions .... in short you understood: Long live the Matmut !!</v>
      </c>
    </row>
    <row r="998" ht="15.75" customHeight="1">
      <c r="B998" s="2" t="s">
        <v>2681</v>
      </c>
      <c r="C998" s="2" t="s">
        <v>2682</v>
      </c>
      <c r="D998" s="2" t="s">
        <v>2621</v>
      </c>
      <c r="E998" s="2" t="s">
        <v>14</v>
      </c>
      <c r="F998" s="2" t="s">
        <v>15</v>
      </c>
      <c r="G998" s="2" t="s">
        <v>2683</v>
      </c>
      <c r="H998" s="2" t="s">
        <v>1902</v>
      </c>
      <c r="I998" s="3" t="str">
        <f>IFERROR(__xludf.DUMMYFUNCTION("GOOGLETRANSLATE(C998,""fr"",""en"")"),"To date, I was satisfied with the Matmut. At the same time it must be said that they almost never had an intervention concerning me, so they pocketed the contributions and everything was fine for them. Recently I needed the intervention of the assistance "&amp;"following a breakdown on my vehicle (towing + repairs supported by the seller warranty since I had just bought the vehicle so they had nothing to pay for That), they needed a loan vehicle pending repairs, on this point no problem, on the other hand they p"&amp;"rovide only one taxi route, either to go and recover the vehicle, or for the return . A lady of assistance tells me that there is no problem I can have the taxi also for the return with another of my guarantees to my contracts, I just have to call the aud"&amp;"ience a times at the rental agency. This is what I did but there, everything was different it was negative, I am invalid with different handicaps and no solution to return to my home (about 18 km). No choice to ask for a taxi (47 € very expensive), the sa"&amp;"me evening I apply for the reimbursement for the taxi (supporting ticket), they wanted to know nothing. The person of the assistant who reminded me was very unpleasant. I joined the matmut by phone and well they make the deaf ear, saying that they will se"&amp;"e what they can do and remember but of course nobody recalls. It is shameful, especially after almost 14 years at home (zero responsible accident), without them really having spending towards me. I am disgusted by their attitude.")</f>
        <v>To date, I was satisfied with the Matmut. At the same time it must be said that they almost never had an intervention concerning me, so they pocketed the contributions and everything was fine for them. Recently I needed the intervention of the assistance following a breakdown on my vehicle (towing + repairs supported by the seller warranty since I had just bought the vehicle so they had nothing to pay for That), they needed a loan vehicle pending repairs, on this point no problem, on the other hand they provide only one taxi route, either to go and recover the vehicle, or for the return . A lady of assistance tells me that there is no problem I can have the taxi also for the return with another of my guarantees to my contracts, I just have to call the audience a times at the rental agency. This is what I did but there, everything was different it was negative, I am invalid with different handicaps and no solution to return to my home (about 18 km). No choice to ask for a taxi (47 € very expensive), the same evening I apply for the reimbursement for the taxi (supporting ticket), they wanted to know nothing. The person of the assistant who reminded me was very unpleasant. I joined the matmut by phone and well they make the deaf ear, saying that they will see what they can do and remember but of course nobody recalls. It is shameful, especially after almost 14 years at home (zero responsible accident), without them really having spending towards me. I am disgusted by their attitude.</v>
      </c>
    </row>
    <row r="999" ht="15.75" customHeight="1">
      <c r="B999" s="2" t="s">
        <v>2684</v>
      </c>
      <c r="C999" s="2" t="s">
        <v>2685</v>
      </c>
      <c r="D999" s="2" t="s">
        <v>2621</v>
      </c>
      <c r="E999" s="2" t="s">
        <v>14</v>
      </c>
      <c r="F999" s="2" t="s">
        <v>15</v>
      </c>
      <c r="G999" s="2" t="s">
        <v>2686</v>
      </c>
      <c r="H999" s="2" t="s">
        <v>1902</v>
      </c>
      <c r="I999" s="3" t="str">
        <f>IFERROR(__xludf.DUMMYFUNCTION("GOOGLETRANSLATE(C999,""fr"",""en"")"),"At the Matmut de Meaux agency, I was welcomed, we resolved my problem and well followed my file concerning.
This was not the case when I phone to resolve my dispute with the head office, or I was poorly oriented.
I went to an agency or I had persona"&amp;"lized support, the staff are competent.
Cordially.")</f>
        <v>At the Matmut de Meaux agency, I was welcomed, we resolved my problem and well followed my file concerning.
This was not the case when I phone to resolve my dispute with the head office, or I was poorly oriented.
I went to an agency or I had personalized support, the staff are competent.
Cordially.</v>
      </c>
    </row>
    <row r="1000" ht="15.75" customHeight="1">
      <c r="B1000" s="2" t="s">
        <v>2687</v>
      </c>
      <c r="C1000" s="2" t="s">
        <v>2688</v>
      </c>
      <c r="D1000" s="2" t="s">
        <v>2621</v>
      </c>
      <c r="E1000" s="2" t="s">
        <v>14</v>
      </c>
      <c r="F1000" s="2" t="s">
        <v>15</v>
      </c>
      <c r="G1000" s="2" t="s">
        <v>2689</v>
      </c>
      <c r="H1000" s="2" t="s">
        <v>1902</v>
      </c>
      <c r="I1000" s="3" t="str">
        <f>IFERROR(__xludf.DUMMYFUNCTION("GOOGLETRANSLATE(C1000,""fr"",""en"")"),"Insured for more than forty years at the Matmut, I have always been satisfied with its responsiveness and its proximity. (An agency is open less than 1km from my home). With MAIF, it is the best value for money on the market on all services. A downside: M"&amp;"atmut does not offer a special price for collector vehicles.")</f>
        <v>Insured for more than forty years at the Matmut, I have always been satisfied with its responsiveness and its proximity. (An agency is open less than 1km from my home). With MAIF, it is the best value for money on the market on all services. A downside: Matmut does not offer a special price for collector vehicles.</v>
      </c>
    </row>
    <row r="1001" ht="15.75" customHeight="1">
      <c r="B1001" s="2" t="s">
        <v>2690</v>
      </c>
      <c r="C1001" s="2" t="s">
        <v>2691</v>
      </c>
      <c r="D1001" s="2" t="s">
        <v>2621</v>
      </c>
      <c r="E1001" s="2" t="s">
        <v>14</v>
      </c>
      <c r="F1001" s="2" t="s">
        <v>15</v>
      </c>
      <c r="G1001" s="2" t="s">
        <v>1901</v>
      </c>
      <c r="H1001" s="2" t="s">
        <v>1902</v>
      </c>
      <c r="I1001" s="3" t="str">
        <f>IFERROR(__xludf.DUMMYFUNCTION("GOOGLETRANSLATE(C1001,""fr"",""en"")"),"Hello,
I confirm what is said here on this insurance. There is indeed a big problem of customer service. I reported a problem for a refund and it's been weeks since it lasts. It has become impossible to have an appointment in agency when the agencies a"&amp;"re still there (go to understand). I had several advisers on the phone but no one found a solution to my problem.
I have known this insurance for several years and it's a shame to see such a degradation.")</f>
        <v>Hello,
I confirm what is said here on this insurance. There is indeed a big problem of customer service. I reported a problem for a refund and it's been weeks since it lasts. It has become impossible to have an appointment in agency when the agencies are still there (go to understand). I had several advisers on the phone but no one found a solution to my problem.
I have known this insurance for several years and it's a shame to see such a degradation.</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2022-12-16T15:48:30Z</dcterms:created>
</cp:coreProperties>
</file>