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s4orFo2V47IVPRUgk4V/4dRTGaQ=="/>
    </ext>
  </extLst>
</workbook>
</file>

<file path=xl/sharedStrings.xml><?xml version="1.0" encoding="utf-8"?>
<sst xmlns="http://schemas.openxmlformats.org/spreadsheetml/2006/main" count="7011" uniqueCount="2595">
  <si>
    <t>note</t>
  </si>
  <si>
    <t>auteur</t>
  </si>
  <si>
    <t>avis</t>
  </si>
  <si>
    <t>assureur</t>
  </si>
  <si>
    <t>produit</t>
  </si>
  <si>
    <t>type</t>
  </si>
  <si>
    <t>date_publication</t>
  </si>
  <si>
    <t>date_exp</t>
  </si>
  <si>
    <t>avis_en</t>
  </si>
  <si>
    <t>avis_cor</t>
  </si>
  <si>
    <t>avis_cor_en</t>
  </si>
  <si>
    <t>bagatelle-57736</t>
  </si>
  <si>
    <t>Assureur à l'écoute. Deux, trois bricoles en 18 ans. Tout se règle au niveau de l'agence.Jamais de souci.</t>
  </si>
  <si>
    <t>Allianz</t>
  </si>
  <si>
    <t>auto</t>
  </si>
  <si>
    <t>test</t>
  </si>
  <si>
    <t>01/10/2017</t>
  </si>
  <si>
    <t>jule-57344</t>
  </si>
  <si>
    <t>Rapport qualité/prix moyen!!!!!!!!!!!!!!!!!!!!!!!!!!!!!!!!!!!!!!!!!!!!!!!!!!!!!!!!!!!!!!!!!!!!!!!!!!!!!!!!!!!!!!!!!!!!!!!!!!!!!!!!!!!!!!!!!!!!!!!!!!!!!!!!!!!!</t>
  </si>
  <si>
    <t>14/09/2017</t>
  </si>
  <si>
    <t>01/09/2017</t>
  </si>
  <si>
    <t>chinaglia-56987</t>
  </si>
  <si>
    <t>Relation client nulle !! 
J'ai déclaré des incidents dus à des événements climatiques, ma responsabilité est porté à 100%, résultat résiliation de mon contrat auto, fichage à l'Agira, cause sinistralité, résultat je ne peux plus m'assurer car je suis considéré comme conducteur dangereux alors que je n'ai jamais eu d'accident sur la route, ni de condamnation judiciaire routière, rien de plus de trente ans que je suis assuré, mon capite de points est au maxi.</t>
  </si>
  <si>
    <t>31/08/2017</t>
  </si>
  <si>
    <t>01/08/2017</t>
  </si>
  <si>
    <t>jeanne-56840</t>
  </si>
  <si>
    <t>j'ai changé de voiture au mois de mai et changé d'assurance (moins chère), je dois dire que je suis déçue de chez Allianz, car la protection juridique n'est pas inclus dans le contrat auto (contrat à part) et de ce fait suis obligé d'attendre son échéance pour résilier. De plus ils ont continué à prélevè les 2 mois suivant la résiliation et j'ai été obligé d'attendre que l'assureur veuille bien me rembourser (trop de travail) en plus en dehors du délai légal selon la loi hamon (30 jours).</t>
  </si>
  <si>
    <t>23/08/2017</t>
  </si>
  <si>
    <t>chr-56106</t>
  </si>
  <si>
    <t xml:space="preserve">Le niveau zéro du service client! 
A l'occasion d'un changement de véhicule, il y à 6 mois, j'ai changé d'assureur, et ne voulant pas aller dans une compagnie low-cost je suis passé chez Allianz.
Il y a 1 mois un chauffard a envoyé ma femme et mon fils a l'hôpital (heureusement sans graves séquelles) et notre voiture à la casse. Depuis tout traîne, expert missionné au bout de 3 semaines, suite à nos relances, on nous promet des mails pour nous tenir informé, que nous ne recevons jamais. Nous allons être obligé de louer une voiture à nos frais pour ne pas annuler nos vacances, ce qui était évitable si l'assureur avait fait sont travail en temps et en heure.
Je peu comprendre qu'une société gagne de l'argent, c'est normal, mais quand c'est au détriment du service rendu c'est inadmissible. 
</t>
  </si>
  <si>
    <t>19/07/2017</t>
  </si>
  <si>
    <t>01/07/2017</t>
  </si>
  <si>
    <t>bof-56055</t>
  </si>
  <si>
    <t>attire les clients avec prix bas au départ</t>
  </si>
  <si>
    <t>17/07/2017</t>
  </si>
  <si>
    <t>incnnuaubataillon-55732</t>
  </si>
  <si>
    <t xml:space="preserve">J'ai souscrit une assurance Allianz plutôt que des assureurs low cost pour la marque et la supposée qualité du service client. Je me suis fait emboutir à l'arrêt par un camion il y a un mois, au milieu des embouteillages parisiens. Allianz prend à chaque fois trois jours pour me répondre, n'a lu à chaque fois que la moitié du constat, et ne me donne jamais de solution pour faire réparer ma voiture alors qu'assuré tous risques. Ils me désignent responsable alors qu'embouti à l'arrière et j'attends toujours de savoir quand et où faire réparer ma voiture. Celle ci pourrait être dangereuse pour moi et la circulation. Ils ne l'ont même pas demandé.   </t>
  </si>
  <si>
    <t>30/06/2017</t>
  </si>
  <si>
    <t>01/06/2017</t>
  </si>
  <si>
    <t>pat13-55206</t>
  </si>
  <si>
    <t>ma conseillère a été excellente! rapide et efficace, en un appel, elle a su trouver une solution, le contrat on l a eu très rapidement!, en a peine quelque heures, tout avait été réglé!!, ça nous réconcilie avec les assureurs!</t>
  </si>
  <si>
    <t>08/06/2017</t>
  </si>
  <si>
    <t>julien-54767</t>
  </si>
  <si>
    <t>Très déçu,  Service client incompétent,  je ne recommande absolument pas.</t>
  </si>
  <si>
    <t>18/05/2017</t>
  </si>
  <si>
    <t>01/05/2017</t>
  </si>
  <si>
    <t>tonton21-53939</t>
  </si>
  <si>
    <t>avec Allianz, c'est la chasse aux pigeons toute l'année! 
prix prohibitifs, conseillers hautains au possible, parcours du combattant en cas de sinistres et remboursements minorés. Pas de doute que l'entreprise se porte bien et dépense des millions à la télé</t>
  </si>
  <si>
    <t>07/04/2017</t>
  </si>
  <si>
    <t>01/04/2017</t>
  </si>
  <si>
    <t>hb-53586</t>
  </si>
  <si>
    <t>Prix élevé  par rapport à la concurrence expérience faite via internet comparateur assurance.même  prestation.</t>
  </si>
  <si>
    <t>26/03/2017</t>
  </si>
  <si>
    <t>01/03/2017</t>
  </si>
  <si>
    <t>annabelle-walk-53406</t>
  </si>
  <si>
    <t xml:space="preserve">Sans sinistre tout va bien . Mais quand on a un sinistre c'est pas la même chose . Mon relevé d'information indique un vandalisme/ stationnement alors qu'il s'agit d'un sinistre accident matériel non responsable . Qd je demande au service client de modifier mon relevé , on me dit non et que c'est la même chose ... </t>
  </si>
  <si>
    <t>20/03/2017</t>
  </si>
  <si>
    <t>fred-53024</t>
  </si>
  <si>
    <t xml:space="preserve">Nous avons vendu notre véhicule depuis novembre 2016 et ils continuent a retirer j ai envoyer en recommande et ils me disent qu il  manque un document un avenant pourtant ils ont le document de papier de vente </t>
  </si>
  <si>
    <t>06/03/2017</t>
  </si>
  <si>
    <t>heba-52876</t>
  </si>
  <si>
    <t>Bonjour, je trouve que la service sinistre est vraimenet pourie. Je suis assuree tous risques sans franchise, j;ai eu un accident il y a une semaine, mon fils etait legerment blesse, la police etait la, ils ont fait un constat d'accident.
Le lendemain on l'a envoye par mail mais personne nous a contacte. Vendredi je les ai contacte pour demander quand l'expert viendra parce que la voiture est casse et chez le garage, ils ont demande un contat aimiable parceque ce la de la police n'est souffisant pour ouvrir un sinistre!!!
on a fait un constat aimiable et on a envoye par mail et par courier vendredi dernier.Aujourdh'hui ils m'ont repondu -apres mon apel- que l'expert viendra Lundi 6/03 !!!!!! deux semaines apres l'accident, et on est pas responsable de l'accident !!!!maintenant je dois attendre l'expert et sans voiture!!!! c'est  la honte</t>
  </si>
  <si>
    <t>ljo-52477</t>
  </si>
  <si>
    <t>Incompétent. A éviter</t>
  </si>
  <si>
    <t>16/02/2017</t>
  </si>
  <si>
    <t>01/02/2017</t>
  </si>
  <si>
    <t>moi83-52077</t>
  </si>
  <si>
    <t>(eAllianz) Après avoir envoyé par mail les justificatifs, puis reçu un accusé de réception, je reçois 2 jours apres un mail et un sms "dernière relance, vous n'avez pas envoyé vos justificatifs" (ces derniers sont également partis par la poste)
J'appelle donc le support et après avoir patienté pendant 15 min avec le musique en boucle, on me raccroche au nez sans même me parler (j'entends la manipulation du téléphone),J'ADORE...</t>
  </si>
  <si>
    <t>06/02/2017</t>
  </si>
  <si>
    <t>doumdoum-51740</t>
  </si>
  <si>
    <t>je suis entrain de faire faire des devis par plusieurs assurances et vous êtes pour l'instant l'une des plus chères</t>
  </si>
  <si>
    <t>27/01/2017</t>
  </si>
  <si>
    <t>01/01/2017</t>
  </si>
  <si>
    <t>helene-51442</t>
  </si>
  <si>
    <t xml:space="preserve">Cher mais service impeccable et agent très sympathique et à l'écoute, garanties et tranquilité assurées, compétences parfaites, très satisfaite de mon agence Carry à dreux, j'en suis très contente </t>
  </si>
  <si>
    <t>18/01/2017</t>
  </si>
  <si>
    <t>valerie-51106</t>
  </si>
  <si>
    <t xml:space="preserve">attention le service sinistre et vraiment une honte on vous traite de menteur. je les contacte pour déclarer un sinistre auto donc je leur explique l'accident que j'ai eu avec une commune et la personne me dit ça ne sert à rien de faire une déclaration de sinistre de toute façon vous allez être en tord alors que même ma commune a reconnu qu'elle était en tord .donc finalement je leur envoie le constat et là quelques jours après eallianz disent que nous sommes des menteurs et que nous avions fait un faut constat elle m'a demandé des preuves que j'ai donné photo des dégâts sur la voiture du coup j'ai aussi contacte ma commune qui m'a faite une lettre écrite par le maire en disant que ce bien de leurs fautes mais même avec ça il ne fond rien vraiment une honte eallianz déjà 1 mois </t>
  </si>
  <si>
    <t>09/01/2017</t>
  </si>
  <si>
    <t>maria-balaguer-50287</t>
  </si>
  <si>
    <t>20 mn pour obtenir un service client, pour s'entendre dire on vous rappellera la semaine prochaine. Lundi pas de réponse, mardi pas d'appel, mercredi je les recontacte, encore 10 mn d'attente. Ah çà quand il s'agit d'alpaguer un client pour lui vendre un contrat on vous répond immédiatement. Pas satisfaite de cet assureur. J'en change !!!</t>
  </si>
  <si>
    <t>14/12/2016</t>
  </si>
  <si>
    <t>01/12/2016</t>
  </si>
  <si>
    <t>olivier66-24988</t>
  </si>
  <si>
    <t>j'ai jamais eu de soucis de paiement de ma vie avec un assureur. J'ai été radié car ils ont pas pu prélevé sur mon RIB (je n'ai eu aucune explication). J'ai essayé de les contacter mais cela est impossible. J'ai attendu 45 minutes et quand quelqu'un décroche, la personne raccroche. Ensuite j'ai pu avoir une personne et cette personne doit me contacter. La personne ne rappel jamais. Bref on se fait radié hélico presto sans explications, il y a personne au bout du fil. J'ose pas imaginer les problèmes en cas de sinistre !!! Bref je regrette mon ex assurance avec une agence et une personne qui répond au bout du fil. C'est inadmissible je vais etre fiché à l'Agira maintenant juste pour un RIB. Bref le service est inexistant.. en tout cas j'écrirais tout les jours pour exprimer mon mécontentement au moins ils auront une bonne publicité.
Avant de vous assurer appeler l'assurance faire étoile puis 2. Service gestion, vous allez avoir personne au bout du fil. essayé bien avant de téléphoner</t>
  </si>
  <si>
    <t>07/12/2016</t>
  </si>
  <si>
    <t>lemex-49635</t>
  </si>
  <si>
    <t>la plus mauvaise assurance que j'ai jamais rencontrée.</t>
  </si>
  <si>
    <t>28/11/2016</t>
  </si>
  <si>
    <t>01/11/2016</t>
  </si>
  <si>
    <t>alicia--136582</t>
  </si>
  <si>
    <t xml:space="preserve">Depuis quand on prélève 2 mois à l’avance alors qu’on a payé la cotisation pour les deux mois suivant de septembre et octobre on paye celui de novembre en même temps en nous disant juste c’est comme ça ? N’importe quoi ici </t>
  </si>
  <si>
    <t>Active Assurances</t>
  </si>
  <si>
    <t>08/10/2021</t>
  </si>
  <si>
    <t>01/10/2021</t>
  </si>
  <si>
    <t>svetlana--135055</t>
  </si>
  <si>
    <t xml:space="preserve">Service minable, dossier de résiliation non géré depuis novembre dernier, en espace de 10 min un conseiller dit avoir reçu les docs et après le 2ème dit n’avoir rien reçu comme documents, depuis près d’un ans je paye l’assurance pour une voiture que je n’ai plus! Gestion minable, conseillers incompétents qui ne connaissent pas comment traiter un dossier et ou chercher les informations, incohérence dans les propos 
A fuite cette assurance est et cette incompétence </t>
  </si>
  <si>
    <t>29/09/2021</t>
  </si>
  <si>
    <t>01/09/2021</t>
  </si>
  <si>
    <t>fresnes-129724</t>
  </si>
  <si>
    <t xml:space="preserve">Excellente compagnie d'assurance, y a rien a reprocher . je vous conseille vivement d'essayer et vous allez voir qu'ils offrent le meilleur rapport qualité prix </t>
  </si>
  <si>
    <t>27/08/2021</t>
  </si>
  <si>
    <t>01/08/2021</t>
  </si>
  <si>
    <t>cherou-126798</t>
  </si>
  <si>
    <t xml:space="preserve">Bonjour,
Aprés une 1ère année de souscription:  +21% d'augmentation sur mon contrat sans accident ni changement de contrat et en plus au lieu de vous prélever à la date d'échéance du contrat vous êtes prélevés un mois avant.
A fuir, prix peut être attractifs la 1ère année et encore... mais attention à la 2ème année; augmentation en flèche et échéance sur 11 mois et non 12. </t>
  </si>
  <si>
    <t>06/08/2021</t>
  </si>
  <si>
    <t>lili-115393</t>
  </si>
  <si>
    <t>Bonjour
Extrêmement déçu du traitement de mon dossier.
Personne ne cherche a comprendre ou a trouver une solution a mon problème .
Aucune possibilité de dialogue.
C'est un dialogue de sourd les téléopératrices lisent bêtement leurs notes sans jamais écouter nous sommes en lignes avec des personnes qui ne pensent même pas par elle même, quand elle ne vous raccroche pas au nez. Expédition de plusieurs mails qui sont annulés sans être lus.
enfin bref je ne vais pas faire de pub pour cette assurance et je vais résilier mon deuxième contrats</t>
  </si>
  <si>
    <t>31/05/2021</t>
  </si>
  <si>
    <t>01/05/2021</t>
  </si>
  <si>
    <t>camille34-114442</t>
  </si>
  <si>
    <t>Assuré chez eux depuis 1 an, 2 mois avant la fin de mon contrat on m’annonce que si je ne résilie pas je vais passer de 89€ à 152€ pour une assurance voiture ! Quasiment le double !!! Je résilie donc dès le lendemain en précisant que je souhaite arrêter, et qu’ayant donné déjà 2 mois d’avance à la souscription je ne serais pas prélevé ces 2 derniers mois. On confirme ma résiliation, m’envoie une lettre d’informations pour mon prochain assureur. Et aujourdhui je reçois un courrier recommandé de leurs part me réclamant 1800€ de prime due plus 11€ de frais de rejet de la banque!!! Je suis choquée de voir à quels point ce sont des ES CRO !! Je n’avais jamais lu les commentaires jusqu’à aujourd’hui et si je l’avais fais cela m’aurait évité tout ça !!! A fuir !! Je suis dévastée.</t>
  </si>
  <si>
    <t>21/05/2021</t>
  </si>
  <si>
    <t>nana-114018</t>
  </si>
  <si>
    <t xml:space="preserve">Toujours rien reçu de la part de active assurance assurance que du bla bla l’es roi du mensonges que des menteurs et ils ont le culo de dire qu’ils ont fait le nécessaire a fuir surtout fuyez cette assurance qui prend que l’argent point barre </t>
  </si>
  <si>
    <t>17/05/2021</t>
  </si>
  <si>
    <t>mz66-113945</t>
  </si>
  <si>
    <t>Si je pouvais mettre zéro étoile je le ferai assurance déplorable il mon prélèvement une année entière pour 3 mois d'impayés en plus de ça mon résilier sans même me prévenir du coup je me retrouve avec une voiture épave et aucun remboursement du trop payé a fuire !!!!</t>
  </si>
  <si>
    <t>tof151-113057</t>
  </si>
  <si>
    <t>Bon tarif, mais conseil inexistant. J'ai acheté une voiture pour ma fille alors qu'elle n'avait pas encore son permis. J'ai donc assuré le véhicule à mon nom. Aujourd'hui, surprise, maintenant qu'elle a son permis, pas moyen de l'assurer. Ion ne peut pas changer le conducteur principal en cours d'année. J'avais pourtant posé la question au moment de souscrire. 
Le service commercial est nul, parle très mal le français et est désagréable.  COURTIER A EVITER</t>
  </si>
  <si>
    <t>07/05/2021</t>
  </si>
  <si>
    <t>stef27110-112495</t>
  </si>
  <si>
    <t>première année 78 euro et pour la deuxième année 111 euro sans avoir d'accident . Dans les autres  assurances je crois que le prix diminue après une année  sans accident responsable et non le contraire.</t>
  </si>
  <si>
    <t>03/05/2021</t>
  </si>
  <si>
    <t>saly4-112166</t>
  </si>
  <si>
    <t>Mon fils a eu un accident non responsable le 16 décembre 2020,  expertise réalisée seulement que le 6 janvier 2021, paiement réceptionné avec menace de porté plainte par recommandé vers la mi mars et aujourd'hui on continue de se battre car cette société nous a résilié l'assurance au 5 mars sachant que la cession a eu lieu le 8 janvier.  Assurance à fuir</t>
  </si>
  <si>
    <t>30/04/2021</t>
  </si>
  <si>
    <t>01/04/2021</t>
  </si>
  <si>
    <t>nanou--110723</t>
  </si>
  <si>
    <t xml:space="preserve">ATTENTION  ! Je suis resté assurer un ans chez eux tous aller très bien jusqu’au jour où bam j’ai un accident en raison je précise le 21 décembre soit près de 4 mois en arrière ma voiture et a ce jour encore complètement fracassé le sinistre n’a toujours pas etai pris en compte j’ai décider de changer d’assureurs il m’on refuser la resiliation 4 fois !!! Pour des motifs futile oubli de mentionner la plaque d’immatriculation !!! Oublie d’un renseignement même ma nouvelle assurance la Matmut m’a dit qu’elle n’a jamais vu sa qu’à partir du moment où y’a mon numéro client ils ont tous les renseignements sa a etai une bataille de me défaire deux vraiment un calvaire à ce jour mon sinistre toujours pas pris en compte avec des enfants en bas âge je me retrouve clou au sol je n’ose pas utiliser ma voiture qui roule toujours mais avec la carrosserie exploser j’ai contacté une médiation qui m’a assurer que si je n’avais aucune nouvelle d’eux d’ici le 21 avril ils s’en occuperez j’attend avec impatience mais bon avec cet assurance je m’attend à tout mon avocat m’a dit qu’ils avais un délais de 3 mois pour prendre en charge le sinistre délais largement dépasser donc j’attend la réponse de la médiation si sa ne sert à rien il ne me restera plus qu’à les attaquer en justice avec toute l’es preuve que je possède ( dont un mail de leur part m’expliquant que mon sinistre aller bien être pris en charge il y’a 2 mois en arrière ) ! Fuyez fuyez si seulement javai lu tous ces avis avant de souscrire je m’en mord les doigts </t>
  </si>
  <si>
    <t>17/04/2021</t>
  </si>
  <si>
    <t>thomson-109629</t>
  </si>
  <si>
    <t>Assurance a fuir ils vous font payer une cotisation de 3mois + des frais de dossier et trouvent tous les prétexte possible et inimaginable pour ne pas vous assurer ou pour augmenter vos cotisation. Pour finir ils ne vous remboursent jamais la cotisation en question. 
De plus le service client utilise des procédé pas très claire pour coupe tout conversation (le coup du tunnel “veuillez rappeler votre voix est hachurer” A fuir !</t>
  </si>
  <si>
    <t>08/04/2021</t>
  </si>
  <si>
    <t>fernanjo-108743</t>
  </si>
  <si>
    <t xml:space="preserve">Déçu, très chère, fausses promesses de reduction tarifaire après un an sans sinistre +500€  par la fée?????clochette au tier en plus. Sachant que j'ai souscris au contrat, suite à ma douloureuse séparation avec la fée ????? crochette de LCL pacifica qui m'a inventée un malus de 1.56 sachant que j'avais souscris avec eux à 0.98 de bonus. La seule etoile revient à la qualité du service assistance téléphonique. </t>
  </si>
  <si>
    <t>roland-107333</t>
  </si>
  <si>
    <t>Assurance certes vraiment pas chère. Mais pour résilier c'est la croix et la bannière. Je m'explique, j'ai vendu mon véhicule en octobre 2020 suite à ça j'envoie un courrier de résiliation en  recommandé avec accusé de réception qu'ils ont bien réceptionné, puisque j'ai reçu l'accusé signé et tamponné de leur part. J'attends quelques jours, aucune réponse de leur part. Puis je constate le mois suivant que je suis encore prélevé. Donc j'envoie un mail pour voir où en est la situation, ils me disent qu'ils vont faire le nécessaire. J'attends encore... Et je suis toujours prélevé ! Je décide d'appeler et de gueuler, la dame au bout du fil me répond que pour résilier il faut envoyer les documents par mail, je lui réponds que la lettre recommandée AR n'a donc à leurs yeux aucune valeur juridique ? Elle réitère et maintient qu'il faut envoyer les documents par mail. Ce que je fais dans la foulée et je reçois comme réponse que la demande a bien été prise en compte et va être transmise au service concerné qui va s'en occuper. Toujours rien à ce jour, les prélèvements sont toujours effectués, pas de réponse de leur part, pas de remboursement.
Compagnie d'assurances pas sérieuse, à fuir. Ne jamais souscrire chez eux ils n'en veulent qu'à votre argent. Je n'ai heureusement jamais eu de sinitre durant la (courte) période chez eux</t>
  </si>
  <si>
    <t>21/03/2021</t>
  </si>
  <si>
    <t>01/03/2021</t>
  </si>
  <si>
    <t>titi-107120</t>
  </si>
  <si>
    <t>Comment dire ... simplement une mascarade déguisé en assurance, fuyez vite, voilà une semaine que je leur demande les factures de mes payements, j'ai écris à leur service consommateurs que je n'étais pas d'accord du coefficient bonus 1 qui mon donner aléatoirement, alors que je leur ai fourni un relevé d'informations avec un coefficient 0,85, toujours pas de réponses, j'arrête tout payements et m'assure ailleurs, la maison d'accès aux droits a confirmer qu'il y avait pleins d'incohérences</t>
  </si>
  <si>
    <t>19/03/2021</t>
  </si>
  <si>
    <t>corinne-974-101987</t>
  </si>
  <si>
    <t xml:space="preserve">Ne fait pas de transfert d'assurance quand on change de véhicule. Une chose qui m'énerve ils saccade les mots on dirait des robots et même si vous avez plusieurs commerciaux ils vous font systématiquement un rappel de vos coordonnées qui sont à jour et qui vous font perdre votre temps.... </t>
  </si>
  <si>
    <t>18/03/2021</t>
  </si>
  <si>
    <t>blabo-106928</t>
  </si>
  <si>
    <t>FUYEZ ABSOLUMENT !!!!!!
Active assurances vous fait de l’œil avec des prix bas mais le jour où vous avez un accident (non-responsable en plus dans mon cas) alors il n'y a plus personne et il faut faire tout le travail à leur place. Ils remettent toujours la faute sur Swisslife, disent que tout est bon et quand vous rappelez quelque jours plus tard, on vous dit qu'il manque encore une pièce. Swisslife c'est encore pire quand vous les avez au téléphone!
Bref, si vous voulez passer des heures et des heures au téléphone, faire leur travail et ne jamais voir la couleur de votre argent, souscrivez!</t>
  </si>
  <si>
    <t>17/03/2021</t>
  </si>
  <si>
    <t>miles-106529</t>
  </si>
  <si>
    <t xml:space="preserve">Je n’arrive pas à obtenir un relevé d’information, pour l’un de mes contrats assurance auto, demandé le 17 février sur leur site. Je vais me résoudre à en faire ma demande en courrier recommandé avec AR. Il me réclame aussi le règlement de ma quittance annuelle à venir avec une pénalité de retard de 11€, 50 jours en avance sur l’échéance...
</t>
  </si>
  <si>
    <t>14/03/2021</t>
  </si>
  <si>
    <t>chris-105212</t>
  </si>
  <si>
    <t>JAMAIS!!! NE VENEZ SURTOUT PAS ICI !!! PASSEZ VOTRE CHEMIN !!!  ! Il faut envoyer des dizaines de messages au  service client pour enfin savoir ce qu'il veut. Après avoir envoyé x fois tous les relevés d'informations demandés, il y a toujours un problème. Comme exemple demande un relevé de - de 2 mois pour un contrat résilié il y a 3 ans...!!!  Je n'imagine même pas les ennuis à venir, avec ce service client, en cas de simple accrochage... Je ne croyais pas les commentaires ci-dessus, mais c'est en fait bien pire. Le top: assuré provisoirement pendant un mois il précise qu'il garderons les frais de dossier. Je pense que c'est leur unique but ... On ne va pas en rester là bien évidemment, et il faudra rembourser ! Dommage que l'on ne puisse pas mettre de note négative. Vous êtes averti maintenant !</t>
  </si>
  <si>
    <t>02/03/2021</t>
  </si>
  <si>
    <t>hana-102550</t>
  </si>
  <si>
    <t>Ils ne font pas de transfère d assurance quand on change de voiture ...est ce légal ..?? Du coup 4ans de cotisations pour trois voitures différentes et mon malus est toujours au même taux c est a dire jeune conducteur. De plus une augmentation de 5 euro mensuel sans raison. Je  fais un devis ça me coûte moins cher que ce que paie .. ?? Je ne comprends pas.</t>
  </si>
  <si>
    <t>13/01/2021</t>
  </si>
  <si>
    <t>01/01/2021</t>
  </si>
  <si>
    <t>ottaviano-101973</t>
  </si>
  <si>
    <t xml:space="preserve">frais de dossier 60 euros + 2 mois d'echéance a verser lors de la souscription par exemple le 01 janvier 2020 et ils vous prelévent le 5 janvier 2020 une echeance encore soit disant que c'est a la fin du contrat que l'on benéficie du mois payé a l'avance...a bon entendeur </t>
  </si>
  <si>
    <t>29/12/2020</t>
  </si>
  <si>
    <t>01/12/2020</t>
  </si>
  <si>
    <t>gregory-45153</t>
  </si>
  <si>
    <t>Après avoir souscrit et payé 2 mensualités d avance qui en fait ne sont pas en avance car je paie la mensualité normale des le mois suivant, cette assurance me demande de payer 50 euros de plus et de suite et 30 euros de plus par mois car le relevé d'information n est pas exact... ils me disent que mon coefficient est de 0,67 alors que sur mon relevé c est bien inscrit 0,50. Après appel au Madagascar la seule réponse c est que c est la procédure.... par rapport à la date de permis... impossible de leur faire entendre raison. Petit tour sur le site du gouvernement qui stipule bien que le coefficient bonus de l assurance actuelle s applique sur la prochaine puis capture d ecran et envoi.... j attends une réponse mais je me fais pas d illusion. 
Donc à fuir forcement.
Je ne laisserai pas ça comme ça. J ai jamais vu ca pourtant sur le net on.en voit des trucs limite.
A FUIR !!!!</t>
  </si>
  <si>
    <t>28/12/2020</t>
  </si>
  <si>
    <t>jmen-101093</t>
  </si>
  <si>
    <t>Attention  ce n est pas une assurance il s agit d un courtier    disponibilité zéro      j ai pris une assurance tout risque mais en cas de sinistre il n y a pas de véhicule de remplacement  on doit se débrouillé par nous même   un conseil passer votre chemin.</t>
  </si>
  <si>
    <t>08/12/2020</t>
  </si>
  <si>
    <t>dd-100472</t>
  </si>
  <si>
    <t>Manque de tact et de savoir-faire 
Personnelle manque de profitionalisme 
Mal formé 
Nullll quoi !!
Une assurance a évité car ils font n'importe quoi il faut juste payer contre un service nul</t>
  </si>
  <si>
    <t>23/11/2020</t>
  </si>
  <si>
    <t>01/11/2020</t>
  </si>
  <si>
    <t>gft-99452</t>
  </si>
  <si>
    <t xml:space="preserve">Très déçu de set assurance je voulais basculer une voiture à la place d’une autre que je n’ai plus et ce n’es même pas possible, il faut résilier le contrat réouvrir un contrat  repayer 2 mois d’avance .. vraiment déçu </t>
  </si>
  <si>
    <t>31/10/2020</t>
  </si>
  <si>
    <t>01/10/2020</t>
  </si>
  <si>
    <t>fran6dfr-98578</t>
  </si>
  <si>
    <t>Lors de la souscription tout est ok il me manquait juste ,la carte grise définitive et le relevé d'informations ,en début de semaine,et aujourd'hui je leurs envois les 2 documents demandés, pour en finir et recevoir ma carte verte,puis à chaque fois que je me reconnecte je vois que ses deux documents redevient invalide ou non reçu ,je leurs adresse 4 fois les deux documents puis ce soir je reçois un mail , comme quoi il manque le relevé d'informations,et que la carte grise ne m'appartient pas alors que si comme c'est un crédit bail il y a 2 nom dessus 
Donc le nom de la maison de crédit et le mien en conducteur principal et j'avais pourtant signaler au départ que c'était un leasing,puis ont mon mis mon devis en suspend contre le paiement d'une indemnité de 60Euro
Bref j'ai pas arrêté de leurs fournir les documents ils les valide puis les invalide ensuite je comprends plus !!!!! à fuir</t>
  </si>
  <si>
    <t>09/10/2020</t>
  </si>
  <si>
    <t>auto-98328</t>
  </si>
  <si>
    <t xml:space="preserve">Le prix est très bien, meilleur parmi tant d'autres. Mais aussi disponible pour la communication. Pour l'heure je ne suis qu'au début, période provisoire et j'en suis sûr que tout ira bien </t>
  </si>
  <si>
    <t>04/10/2020</t>
  </si>
  <si>
    <t>marce-97569</t>
  </si>
  <si>
    <t xml:space="preserve">Cette assurance ressort comme une des moin chère se qui est un mensonge car a chaque appel il vous sort des taxe supplémentaire lors qu il vous doive de l argent  on a affaire en plus à des plateformes donc jamais la même personne donc jamais même discours j'suis très très très très déçu je la recommande à personne car ses une assurance de mal honnête je fait mais 1 ans et je change d assurance a évité surtout </t>
  </si>
  <si>
    <t>18/09/2020</t>
  </si>
  <si>
    <t>01/09/2020</t>
  </si>
  <si>
    <t>arie-97039</t>
  </si>
  <si>
    <t>Je veux partager avec vous la 6 chose importante que nous vous faisons réussir dans la vie que j'ai appelée (BFFDST), quand lord Edmundo m'a dit ce mot important changer ma vie et ma mentalité, il m'a dit que si je veux réussir, je dois Croyez, foi, concentration, détermination, sacrifice et confiance, cela me fera réaliser tout ce que je veux dans la vie, puis il dit aussi que le pouvoir de créer de la richesse vous est donné lorsque vous comprenez le pouvoir de la nature et le principe de la vie , Je rejoins la société des illuminati du seigneur Edmundo qui m'inscrivent dans les illuminati et on m'a donné beaucoup d'argent, et puis ils m'apprennent comment devenir plus riche alors que j'étais, les illuminati n'est pas ce que je pense mais le rassemblement d'un grand homme pour lui faire profiter des avantages de la vie et de la nature, maintenant je suis l'homme le plus prospère de mon pays, Lord Edmundo a fait de moi ce que je suis dans la vie aujourd'hui, les gens ont maintenant l'opportunité de rejoindre les illuminati et devenez le seigneur whatsapp réussi Edmundo +2348159768201 pour vous faire un mem ber des illuminati, vous pouvez également lui envoyer un courriel à grandmasteredmundoilluminati@gmail.com pour devenir le bienfaiteur de la vie et de la nature de nombreux grands hommes sont membres de la société aujourd'hui et c'est pourquoi ils réalisent tous leurs rêves. image
Monsieur Arié</t>
  </si>
  <si>
    <t>04/09/2020</t>
  </si>
  <si>
    <t>fwirbel-97037</t>
  </si>
  <si>
    <t xml:space="preserve">Ils ne répondent pas aux e-mail. 
Acceuil téléphonique déplorable, on se fait presque engueler
En cas de vol de voiture, même en tout risque, il n'y a aucun prêt de véhicule comme c'est le cas dans toutes les assurances tout risques, c'est marqué comme optionnel dans les conditions générales mais l'option n'est pas proposée ...
</t>
  </si>
  <si>
    <t>jean-96666</t>
  </si>
  <si>
    <t xml:space="preserve">Depuis février 2019 j'ai déclarer un sinistre jusqu'à présent nous sommes en  août 2020 rien n'a été fait. A me pas souscrit chez eux assurances pas sérieuse </t>
  </si>
  <si>
    <t>25/08/2020</t>
  </si>
  <si>
    <t>01/08/2020</t>
  </si>
  <si>
    <t>dininassur-96539</t>
  </si>
  <si>
    <t>Plus d’un mois depuis le sinistre, je ne sais où chercher le dédommagement. Active assurance me renvoie à son service sinistre qui ne répond pas toujours au téléphone et si j’arrive à le contacter, on me promet une réponse dans la semaine. Finalement, on me dit de prendre mon mal à patience car service n’est pas capable de me dire quoi que ce soit. Active assurance ne peut faire quelque chose pour accompagner le client et j’ai l’impression que l’on me fait balader          . Toutes les démarches sont faites et rien pour le dédommagement. 
Je me demande comment une agence d’assurance se dégage de toute responsabilité et choisit la facilité d’envoyer le client en difficulté vers un de ses services qui ne peut répondre aux attentes. 
Que peut donc être le recours possible pour le dédommagement ?</t>
  </si>
  <si>
    <t>21/08/2020</t>
  </si>
  <si>
    <t>romain-96535</t>
  </si>
  <si>
    <t>Bonjour
Cette compagnie d'assurance n'a pour avantage que son prix. Ils détiennent également une forme de génie, faire fuir le client avant la fin de la contractualisation, ou comment rendre l'adhésion en ligne plus compliqué que dans un réseau traditionnel. 
Après le quatrième envoi de mon relevé d'info qui ne leur convient pas j'ai abandonné pour aller signer ailleurs. 
La complexité pour adhérer laisse présager de ce que cela peut être en cas de sinistre</t>
  </si>
  <si>
    <t>calamos-96366</t>
  </si>
  <si>
    <t xml:space="preserve">Assuré jusqu'à mi-août je reçois une relance en Juin précisant que mon prélèvement du 5 juillet a été rejeté, aucun prélèvement n'était prévu (échéance annuelle)une lettre recommandée en Juillet avec mise en demeure. Selon le code des assurances le prime est payable dans les 10 jours suivant l'échéance. Fin Juillet je fais parvenir un chèque. Réponse les chèques ne sont pas acceptés paiement par CB uniquement. On doit m'envoyer un lien, jamais reçu. Depuis tous les conseillers sont occupés.
Fort heureusement je n'ai pas eu de sinistre, je ne peux que supposer les problèmes si tel avait été le cas. Je suis venu par les Furets: je ne sais pas comment ils peuvent recommander Active Assurances .    A FUIRE
</t>
  </si>
  <si>
    <t>17/08/2020</t>
  </si>
  <si>
    <t>crevette-96111</t>
  </si>
  <si>
    <t>Je cherchais des devis pour assurer un véhicule pour mon fils (2 ans de permis) je suis chez direct assurance et cherchais moins cher. Merci les furets.com d'avoir trouvé un tarif presque 3 fois moins cher. Malheureusement j'ai lu les commentaires des assurés et il est clair que ça ne donne pas envi de changer pour votre compagnie...</t>
  </si>
  <si>
    <t>10/08/2020</t>
  </si>
  <si>
    <t>sahra-95954</t>
  </si>
  <si>
    <t xml:space="preserve">C’est vraiment une assurance pourrie ne prenez jamais chez eux! J’ai eu un accident je suis rembourse 0 euro. Vraiment une assurance en carton!! Ils savent même pas remplir vos coordonnées correctement! </t>
  </si>
  <si>
    <t>05/08/2020</t>
  </si>
  <si>
    <t>henriduportrosand-95946</t>
  </si>
  <si>
    <t xml:space="preserve">J’ai souscrit à cette assurance le 31 juillet à ce jour je reçois pleins de relance pour les documents demander mais je ne peut me connecter à mon espace client </t>
  </si>
  <si>
    <t>fat-95866</t>
  </si>
  <si>
    <t>Je suis vraiment ravie d'avoir eu une conseillère comme Julie. Elle a été d'une grande aide, elle m'a donner tous les informations nécessaires et plus encore. C'est une personne adorable gentille et agréable</t>
  </si>
  <si>
    <t>03/08/2020</t>
  </si>
  <si>
    <t>stjean-92934</t>
  </si>
  <si>
    <t>Assuré chez eux depuis un an, je découvre avec surprise que des frais nouveaux s'ajoutent alors que ma date anniversaire n'est pas encore arrivée</t>
  </si>
  <si>
    <t>01/07/2020</t>
  </si>
  <si>
    <t>bibideal-91574</t>
  </si>
  <si>
    <t>Assuré chez eux depuis plusieurs années, rien à signalé vu que vraiment jamais eu besoin d'eux.
A ce jour j'ai déménagé de département et les conditions de stationnement changent.
A mon sens il s'agit d'une modification de contrat mais ils ne l'entendent pas comme ça. Pour eux nouveau devis, nouveau contrat (juste changement de domicile). Devis intéressant, j'appelle.
On m'informe que la personne responsable de mon dossier me rappelle dans les 5 min.
48h plus tard... rien
Je rappelle, numéro de devis etc... on me raconte n'importe quoi. Erreur dans l'adresse et dans les conditions de stationnement. On me prend pour stupide malgré que j'ai le devis devant moi et que tout est correctement indiqué dessus.
« Non mr ce n'est pas ce qui est indiqué sur le devis »... euh.... je l'ai devant moi.
On demande un chef de plateau et ça raccroche.
Je recommence et là paf pas de faute dans le devis mais frais de dossier et 3 mois à payer d'avance.
Je re re explique qu'il s'agit d'une modification... paf ça coupe.
On me rappelle (ouf l'appel que j'attend depuis 3 jours) et là pas moyen de se faire entendre. Vous essayez d'expliquer qu'il s'agit d'une modification et non d'un nouveau contrat, comme les autres appels j'ai droit à un robot. L'opératrice continue purement et simplement ses explications sans la moindre écoute. Ne s'arrête même pas quand vous essayez de placer un mot même avec insistance. Refus de passer la main à un responsable.
Numéro du devis 5025687 (cela vous évitera la réponse robotisée que vous faites à tous les autres commentaires)</t>
  </si>
  <si>
    <t>19/06/2020</t>
  </si>
  <si>
    <t>01/06/2020</t>
  </si>
  <si>
    <t>gwada-90271</t>
  </si>
  <si>
    <t>Cela fait 1 semaine que je sui assurer cher eux et vue les commentaires je ne suis pas rassurer .jattend ma carte verte et je nes toujours pas ue de confirmation de reception pour les pieces demander jespere ne pas avoir a me plaindre .</t>
  </si>
  <si>
    <t>06/06/2020</t>
  </si>
  <si>
    <t>christine-89975</t>
  </si>
  <si>
    <t>bonjour à tous en cette période sanitaire difficile je tiens à exprimer mon mécontentement en tant que personnel hospitalier car c'est bien beau de nous soutenir moralement mais quand il s'agir de le faire financièrement il ne faut pas compter sur active assurance : au mois de mars mon mari est rentré du ski avec sa cousine , s'étant blessé à la cheville c'est sa cousine qui a conduit au retour et ils ont eu un accrochage avec une autre voiture. Du coup 750 euros de franchise prêt de volant alors que mon mari était dans l'incapacité de conduire . Malgré quantité de mails expliquant la situation active assurance ne veut rien savoir   j'ai donc résilié le contrat mais reste bien contrariée par cette situation...d'autant plus que je sais bien que les assurances peuvent faire des dérogations par rapport aux franchises dans des cas exceptionnels ...</t>
  </si>
  <si>
    <t>27/05/2020</t>
  </si>
  <si>
    <t>01/05/2020</t>
  </si>
  <si>
    <t>routier47-89826</t>
  </si>
  <si>
    <t>Bonjour à toutes la communauté 
Aidez moi a monter un dossier contre notre assureur préféré vous l'avez reconnu Active assurance
Envoyez moi des preuves, des documents sans immatriculation, des courriers de mise en demeure alors que vous n'êtes plus assuré chez eux
Donnez moi des informations sur le fait qu'on arrête pas d'envoyer les documents demandés que l'on reçois la carte verte quand eux le décident alors que vous avez payer la cotisation
Comme beaucoup ici ils m'ont renouvelé un contrat d'assurance résilié mise en demeure par Imtrum, remboursé au bout de 4 mois et puis recommance leur trafic en mai 2020 par une demande de prélèvement que j'ai refusé 
Et le contrat qui aurait dû être annulé est toujours en cours celui qui est remboursé 
La répression des fraudes va recevoir le dossier que j'ai préparé,  si vous êtes dans la même situation contacté moi via le site ou sur ma boîte mail alain.brosseron1965@gmail.com 
Merci à tous</t>
  </si>
  <si>
    <t>22/05/2020</t>
  </si>
  <si>
    <t>valcab-89756</t>
  </si>
  <si>
    <t xml:space="preserve">trés mécontente, souscrit un devis avec aucune info érronée (accident etc...)  puis validé,j'ai payé, envoyé tous les docs même ceux qui ont été demandés en plus en 7 jours sur 30 impartis, et 9 jours aprés la souscription , on me résilie le contrat sous prétexte de ne pas avoir envoyé les docs ds les temps impartis qui sont donc de 30 jours ; ce qui est complétement faux preuves à l'appui. Le hic est que ce cabinet en profite pour retenir les frais de dossier et ne rembourse la somme que 30 jours plus tard donc coincé pour souscrire une autre assurance ... lorsque vous appelez vous avez à faire à une plateforme qui à part vous répondre d'accord, est dans l'incapacité de solutionner quoique ce soit....ces gens ne sont pas honnêtes, à fuir absolument !!!leur mauvaise foi se vérifie même au travers les étoiles où la première est déjà préalablement validée, ce n'est donc pas une étoile mais bien 0 que j'accorderais à cette société ! </t>
  </si>
  <si>
    <t>19/05/2020</t>
  </si>
  <si>
    <t>vladislav-89435</t>
  </si>
  <si>
    <t>Prix compétitifs mais site internet très rudimentaire tout comme le service client et le fonctionnement général.</t>
  </si>
  <si>
    <t>06/05/2020</t>
  </si>
  <si>
    <t>armin-89228</t>
  </si>
  <si>
    <t>Bjr j'ai été percuté derrière sur une route dans la même ligne j'ai envoyé tout ce qu'il faut ils m'ont mis en tort à 100 % responsable c'est ouf et quand je les appelle pour demander une explication là il bug totalement ils me disent on vous appellera plus tard mais rien derrière je suis angoissée de cette assurance j'ai demandé le relevé d'information c'est marqué accident corporel c'est comme si j'ai renverser ou toucher quelqu'un là j'ai rien compris même si le mec qui m'a percuté derrière a été blessé après c'est sa faute il est maître de son volant, le plus fort mange le plus faible parce que je suis tiers payant</t>
  </si>
  <si>
    <t>29/04/2020</t>
  </si>
  <si>
    <t>01/04/2020</t>
  </si>
  <si>
    <t>shaolin-89074</t>
  </si>
  <si>
    <t>Au secours fuyez cette assurance.
L'année dernière j'ai payé un an de cotisation d'un coup en une fois.Cette année avant la date d'échéance de l'assurance je les contacte pour stipuler que je souhaite changer de formule et opter pour le prélèvement mensuel.Ils m'ont dit qu'ils tenaient compte de mon appel.Puis aucunes nouvelles jusqu'à ce que la date d'échéance soit dépassée.Puis ils m'ont envoyé un courriel stipulant qu'ils m'enverrai une lettre recommandée de mise en demeure pour non paiement.
Je les appel et demande ce qui se passe.
Nous n'avons pas pu prélever votre compte.Je demande combien ils ont voulu retirer et là , ça n'a pas loupé, ils ont voulu prendre un an de cotisation d'un coup, ils n'ont pas tenu compte de mes courriels et appels précédents.Heureusement que ma banque à pris l'initiative de refuser le retrait.
Que penser de cette assurance?????
Je crois bien que la majorité des commentaire de ce site ,nous le disent.
Adieux Active assurances.
Merci de m'avoir lu et prenez soins de vous .
Marc</t>
  </si>
  <si>
    <t>23/04/2020</t>
  </si>
  <si>
    <t>djo1990-87678</t>
  </si>
  <si>
    <t xml:space="preserve">Attention ! Que des pièges ! Elle se nourrit des frais de souscription et de résiliation, j'ai souscrit y a une semaine j'ai envoyé tout les documents nécessaires, ils me confirme la finalisation du contrat et l'envoie de la carte verte par contre y a une augmentation de prix pour cause de relève d'information, je l'ai envoyé même de la deuxième voiture , il ont essayé de plusieurs manières de me faire signer une autre devis, j'ai demandé la résiliation par lettre recommandée, je vois que je suis pas le seul à vivre ce cauchemar espérons que les autorités compétentes réagi </t>
  </si>
  <si>
    <t>26/02/2020</t>
  </si>
  <si>
    <t>01/02/2020</t>
  </si>
  <si>
    <t>damienjennifer2015-87231</t>
  </si>
  <si>
    <t xml:space="preserve">Communication catastrophique. 
Bonjour.
J'ai souscrit un contrat auto chez vous en Décembre, payé content par Cb (client 428730) et n'ayant pas de nouvelles de ma carte verte, je vous ai contacté fin janvier pour savoir où en était mon dossier. Et la j'apprends que mon assurance avait été résilié car il manquait un document Je renvoi donc ce document et là, quelle surprise d'apprendre que c'est trop tard, qu'il faut que je souscrive un nouveau contrat (ce que j'ai fait) et plus cher. Je demande alors le remboursement du premier contrat payé content et on me répond qu'il y a près de 80 euros de frais de resiliation qu'on ne me remboursera pas. La blague. J'ai proposé de payer uniquement la différence de prix entre les 2 contrats (environ 50 euros ) et on m'a répondu que ce n'était pas possible. Après de nombreux appels, très difficile car les personnes au téléphone ne parle pas bien français, je souhaite donc le remboursement de ces 80 euros sinon je saisi la médiation d'assurance. Merci de faire le nécessaire. </t>
  </si>
  <si>
    <t>17/02/2020</t>
  </si>
  <si>
    <t>jo-86951</t>
  </si>
  <si>
    <t>Je fais un devis sur leur site pour une Mustang et je finalise ce dernier à 514.90 euro en tous risques.
Super content de ce tarif j'appelle un conseiller clientèle (que j'ai eu du mal à avoir et qui parle mal le français) pour finaliser le devis. il reprend tous les critères du devis et m'annonce un tarif annuel de 1164 euro!
De qui se moque t-on?????
Je rejoins tous les autres avis négatifs...assurance à fuir!!!!</t>
  </si>
  <si>
    <t>10/02/2020</t>
  </si>
  <si>
    <t>sherod-86822</t>
  </si>
  <si>
    <t>Je vous explique ma péripétie par ou commencer j'ai contracté une assurance annuelle pour le véhicule de ma femme auprès d'active assurance le 17 décembre 2019 sur la foi d'un devis pour un véhicule en leasing la transaction d'un montant de 1220€ a été effectué je le précisè-je suis malade est très souvent hospitalisé suite à la réception de l'assurance provisoire un délai de 1 mois et accorder pour expédier les documents du véhicule j'ai malheureusement été hospitalisée je n'ai fourni les documents demander que le 15/01/2020 j'ai été contacter par active assurance a la date du 16/01/2020 par courriel ci-joint le message :
 "Afin de nous permettre d'établir votre contrat définitif?; nous vous remercions de bien vouloir nous faire parvenir par mail, fax ou par courrier le nouveau devis n° signé et le règlement de : 162,90 € suite aux modifications apportées sur votre devis n°". 
Je rappelle active assurance et l'opératrice m'explique qu'a l'émission du contrat une erreur a été commise je demande laquelle et elle m'explique que ma femme n'est pas propriétaire du véhicule je réponds oui évidemment c'est un véhicule en leasing ce que j'ai mentionné a l'émission du devis.elle me dit que l'erreur provient de là Je rétorque que la question posée par sa collaboratrice lors de l'émission du devis et le nom de ma femme apparaît sur la carte grise je lui réponds oui vu que son nom est mentionné et elle me fait savoir que la question n'était pas de savoir si le nom de ma femme apparaît sur la carte grise mais de savoir qui est le propriétaire du véhicule avec beaucoup de compréhension j'acquiesce 
et explique à l'opératrice que je ne peux malheureusement pas régler cette somme dans l'immédiat et que je reviendrais vers eux en fin de mois à dans les alentour du 29/01/2020 pour effectuer le paiement suite à cette modification indépendante de ma volonté alors que la précision que le véhicule est un prêt en leasing avais bien été mentionné et que l'erreur si erreur il y a et dut à l'opératrice et non d'une mauvaise fois de ma part et à la date du 29/01/2019 à 01h01
 je reçois un courriel d'active assurance pour une résiliation de la garanti provisoire. Je ne prends connaissance du mail que lors de mon appel à active assurance pour effectuer le paiement le 04/02/2020. 
Ci-joint le mail du 29/01/2020 je précise bien à 01h01:
Contrat n° 429548
Mme Vous n'avez toujours pas fourni la totalité des éléments indispensables à l'établissement de votre police définitive. Nous sommes donc au regret de mettre un terme immédiat à la garantie. À ce titre, nous vous adressons votre contrat temporaire.
Bien cordialement.
J'explique à l'opératrice au téléphone que tout cela me met dans une situation délicate que le problème n'est pas administratifs mais monétaire et je lui demande de faire le nécessaire pour que je puisse finaliser le paiement et régler les 162,90 demandés elle me fait patienter et revient vers moi en me disant que l'information était remontée pour une modification de l'interface informatique et que je vais recevoir un appel de l'un de ses collaborateurs sous 24 heures n'ayant pas de nouvelle de leurs part je rappelle 48 heures plus tard et à mon grand regret on m'annonce qu'aucune solution n'est possible que mon contrat est résilié et on me propose un nouveau devis d'un montant de 1318€ où il me rembourse une partie de l'argent versé soit 947€ sous 15 jours après avoir soustrait le mois de la garantie provisoire les frais de dossier et de gestion soit une perte sèche de 247€ donc soit je règle 1318€ immédiatement et il réactive mon dossier et il me rembourse la différence sous 15 jours une fois le règlement de 1318€ effectué ou il me rembourse 947€ et je subie une perte de 247€ quel CHANTAGE de leur part je suis abasourdie. Je me retrouve actuellement dans l'impossibilité de régler la Somme de 1318€ donc je suis dans l'impasse car le montant rembourse de 947€ ne me permet pas dans l'immédiat de pouvoir contracter une autre assurance avec des garanties équivalentes et même si je le voulais le délai de remboursement de 15 jours me met dans l'impasse. Malgré toute la compréhension des opératrices ont se heurte à un mur  je suis vraiment déçu de cette compagnie qui pratique de bons tarifs mais qui doit améliorer son relationnel et s'adapter au cas par cas moi qui pensais que c'était le but de toutes les assurances me voilà bien déçu. Voilà ma petite aventure avec active assurance au final je me retrouve démunie d'assurance et sans solution pour en contracter une autre faute de moyens. Merci active assurance.</t>
  </si>
  <si>
    <t>06/02/2020</t>
  </si>
  <si>
    <t>lorisd-85900</t>
  </si>
  <si>
    <t>La pire assurance que je connais. Plus d'un mois après un sinistre je n'ai toujours pas eu de remboursement.</t>
  </si>
  <si>
    <t>14/01/2020</t>
  </si>
  <si>
    <t>01/01/2020</t>
  </si>
  <si>
    <t>jojo-85333</t>
  </si>
  <si>
    <t>Bonjour  super assurance.
 Conseiller à l'écoute pour moi pas eu de problème il mont même dit de les rappeler sur un numéro qui n'est pas surtaxé. Prix super attractif étant jeunne conducteur et voulant assurer ma bmw 118d jais vite déchanter en voyant que  la concurrence il ne voulais pas m'assurer  ou pour 350 euros par moi. La il mont assuré pour 130 euros en tout risques. Et jais recue ma carte vert en moins de 2 semain max merci  a sonia ma conseillère</t>
  </si>
  <si>
    <t>29/12/2019</t>
  </si>
  <si>
    <t>01/12/2019</t>
  </si>
  <si>
    <t>billi69-80329</t>
  </si>
  <si>
    <t>Ne pas tomber dans cette piégé . Prix est bas , mais si jamais vou-avez des probleme , ce vous coutras cher . Aucune soutien de part d ' assureur d 'Active Assurance . Et en plus sont mentir . Je veux accident par faut de tiers , assumée par personnes , et PV prise en compte , par Gendarmerie Nationale , mais assureur mais pendent un annee mentir , que n 'aucune PV ne pas été fait . Apres 11 mois , Karl !!! Pas possible  arréter assurance car CAS me envoyer chez  assureur , et assureur m "envoyer chie .Conclusion : Active Assurance , et groupe Altyma pige a évite .</t>
  </si>
  <si>
    <t>15/12/2019</t>
  </si>
  <si>
    <t>fannyc51-81652</t>
  </si>
  <si>
    <t xml:space="preserve">Cela fait trois ans que je suis chez eux
Je m'achète une nouvelle voiture je demande pour changer le véhicule  Ils m ont répondu qu il ne le faisait pas et qu il fallait souscrire à une nouvelle assurance
J'ai pris cela au pied de la lettre  je change d'assureur C'est anormal Dans toutes les assurances on a le droit de changer son véhicule sans surcout
Lamentable 
</t>
  </si>
  <si>
    <t>05/12/2019</t>
  </si>
  <si>
    <t>bibi-81605</t>
  </si>
  <si>
    <t>Je vous conseil fortement de ne pas vs assurer chez eux mon mari c fait voler son vehicule puis la police la retrouver 2 jour plus tard abandonner sur autoroute quand g declarer le vol on m'a tt de suite resilier mon contrat mon mari ayant perdu son papier vert il ne pouvait pas sortir la voiture de la casse l'assurance quand j'ai apeler n'a pa voulu me donner de papier vert il fallait ke je refasse un nouveau contrat payer le frais ki vont avec et tt sa o final pour refuser de m'assurer bref du coup g du detruire le vehicule qui avait 20 ans et le comble du comble ce que quelque mois plus tard cette meme assurance m'envoi un courier comme quoi je n'ai pas payer les facture des mois apres kil m'ait resilier j'ai du faire opposition a ma banque pour pas kil me vol parce ke oui ce n'ai rien d'autre que du vol fuiyer cette assurance mieux vaut payer plus et etre trankil</t>
  </si>
  <si>
    <t>04/12/2019</t>
  </si>
  <si>
    <t>amat-81066</t>
  </si>
  <si>
    <t>mérite des étoiles négatives pour fausses informations mensonges, non résiliation de l'assurance précédente malgré l'assurance du conseiller qui s'est engagé à 'occuper de tout", ce qui n'a pas été fait.
Résultat un procédure de justice à entamer pour vol non remboursement de prélèvements indus,alors que mon assurance précédente n'était pas résiliée (6 mois de double prélèvement non remboursés à ce jour), bref on va commencer à puiser dans le loiurd budget des recommandés et appels au conciliateur de justice...pour le moment
une honte !</t>
  </si>
  <si>
    <t>16/11/2019</t>
  </si>
  <si>
    <t>01/11/2019</t>
  </si>
  <si>
    <t>chrisparis-80889</t>
  </si>
  <si>
    <t>Inadmissible fuyez cette assurance. il ne répondent pas ou après un délais de 15 jours et augmentent les prix je les quittes ce moi ci.
Fuyez, à éviter</t>
  </si>
  <si>
    <t>12/11/2019</t>
  </si>
  <si>
    <t>lutcho-79094</t>
  </si>
  <si>
    <t>Assurance horrible en tout points sauf le tarif la première année, impossible d'avoir un interlocuteur fixe, un mois d'attente pour voir un expert, des gens qui vont déjeuner mais qui oublie d'appeler la dépanneuse, un bordel monstre pour l'attestation etc</t>
  </si>
  <si>
    <t>10/09/2019</t>
  </si>
  <si>
    <t>01/09/2019</t>
  </si>
  <si>
    <t>activeassurances75-78339</t>
  </si>
  <si>
    <t>Impossible mettre zéro étoile sinon je le ferais volontiers.
Plainte en cours et procédure judiciaire pour abus, pratiques illégales et autres faits plus grave.</t>
  </si>
  <si>
    <t>10/08/2019</t>
  </si>
  <si>
    <t>01/08/2019</t>
  </si>
  <si>
    <t>fab45-77718</t>
  </si>
  <si>
    <t>incroyable 
lettre de mise en demeure pour non payement 
meme pas ils ont presenté un prelevement a ma banque et 11 euro de frais de rejet, 
ils me demande en plus une attestation de ma banque qui n'etablie pas ce genre de document pour ce cas, donc ils ne reconnaissent pas qu'il y a un beug informatique chez eux et te font payer et tu perd 11euro t'es tout content
et bien si je suis obliger de payer c'est la resiliation obligatoire de plus en 3 ans chez eux ils m'ont fait le coup deja une fois mais la ils se sont excuser une erreure informatique 
j'attend toujour que l'ont me rappel, un interlocuteur m'avait promis de rappeler dans les 5minutes car il y avait un probleme informatique et ca fait plus de
24H</t>
  </si>
  <si>
    <t>18/07/2019</t>
  </si>
  <si>
    <t>01/07/2019</t>
  </si>
  <si>
    <t>patrice69190-76878</t>
  </si>
  <si>
    <t>bonjour  je n ai rencontré aucun problème au niveau de la souscription . Carte verte reçue par courrier au bout de quelques jours ça serai plus pratique de pouvoir la télécharger  mais c est un détail</t>
  </si>
  <si>
    <t>18/06/2019</t>
  </si>
  <si>
    <t>01/06/2019</t>
  </si>
  <si>
    <t>fany-76787</t>
  </si>
  <si>
    <t>Après lecture concernant cette assurance, j'ai pris peur d'une éventuelle entourloupe. Hors, tout a étais respecter.
J'ai reçu ma carte verte dans les délais.</t>
  </si>
  <si>
    <t>14/06/2019</t>
  </si>
  <si>
    <t>pdi-76407</t>
  </si>
  <si>
    <t>Incompétent ! Ils ont mélangé l'adresse étudiante et l'adresse du domicile familiale. Et bien il faut payer des frais téléphoniques pour qu'ils finissent par comprendre au bout d'un mois! Inadmissible fuyez cette assurance.</t>
  </si>
  <si>
    <t>02/06/2019</t>
  </si>
  <si>
    <t>patnes-76148</t>
  </si>
  <si>
    <t>Fuyez, à éviter 1 an d'assurance payé en décembre 2018, pièces essentielles fournis dans les temps, ensuite ils m'ont demandé un relevé d'information que j'ai fourni et qui confirmé mes déclarations, début mai je n'ai toujours pas de carte verte, je les appelle , surtaxé bien sur, pour en savoir plus, je suis résilié pour fourniture d'une pièce après délais 1 mois alors que j'en ai payé 12 mois...Ils sont prêt à réactiver mon contrat si je paye à nouveau...j'en peux plus de rire</t>
  </si>
  <si>
    <t>24/05/2019</t>
  </si>
  <si>
    <t>01/05/2019</t>
  </si>
  <si>
    <t>fernadan-76143</t>
  </si>
  <si>
    <t xml:space="preserve">
Il s'agit d'une affaire bien rôdée...
Une fois payé . résiliation d'office sans en être au courant. j'ai roulé 9 mois sans être conscient d'être sans assurance...
C'est ni plus ni moins  !!!
Assistance téléphonique déplorable et aucune possibilité de s'expliquer avec un responsable.
A signaler ..</t>
  </si>
  <si>
    <t>22/05/2019</t>
  </si>
  <si>
    <t>vivi94-75793</t>
  </si>
  <si>
    <t xml:space="preserve">Je pourrais mettre 0 étoiles je le ferais.franchement ayant un sinistre non responsable y a rien qui bouge. Ca répond pas au mail ça vous envoie balader et niveau renseignement cest a laisser tomber. Jattend que la prise en charge de mon sinistre soi fini et ensuite je pars </t>
  </si>
  <si>
    <t>10/05/2019</t>
  </si>
  <si>
    <t>ninetta17-75771</t>
  </si>
  <si>
    <t>Assurance a surtout éviter !!!!! Ne répondent jamais au mail sauf quand c'est à nous de leur donner de l'argent, aucun suivi client !!! Assurance minable... j'ai eu un accident ils m'ont certifié qu'un expert allait passer hors il n'est jamais passé et depuis je n'arrive plus a les joindre</t>
  </si>
  <si>
    <t>bakoko-75628</t>
  </si>
  <si>
    <t>la première fois de ma vie d'assuré que je découvre une assurance sans assistance aucune.
je tombe en panne il y a 15 jours à 160 km de chez moi ,je contacte active assurances et à ma grande surprise j'apprends que je n'ai pas droit à une assistance pour faire remorquer ma voiture</t>
  </si>
  <si>
    <t>05/05/2019</t>
  </si>
  <si>
    <t>pepa46-75551</t>
  </si>
  <si>
    <t>Honteux. Service deplorable ca fait 2 mois que j'attends ma vignette. Numero d'appel a .80ct la mn et super cher. Je vais changer. Cette assurance est une honte.</t>
  </si>
  <si>
    <t>02/05/2019</t>
  </si>
  <si>
    <t>lau-75371</t>
  </si>
  <si>
    <t>ancien client réf :355792
le recouvrement amiable que vous avez ouvert chez intrum pour la somme de 199,80 est toujours ouvert je viens de les appeler a l'instant et il m'ont dit que vous n'avez fait aucune action pour le fermer cela fait dix jours que cela dure alors que je ne vous doit absolument rien car c'est vous qui avez ouvert un nouveau contrat ref 355792 sans mon accord ni signature alors que ma vrai ref client est 244222 est que j'ai résilié depuis le 12/02/2019 veuillez assumer vos erreurs et annuler cette créance de 199,80.</t>
  </si>
  <si>
    <t>25/04/2019</t>
  </si>
  <si>
    <t>01/04/2019</t>
  </si>
  <si>
    <t>maud-75158</t>
  </si>
  <si>
    <t xml:space="preserve">Service client inexistant la carte verte n'est pas envoyée dans les temps (renouvellement le 7 mars 2019) toujours pas de carte verte ni sur le site ...donc pas de vignette à jour sur ma voiture .... ni reçue par la poste pourtant envoyée depuis le 16 mars comme dit dans le seul mail de réponse malgré mes dizaines de mails . De plus la carte verte n est pas conforme comme signalée lors d'un contrôle routier pas de nom de la compagnie d'assurance qui n.est d ailleurs pas active assurances qui est seulement un courtier et toujours aucune réponse à mes nombreux mails concernant cet autre problème . De plus les joindre au téléphone veut dire appel sur un numéro surtaxé une honte . Ayant en cours un sinistre non responsable je ne peux pas partir mais je compte m.enfuir très rapidement dès que possible . Sachez aussi que vous ne pourrez pas contacter le médiateur des assurances car ils ne sont pas référencés. </t>
  </si>
  <si>
    <t>17/04/2019</t>
  </si>
  <si>
    <t>sogrim-75066</t>
  </si>
  <si>
    <t>J avoue avoir été agréablement surprise il y a un an pour m assurer chez eux. Sauf que maintenant, je constate que le renouvellement de la carte verte n est pas fait, malgré la signature électronique et les essais de mails pour leur demander des comptes. J ai en revanche bien été débitée en temps et en heure! Très compliqué pour les joindre. J espère que ce n' est qu un mauvais moment a passer et qu ils vont se rattraper !</t>
  </si>
  <si>
    <t>14/04/2019</t>
  </si>
  <si>
    <t>tof77-74804</t>
  </si>
  <si>
    <t>Assuré chez Active Assurance de 2018 à 2019.
Je résilie mon assurance auto selon la loi chatel.
Active assurance confirme la résiliation et m'envoie un relevé d'information. Néanmoins il mette en place une autre assurance auto en parallèle avec un autre numéro de client que je n'ai jamais souhaité ni  signé
Pourtant,  aujourd'hui  INTRUM recouvrement a l'amiable me réclame 523.31 euro pour une assurance que je n'ai pas pris.
J'ai toujours été honnête avec mes créanciers et être traité de cette façon c'est insultant.
qu'attendez vous de moi?</t>
  </si>
  <si>
    <t>05/04/2019</t>
  </si>
  <si>
    <t>richi-74609</t>
  </si>
  <si>
    <t>Depuis 2 ans je bataille a faire changer mon adresse, IMPOSSIBLE, ça ne se met pas à jour dans l'espace client, depuis 2 ANS, je ne reçois pas la vignette verte, il faut les appeler et redonner l'adresse car mon adresse ne s'enregistre pas chez eux, il y en a marre d'eux, A FUIRE.</t>
  </si>
  <si>
    <t>30/03/2019</t>
  </si>
  <si>
    <t>01/03/2019</t>
  </si>
  <si>
    <t>maxime-74577</t>
  </si>
  <si>
    <t xml:space="preserve">C'est une honte a fuir ! J'ai Les plates forme sont délocalisées, les interlocuteurs ne comprennent rien et impossible de parler à quelqu'un de supérieur, on vous répète la même chose en boucle ... 
effectué un achat chez Peugeot et j'ai donc envoyé le papier de reprise signé et tamponné  par Peugeot. On me répond qu'il n'est pas valable ... c'est pourtant le même que les concessions Peugeot distribu tout les jours à travers toute la France. Mais non chez active assurance on vous dit qu'il n'est pas valable ! 
A oui et la cerise sur le gâteau je me balade avec une assurance provisoire pour une Peugeot de 43 ch fiscaux ! Bien entendu l'assurance refuse de modifier ça. </t>
  </si>
  <si>
    <t>29/03/2019</t>
  </si>
  <si>
    <t>supermike-72376</t>
  </si>
  <si>
    <t xml:space="preserve">La pire des assurances que je n'ai jamais eu. Tout est payant si on veut les avoir par téléphone, impossible de payer par carte bancaire pour le paiement d'une nouvelle année d'assurance (sinon faut téléphoner)! J'ai donc résilier mon assurance mais l'assurance ne m'a toujours pas redonné le trop perçu qu'elle a reçu. J'ai écrit plusieurs mails on m'a demandé mon rib mais j'ai jamais reçu. Depuis je les relances mais personne ne répond plus.... Cette histoire finira donc devant la justice </t>
  </si>
  <si>
    <t>22/03/2019</t>
  </si>
  <si>
    <t>mbt-71925</t>
  </si>
  <si>
    <t xml:space="preserve">Bonjour, 
Ce message s'adresse à ceux qui sont en charges de la direction:
Je tenais à vous faire savoir que je suis extrêmement déçu du service que vous proposez ! Et vous devriez avoir honte ! Tout d'abord, vous avez décidez de changer de société et ainsi vous avez augmenté vos tarifs pour 2019 ce qui fait que je n'ai absolument pas bénéficié du bonus auquel j'ai droit comme chaque année étant donné que je n'ai déclaré aucun sinistre de part ma faute. C'est une véritable honte ! La personne que j'ai eu par téléphone m'a dit que vous aviez préféré me laissé au même tarif plutôt que de m'augmenter mais quelle aumône, vous dégoulinez de générosité !!! Vos clients n'ont rien à voir dans le fait que vous changez de société, on s'en balance je dirais même ! Nous n'avons pas à subir cette augmentation découlant du changement de société. Puis,vous avez un numéro taxable ce qui fait que quand on a un problème et bien on perd encore de l'argent pour pouvoir vous joindre et régler le problème, de plus vos employés sur la plate-forme récapitule tout le dossier à chaque fois ce qui entraîne une perte de temps supplémentaire ! J'ai été victime d'un sinistre avec dépôt de plainte auprès des services de police sur une personne vivant en France mais de nationalité Polonaise, avec un véhicule polonais. Je n'ai toujours pas été dédommagé par vous ! J'ai été faire expertisé mon véhicule et je n'ai toujours rien reçu ! Je serai contraint de résilier mon contrat d'assurance avec vous car la situation dure depuis bien trop longtemps, la concurrence semble mieux répondre aux attentes des clients. J'expliquerai ceci à une société de consommateur également car c'est inadmissible de facturé autant pour une voiture de 13 ans et d'être privé de bonus en raison d'un changement de société ! Ce changement est votre problème pas celui de vos client je vous le rappel !!! </t>
  </si>
  <si>
    <t>06/03/2019</t>
  </si>
  <si>
    <t>sguil-71305</t>
  </si>
  <si>
    <t>Courtier d'assurance peu scrupuleux dont la seule volonté est de se faire du fric sur le dos de ses clients. A fuir..
Service client déplorable bien-sur surtaxé et totalement incompétent qui répondent à vos questions à côté. Une catastrophe.  Ne vous laissez pas berner par des tarifs alléchants qui cachent un courtier peu scrupuleux. 
A fuir</t>
  </si>
  <si>
    <t>24/02/2019</t>
  </si>
  <si>
    <t>01/02/2019</t>
  </si>
  <si>
    <t>jeff-71066</t>
  </si>
  <si>
    <t>Attention  Aprés avoir fait plusieurs démarches par mail auprès d' Active Assurances pour obtenir le remboursement de mon premier versement n'ayant pas eu de contact pour donner suite depuis 2 mois j'ai consulter les conditions générales de ce courtier afin de trouver un soi disant numéro ORIAS qui, lorsque vous l'inscrivez sur le site de La Médiation de l'assurance dont ils dépendent pour tous litiges, ils s'avére que ce numéro est faux 
 inscrite à l’ORIAS sous le N 10 058 420. Soumise à l’autorité de l’ACPR Autorité de Contrôle Prudentiel et de Résolution 
Pourrait on avoir les conseils d'une association de défense de consommateurs à propos de ce courtier</t>
  </si>
  <si>
    <t>07/02/2019</t>
  </si>
  <si>
    <t>cescan-71030</t>
  </si>
  <si>
    <t xml:space="preserve">Horrible amateur se sont dés vendeurs de tapis résiliation abusive mais à la base se sont tromper il mont résilier pour 2 sinistre à la même date et pour le même sinistre après réflexion de leur part se sont aperçu quil se sont tromper mais mon quand même résilier mon contrat sans même me prévenir ni mail ni recommander ni même courrier ayant un bonus de 054 je me retrouve avec du malus sans même avoir u un sinistre responsable résiliation abusive j ai etsis résilier pour un bris de glace non responsable c la parti adverse qui ont payer mon pare brise donc éviter cette assurance juste pour le manquent de sérieux quand je leur demande des explications il me disent que c comme ça et me raccroche au nez à 80 centimes par minute je vous dit dur de garde son sang froid au passage j ai rouler pendant 2 mois sans assurance sans même être averti cela vous montrent le sérieux de cette compagnie pour tous resseignement c 80 centimes le minute </t>
  </si>
  <si>
    <t>06/02/2019</t>
  </si>
  <si>
    <t>guidou-70948</t>
  </si>
  <si>
    <t xml:space="preserve">Les informations de mon contrat dans mon espace client ne correspondes pas au dernier devis que j'ai reçu donc tant que les bonnes informations ne seront pas sur le contrat je ne signerais rien Pour info j'en suis au 7eme appel aujourdhui </t>
  </si>
  <si>
    <t>04/02/2019</t>
  </si>
  <si>
    <t>vianney131-70885</t>
  </si>
  <si>
    <t>Dommage que nous somme obligé de mettre une étoile
cette assurance est loin de la mérité.
Il font payer 10euros supplémentaires pour une semaine de retard de paiement. 
Mais lorsqu'il doivent nous remboursé, 10 semaine après la résiliation je n'ai toujours rien malgré les nombreux appels et mail! 
Réponse par mail quasiment inexistante, lorsqu'il y en a elles sont inutiles, et au Téléphone ? Des gens incompétent qui ne savent pas quoi faire et nous laisse sans réponse
N'ayez surtout pas un accident avec cette assurance car je n'imagine pas comment vous pourriez réparer votre voiture sans sortir vos sous vous meme</t>
  </si>
  <si>
    <t>02/02/2019</t>
  </si>
  <si>
    <t>alaindu13-70820</t>
  </si>
  <si>
    <t>j'ai souscrit un contrat chez direct assurance sur le net et régler la somme de 145.00 euros suite a une erreur de ma part et vue le nouveau tarif trop élevé et restant toujours sur les 14 jours pour se rétracter ,j'ai demandé le remboursement des frais et il m'ont rembourser la somme de 16.50 euros qui représentent les frais de dossier et les 12 jours au prorata donc 128.50 pour 12 jours c'est une honte de faire payer au client .</t>
  </si>
  <si>
    <t>31/01/2019</t>
  </si>
  <si>
    <t>01/01/2019</t>
  </si>
  <si>
    <t>manal-70807</t>
  </si>
  <si>
    <t>Déplorable niveau service client pour une erreur d'adresse sur mon attestation il mettent 20 ans !!! Toujours rien !! On paye et on se moque de nous !! Inadmissible!!!!</t>
  </si>
  <si>
    <t>eric-70536</t>
  </si>
  <si>
    <t xml:space="preserve">incroyable 2 moi après j'ais toujours pas ma carte verte , je les appel oui oui elle arrive , mais non , tu leurs écrits oui oui  , a ce demandé si il ce fou pas de toi , je sait pas si je suis assurée , a déconseillée </t>
  </si>
  <si>
    <t>24/01/2019</t>
  </si>
  <si>
    <t>aladin-70193</t>
  </si>
  <si>
    <t>J'ai fait une demande d'assurance tout risque chez Active Assurances le 27/12/2018 un jour après que j'ai acheté une voiture, j'ai envoyé tous les documents demandés dans le devis mais surprise, on me demande un contrôle technique de moins d'un mois !!!
Je les ai expliqué que je ne suis pas prêt à refaire un nouveau contrôle technique surtout que le dernier a été fait en mois de Novembre (moins de 2 mois).
Alors pour officialiser les choses, j'ai envoyé un recommandé avec AR qui comporte tous les documents demandés il y a une semaine, et je crois qu'ils n'ont jamais aller chercher le courrier !!!
Je crois que si les choses n'avancent pas dans les prochains jours, je vais demandé un remboursement des 130 euros que j'ai payé et je vais m'orienter vers un autre assureur</t>
  </si>
  <si>
    <t>14/01/2019</t>
  </si>
  <si>
    <t>dargoth-61662</t>
  </si>
  <si>
    <t>L'assurance qui ose tout. j'envoie le 27/12 la lettre recommandée pour resilier l'assurance à la date anniversaire du 06/02 soit plus d'un mois avant. Bilan coup de fil pour dire que c'est hors procédure et qu'ils refusent la résiliation, et que je dois appeler le numéro surtaxé pour avoir des explications. Juste pour me faire payer plus</t>
  </si>
  <si>
    <t>03/01/2019</t>
  </si>
  <si>
    <t>corentin-69502</t>
  </si>
  <si>
    <t>Souscrit en ligne 07.12.2018. Je me suis heurté à un mur d'incompréhension où la phrase 'oui, voila' est une réponse en soi et justifie une augmentation de 60 eur du devis initialement signé. Ayant souscrit en ligne (à distance) ET étant toujours sous les 14 jours de rétraction et leur police ne s'appliquant pas avant le 12.01.2018, je viens d'envoyer un recommandé avec AR pour rétraction selon l'article L121-20-12 du Code de la consommation.
'Le consommateur dispose d'un délai de 14 jours calendaires révolus pour exercer son droit de rétraction, sans avoir à justifier de motif ni à supporter des pénalités.'
Pour information, la dernière personne au téléphone a indiqué que la rétraction n'est pas possible que je fais une renonciation et que cela me coutera 80 eur.
Affaire à suivre, mais j'imagine que je devrais saisir les institutions publiques sur les clauses abusives et le non respect des loi vis-à-vis des consommateurs pour me faire rembourser intégralement mon paiement (sans pénalité).
Assurance Auto clairement à éviter !</t>
  </si>
  <si>
    <t>18/12/2018</t>
  </si>
  <si>
    <t>01/12/2018</t>
  </si>
  <si>
    <t>mambloop-69226</t>
  </si>
  <si>
    <t>impossible à joindre au téléphone
"tous nos conseillers sont actuellement en ligne, nous ne pouvons donner suite à votre appel"
il est pourtant indiqué sur le site "nos conseillers sont joignable du lundi au vendredi de 9h00 à 20h00"
sachant que j'ai essayé au moins 10 fois, sur un numéro ultra surtaxé, j'ai hâte de recevoir ma facture de téléphone.
j'ai donc voulu tenter l'accès via le site, il ne reconnaît pas mon numéro de client
quelqu'un peut m'expliquer comment régler mon échéance, sachant que je n'ai pas de carnet de chèque ?
ils vont donc résilier mon contrat, avec paiement de la totalité de la prime due, sous prétexte que je n'aurai pas réagi à temps.
un vrai cauchemar !</t>
  </si>
  <si>
    <t>08/12/2018</t>
  </si>
  <si>
    <t>ruidi972-68341</t>
  </si>
  <si>
    <t>Franchement à éviter, ils sont ni franc, ni sérieux, ni tout ce que devrai être un assureur, aucun devoir d'information et de transparence, avec un service clientèle qui répond au mail 10 ans plus tard sinon il faut appeler le numéro surtaxé à 80ct la minute ou la chargé de clientèle ne te laisse même pas parler alors que c'est ton initiative d'appeler et que c'est toi qui paye.
A fuir véritablement sauf urgence mais assurez vous d'avoir tout les documents dans ce que vous déclarez sinon les frais derrière font très mal.</t>
  </si>
  <si>
    <t>30/11/2018</t>
  </si>
  <si>
    <t>01/11/2018</t>
  </si>
  <si>
    <t>youcef69brm-68951</t>
  </si>
  <si>
    <t>A peine assurer quil me réclame des document manquante alors que jais déjà tout renvoyer jeux sent les problèmes venir de loins et jai lus plusieurs commantaire négative sur ce sujet et pense que je vais me retrouver dans la même situation resilier pour non document au  bout d'un mois</t>
  </si>
  <si>
    <t>27/11/2018</t>
  </si>
  <si>
    <t>anthony-lemaitre-68287</t>
  </si>
  <si>
    <t>nouveau véhicule le 16/08 j'ai voulu transférer l'assurance sur le nouveau véhicule on me dit impossible faut faire un nouveau contrat et resillé l'autre par LR AR ok et on me dit que j'ai 60e remboursé sur la souscription d'un 2eme véhicules. résultat toujours pas resilier, donc toujours prélevé alors que mon ancien véhicule est vendu depuis le 23/08.... très déçu car j'avais conseiller beaucoup de gens a souscrire chez eux et qui m'ont suivi. . .</t>
  </si>
  <si>
    <t>02/11/2018</t>
  </si>
  <si>
    <t>dav-34-67698</t>
  </si>
  <si>
    <t xml:space="preserve">bonjour a tous 
je n ai aucune part d action chez eux ni quoique ce soit je suis un simple client a la vue de tous ces commentaires négatifs moi personnellement je n ai aucun souci avec eux je suis plutôt satisfait prix réactivité tout ce passe bien 
il faut aussi dire quand ça fonctionne bien j ai quand même du mal a croire qu il n'y a que des insatisfaits </t>
  </si>
  <si>
    <t>15/10/2018</t>
  </si>
  <si>
    <t>01/10/2018</t>
  </si>
  <si>
    <t>lynsay-67411</t>
  </si>
  <si>
    <t>ils m'ont carrément volé mon argent.
Sous prétexte de fausse déclaration alors que j'avais souscris par téléphone avec un de leur conseiller et expliqué ma situation! Des que j'ai du temps direction le tribunal avec une demande de dédommagement en plus du remboursement!</t>
  </si>
  <si>
    <t>06/10/2018</t>
  </si>
  <si>
    <t>moh-67257</t>
  </si>
  <si>
    <t>je n'arrive pas à recevoir un code par email pour pouvoir me connecter à mon compte donc je n'est toujour pas d'assurance et eux il on m'on argent je suis vraiment énervé contre eux à chaque fois que je les appelle il m'envois balader je vais porter plainte ç 'est inadmissibles</t>
  </si>
  <si>
    <t>02/10/2018</t>
  </si>
  <si>
    <t>mani-67138</t>
  </si>
  <si>
    <t xml:space="preserve">Souscris hier chez active assurance. Impossible de me connecter après 23 tentatives sur mon espace client pour télécharger mon attestation provisoire. Ils m'envoient des codes qui ne servent à rien et qd je les appelle ils me répondent qu'ils doivent faire remonter l'information et d'envoyer un mai ce que j'ai fait. Aucune réponse de ce fameux service je les rappelle et la on me dit que l'attestation sera envoyée ds l'heure. Après 3 heures toujours rien. </t>
  </si>
  <si>
    <t>27/09/2018</t>
  </si>
  <si>
    <t>01/09/2018</t>
  </si>
  <si>
    <t>biscotte-66894</t>
  </si>
  <si>
    <t xml:space="preserve">
J'ai souscrit chez eux depuis 1 an, sauf que j'ai voulu résilié pour aller chez un autre. Allianz leur a envoyé une demande de résiliation le 27 juillet avec accusé de réception reçu le même jours à 12h38. Sauf que c'est le 13 septembre que j'ai appris par mail que la demande de résiliation envoyé par mon nouvel assureur, avait été refusé ,au par avant je n'avait reçu ni appel, ni courrier, ni mail de leur part et maintenant, il m'ont mis en demeure et me demande de payé près de 600€. 
Cette assurance est à côté de la plaque , ils sont en tard mais ne sont pas capable de le reconnaître et d'assumer. J'ai fait opposition de tout les prélèvements qui ont voulu faire chez moi. 
Ne la recommandez à  personne </t>
  </si>
  <si>
    <t>17/09/2018</t>
  </si>
  <si>
    <t>lerif25-66722</t>
  </si>
  <si>
    <t>très joignables par mail au début mais injoignable en cas de problème avec un numéro surtaxé...</t>
  </si>
  <si>
    <t>09/09/2018</t>
  </si>
  <si>
    <t>colin-66571</t>
  </si>
  <si>
    <t xml:space="preserve">Bonjour, ben moi je suis assuré chez eux, assurance inconnue au bataillon pour moi et découverte via "les furets ou lelynx je ne sais plus" et je n'ai eu aucun soucis.
Je suis en bonus et ce sont eux qui m'ont proposé le tarif le plus intéressant pour ma voiture assurée au tiers simple avec l'assistance 0 km.
Bref, j'ai envoyé toutes les pièces demandées et j'ai reçu ma carte ver à temps.
Personne ne m'a forcé la main et j'ai payé exactement la somme qui a été convenue au moment de signer le contrat.
Maintenant en cas de sinistre non responsable je ne peux pas garantir que j'aurai le même service que si j'étais chez un GRAND assureur ( plus cher) mais je m'en fiche! j'assure une voiture qui ne vaut plus rien!
Bref, une assurance low cost qui fournie un service low cost mais qui le fait bien quand on lit le contrat avant de le signer!!!!
avis aux raleurs, vous avez le service que vous payez!!!! et si vous vous êtes fait avoir, c'est bien fait pour vous! fallait les conditions générales, pas faire de fausse déclaration.... comme la plupart des avis négatifs qu'on retrouve ici...
Pourquoi tout va bien pour moi et pas pour les autres?? faut se remettre en question avant de diffamer comme ça!
je change de voiture tous les 6 mois environs et à chaque fois je vais sur les comparateurs d'assurance pour trouver le moins cher possible! Je m'assure quasi tout le temps chez des assureurs exotiques et je n'ai jamais eu aucun problème.. ( ni d'accident non plus )
Bref, Je recommande cet assureur low cost réservée apparemment aux gens intelligents!
</t>
  </si>
  <si>
    <t>03/09/2018</t>
  </si>
  <si>
    <t>jean344-56727</t>
  </si>
  <si>
    <t xml:space="preserve">a fuire de toute urgence! 
je n'est que des litige avec eux! refus de prendre en compte le courrier, refus de prendre en compte la demande de résiliation, triple la prime d'assurance sur le moi d'après, réclamé une prime d'assurance avec 2 mois avance sinon il résilie, aucune réponse pas au mail, numéro surtaxé,  bref y allez pas a fuir!!! </t>
  </si>
  <si>
    <t>08/08/2018</t>
  </si>
  <si>
    <t>01/08/2018</t>
  </si>
  <si>
    <t>lucaslefevre-65733</t>
  </si>
  <si>
    <t>J'ai du mal à comprendre le nombre de commentaires négatifs, quand vous souscrivez à ce genre d'assurance c'est que vous avez fait une bêtise et que les autres assureurs ne veulent plus de vous.
À partir de ce moment-là, il faudrait revoir votre seuil de tolérance en ce qui concerne le service, les gens veulent tout et tout de suite et depuis peu gratuitement.
Nous ne sommes pas dans un monde de bisounours.
Pour ma part, je suis allé chez eux pour une durée d'un an le temps d'amortir mon accident et je n'ai rien à dire, tout s'est très bien passé.
Merci Active Assurances de m'avoir accueilli.</t>
  </si>
  <si>
    <t>24/07/2018</t>
  </si>
  <si>
    <t>01/07/2018</t>
  </si>
  <si>
    <t>zman-65446</t>
  </si>
  <si>
    <t xml:space="preserve">A fuir expressément contrat souscrit le 20mai on est le 12juillet toujours pas reçu la carte verte il manque toujours un document et la ils me refont un nouveau devis car ça fait plus d un mois que le contrat a été passe ça part sur un remboursement de l'ancien et payement du nouveau sans assurance que tout sera acté du coup je résilié et part ailleurs </t>
  </si>
  <si>
    <t>12/07/2018</t>
  </si>
  <si>
    <t>alex1-65308</t>
  </si>
  <si>
    <t>Bon accueil au siège pour le paiement de la cotisation annuelle.
Chez eux l'espace client fonctionne, chez moi je n'ai jamais pu accéder à la console de paiement en ligne.</t>
  </si>
  <si>
    <t>06/07/2018</t>
  </si>
  <si>
    <t>serge-65184</t>
  </si>
  <si>
    <t>Attention  ils vous encaisse le cheque avant meme de vous envoyer la carte verte et ne vous donne plus de nouvelles quand vous les contactez en numéro surtaxé ils pretendent ne pas avoir recus toutes  les pieces nécessaires mais dans ce cas n'est ce pas a eux de recontacter le client en temps utile?</t>
  </si>
  <si>
    <t>02/07/2018</t>
  </si>
  <si>
    <t>pifouille29-65048</t>
  </si>
  <si>
    <t>C'est pas cher mais le service est lamentable. Je viens de résilier mon assurance et je n'obtient pas le remboursement de ma cotisation non due. Mieux vaut  ne pas avoir d'accident avec ce type d'assureur. Si vous souscrivez un contrat , attendez vous à avoir des problèmes.</t>
  </si>
  <si>
    <t>25/06/2018</t>
  </si>
  <si>
    <t>01/06/2018</t>
  </si>
  <si>
    <t>christophe-64917</t>
  </si>
  <si>
    <t>ils appâtent avec des prix qu'ils ne tiennent pas sous de faux prétextes(entre 2015 et 2016 mon épouse était 2nd volant, alors qu'elle était bien la conductrice du véhicule, puisque moi je travaillait dans une concession automobile, et donc VD assuré par la boite)...à fuir ce sont des machines qui répondent avec des textes formatés. 
Une fois l'année payée, ils décident d'un commun accord de vous prélever 80 de frais de résiliation et refusent de vous envoyer une carte verte au prorata temporis du paiement effectué.
Ils s'engagent à vous rappeler, depuis un mois que la demande d'assurance est faite, et j'en suis à mon 5éme appel!!!</t>
  </si>
  <si>
    <t>20/06/2018</t>
  </si>
  <si>
    <t>axel1978-64766</t>
  </si>
  <si>
    <t>La pire assurance que je n ai jamais eue, j attends un remboursement de puis le 24 janvier. j ai renvoye deux recommande, plus mails. ils ne recoivent jamais rien selon eux. vous avez un probleme pendant la nuit demmerde vous. vous voulez un renseignement 1 euro la minute. pour vous dire qu il n ont rien recu</t>
  </si>
  <si>
    <t>13/06/2018</t>
  </si>
  <si>
    <t>jac83-38137</t>
  </si>
  <si>
    <t>300632 meilleur prix à la souscription (138,1). 1 mois après le prix est + que doublé (327,5). Raison invoquée : frais de dossier. Pas de réponse aux mails.</t>
  </si>
  <si>
    <t>07/06/2018</t>
  </si>
  <si>
    <t>pigeon-64334</t>
  </si>
  <si>
    <t xml:space="preserve">Lors de la souscription vous demandent de payer 6 mois d'avance , à ma connaissance le seul assureur à le faire , étant assuré depuis de nombreuses années .Ils m'ont réclamé plusieurs fois des documents que je leur avais faire parvenir par email et qu'ils avaient pourtant reçus !  
Assurance à fuir !!!!!!
</t>
  </si>
  <si>
    <t>31/05/2018</t>
  </si>
  <si>
    <t>01/05/2018</t>
  </si>
  <si>
    <t>celii-64297</t>
  </si>
  <si>
    <t xml:space="preserve">Bonjour, Souscrire le 10/05/2018 presque 10 fois que j'ai envoyer tous les document demander par active assurance , je toujours pas reçu carte vert ?
 1. le devis d'assurance signé
2. la copie recto - verso du permis de conduire du conducteur principal.
3. le relevé d'Identité Bancaire sur lequel seront domiciliés les prélèvements si vous optez pour ce mode de règlement.
4. la photocopie de la carte grise définitive du véhicule à assurer.
5. le(s) relevé(s) d'information portant sur les 36 derniers mois et datant de moins de 2 mois.
ce document d'assurance obligatoire est un original délivré sur simple demande auprès de l'assureur précédent. </t>
  </si>
  <si>
    <t>30/05/2018</t>
  </si>
  <si>
    <t>alias75-64171</t>
  </si>
  <si>
    <t xml:space="preserve">encore un site d'incompétents, très réactifs pour encaisser à l'avance votre prime d'assurance et qui ensuite ne répond à aucun de vos mails pour vous obliger à les rappeler sur un n° surtaxé. Bref à éviter absolument ! </t>
  </si>
  <si>
    <t>24/05/2018</t>
  </si>
  <si>
    <t>fred-63918</t>
  </si>
  <si>
    <t>une honte cette assurance , beaucoup de mal a obtenir un contrat chez eux ,me demandant toute sorte de document attestation sur l honneur des releves d informations trois ans en arrière, service client incompetent je resilie des que possible fuyez cette assurance</t>
  </si>
  <si>
    <t>11/05/2018</t>
  </si>
  <si>
    <t>lidia-46938</t>
  </si>
  <si>
    <t xml:space="preserve">Bonjour, 
Je ne sais quoi dire , je ne comprend pas que le jour où on se retrouve avec un problème en l'occurence un vol de voiture , on nous demande une panoplie de paperasse et on vous envoie des experts vers l'assurance , comme i ce n'était pas déjà assez compliqué de se retrouver sans voiture du jour au lendemain. Si on s'assure pour le vol et que le jour où cela nous arrive on ne se fait pas rembourser . a quoi bon ??? 
Dossier toujours en cours depuis 5 mois , vraiment déçue si pas de solution proposée. </t>
  </si>
  <si>
    <t>24/04/2018</t>
  </si>
  <si>
    <t>01/04/2018</t>
  </si>
  <si>
    <t>amine1982-63423</t>
  </si>
  <si>
    <t>Contrat n297533 J'ai envoyèv une lettre recommandée pour annuler mon contrat d'assurance fait le 11/04/2018  quant es vous allez me rembourser ?????</t>
  </si>
  <si>
    <t>19/04/2018</t>
  </si>
  <si>
    <t>kikikiki-63271</t>
  </si>
  <si>
    <t xml:space="preserve">Ne surtout pas souscrire
Niveau prix ils semblent intéressant mais ils rajoutent des frais qui font vite grimper la note
Service client complètement nul, ne comprenne pas se que l'on demande, limite s'ils savent parler français
Complètement insatisfait, mon contrat était de 963€, ils m'ont prélevé pour 1268€, en plus je pays mensuellement, on m'a spécifié que les deux dernier moi sont gratuit parce qu'il faut les payer lors de l'ouverture du contrat, surprise, je suis à mon 11ème moi et ils m'ont prélevé... 
  </t>
  </si>
  <si>
    <t>14/04/2018</t>
  </si>
  <si>
    <t>boulanger-62437</t>
  </si>
  <si>
    <t xml:space="preserve">ils ne doivent pas lire les mail il ne les recoivent jamais appel surfacture  0.80 cmt la minute alors qu on cotise personels incompetents assurance a fuir sur les 5 contrat auto que j ai ces les pires </t>
  </si>
  <si>
    <t>17/03/2018</t>
  </si>
  <si>
    <t>01/03/2018</t>
  </si>
  <si>
    <t>frdounet-62362</t>
  </si>
  <si>
    <t>assurance à fuir, service client inexistant, mauvaise fois , aucun interlocuteur en cas de questions ou de problème. demande de rétractation demandé dans les temps, pas de prise en compte de demande rétractation malgré recommandé avec AR. Attention le prix ne fait pas tout .</t>
  </si>
  <si>
    <t>15/03/2018</t>
  </si>
  <si>
    <t>vanessa1234-62297</t>
  </si>
  <si>
    <t xml:space="preserve">ne pas aller chez eux !!! je fait apel a eux pour un.vehicule mais suite a une non vente je résilié 2 jours après il refuse ma lettre veulent que je paye 830 euro ! parce que il on crée une carte verte le 29 décembre alors je n'est jamais reçu ! c'est n'importe quoi de faire sa au gens ! alors que j'ai envoyer 2 mettre AR de resiliztion dont une avec la signature du propriétaire pour dire que le vehicule n'a pas été vendu  ! c'est irrespectueux jattend vraiment vos nouvelle ! </t>
  </si>
  <si>
    <t>13/03/2018</t>
  </si>
  <si>
    <t>laurent-53563</t>
  </si>
  <si>
    <t>client:244222
bonjour j'ai bien reçu l'avis d'échéance annuel a la fin du mois de janvier par contre je n'ai toujours pas reçu ma nouvelle carte verte</t>
  </si>
  <si>
    <t>28/02/2018</t>
  </si>
  <si>
    <t>01/02/2018</t>
  </si>
  <si>
    <t>kira83-61714</t>
  </si>
  <si>
    <t>Prix attractif mais une fois signé c'est la cata...J'ai choisi de payé la moitié de mon contrat puis prélevement automatique... tout prelevé 1 semaine après et j'attends toujours ma verte car mon relevé d'information n'est pas validé alors que j'en ai envoyé 2 différents!!!</t>
  </si>
  <si>
    <t>24/02/2018</t>
  </si>
  <si>
    <t>jcb83400-61577</t>
  </si>
  <si>
    <t>Très mécontent !... Surtout ne pas souscrire chez eux !...
Si j'avais lu les autres commentaires avant je ne serai pas lancé avec cette compagnie.
Plusieurs demandes de documents malgré que je les ai envoyés. Une incompréhension totale des interlocutrices du service clients et surtout un "raccroché au nez" ???
Le seul début de la relation laisse imaginer les cas ou je devrai déclarer un sinistre....
J'ai demandé la résiliation et le remboursement.
Depuis silence radio de leur part.... Trés bizarre</t>
  </si>
  <si>
    <t>20/02/2018</t>
  </si>
  <si>
    <t>r4phab-61350</t>
  </si>
  <si>
    <t>A éviter absolument ! Le service client inexistant est un désastre et extrêmement cher , le site ne marche jamais, n'envoi pas les cartes vertes à temps ! Ne reponds pas aux mails pour changer un simple RIB sur l'espace client, bref, fuyez !</t>
  </si>
  <si>
    <t>12/02/2018</t>
  </si>
  <si>
    <t>teo10-61223</t>
  </si>
  <si>
    <t xml:space="preserve">Bonjours, 
Expliquer moi pourquoi on me retire 227 euros ,60 sur mon compte alors que je n’ait pas signer le contrat 
Je vous est envoyer 3 mails en trois jour aucune réponses
Vous rendez vous compte de la sommes qui a été retiré sans prévenir 
Vous me mettez en difficulté financière clairement 
En attente du remboursement </t>
  </si>
  <si>
    <t>07/02/2018</t>
  </si>
  <si>
    <t>fred-61177</t>
  </si>
  <si>
    <t>AIMABLE ET SUPER GENTIL EXPLIQUE BIEN AU TELEPHONE</t>
  </si>
  <si>
    <t>06/02/2018</t>
  </si>
  <si>
    <t>jb-61112</t>
  </si>
  <si>
    <t>bonjour,
REF 277838 ,je vous es fait parvenir ma resiliation le19.12/2017 que vous avez accepte et j attends toujours le remboursement du surplus ,je vous adresse un e-mail il a15 jours toujours de reponse , alors que vous avez tout les elements pour me rembourser le RIB vous l avez car vous avez prelever LE 5 DECEMBRE 2017en attends une reponse de vos services .cordialement .</t>
  </si>
  <si>
    <t>04/02/2018</t>
  </si>
  <si>
    <t>snake-60904</t>
  </si>
  <si>
    <t>Le salut est dans la fuite!
Dossiers 280996 et 201947</t>
  </si>
  <si>
    <t>28/01/2018</t>
  </si>
  <si>
    <t>01/01/2018</t>
  </si>
  <si>
    <t>dodo-60556</t>
  </si>
  <si>
    <t>Cela fait un mois que j'envoie des justificatif sur mon contrat 278185 mais rien y fait je n'ai toujours pas de carte verte et mon ancienne assurance n'est toujours pas résilié.Je me retrouve donc avec deux assurances.Par contre le paiement lui a été encaisser tout de suite.</t>
  </si>
  <si>
    <t>16/01/2018</t>
  </si>
  <si>
    <t>pouski-60240</t>
  </si>
  <si>
    <t xml:space="preserve">Et voilà qu'après un retard de prélèvement en août 2017, je me retrouve aujourd'hui avec presque 200 euros en moins en janvier, alors que le prélèvement devait être en mars 2018 !!!!!! Une catastrophe après noël avec mon petit salaire..... Merci vraiment ! Comment je termine le mois avec une enfant à nourrir avec 400 euros le 6 janvier ???? Ok j'ai aussi un salaire pourri (680 euros) donc merci de respecter le prélèvement semestriel, ça me permet de prévoir.... !!! Et jamais aucune réponse aux emails !!  </t>
  </si>
  <si>
    <t>06/01/2018</t>
  </si>
  <si>
    <t>did2b-59770</t>
  </si>
  <si>
    <t>proposé par Les furets.com j'ai contracter une assurance ils m'ont prélevé la cotisation de l'année et m'ont resilié au bout de 30 jours pretextant que mon véhicule est encore assuré dans ancienne assurance. aujourd'hui je n'ai ni assurance depuis le 23 novembre, ni remboursement. j'ai un doute sur l'authenticité de l'entité</t>
  </si>
  <si>
    <t>18/12/2017</t>
  </si>
  <si>
    <t>01/12/2017</t>
  </si>
  <si>
    <t>actionreaction-59454</t>
  </si>
  <si>
    <t xml:space="preserve">INADMISSIBLE
Pour n'avoir pas transmis dans les 30 jours les pièces réclamées je me retrouve sans assurance : contrat résilié !
Compte tenu des 90000 cartes grises bloquées en préfectures au niveau national à cause des dysfonctionnements liés à la dématérialisation des démarches n'importe quelle assurance se serait montrer compréhensive ... mais pas ACTIVE ASSURANCE qui passe son temps à réclamer toujours davantage de documents improbables sans raison !!!
Attestation sur l'honneur de non assurance d'un véhicule pour un véhicule n'ayant jamais eu d'interruption d'assurance !?!?!!
Attestation sur l'honneur de prêt de véhicule entre conjoint stipulant que ce dernier en sera le conducteur UNIQUE !?!?!!!!???
Ces 2 documents nous étant demandés, pour la 1ere fois et sans explication, par mail le 28/11 soit 8 jours avant la date limite !!!
Sans parler du relevé d'information non validé alors que conforme à la demande !???
Cela fait plus de 30 ans que nous sommes assurés avec mon conjoint (bonus au max, auto, moto, fourgon) jamais eu le moindre souci.
J'ai le sentiment d'être pris en otage par cette compagnie qui ne répond pas à ma demande de prolongation d'assurance provisoire par mail et résilie mon contrat sans prévenir. 
J'ai donc été obligé de tél au N° surtaxé (bonjour la note à venir) pour apprendre après plusieurs appels et de longues minutes d'attente que non il n'était pas possible de prolonger la période provisoire et que mon contrat serait résilié à minuit !!!
N'ayant pas d'autre véhicule dispo je ne peux me rendre demain sur mon lieu de travail !!!
Et heureusement que je m'en soucie car imaginez les conséquences en cas d'accident !!
Je suis vraiment désappointé et en colère !
Je me retrouve avec un véhicule n'étant plus assuré alors que j'ai payé la cotisation pour une année sans savoir quand je pourrai réassurer et réutiliser ma voiture !
J'attends des réponses à mes questions mais j'ai bien peur que le cauchemar ne fasse que commencer !  
Finalité ce qui se présente au départ comme une bonne affaire se transforme en une assurance qui coûte très cher (frais non remboursables) et en plus nous met dans une galère sans nom (impossibilité d'utiliser son véhicule)
MERCI ACTIVE </t>
  </si>
  <si>
    <t>07/12/2017</t>
  </si>
  <si>
    <t>chrost-59234</t>
  </si>
  <si>
    <t>ben voila du vecu et du 100% réel
ils repondent et il manque tj un papier
ils rappelent jamais malgre le service proposé
leurs acces direct a notre compte se bloque et ne nous permet pas de visualiser ou apporter les documents necessaire</t>
  </si>
  <si>
    <t>29/11/2017</t>
  </si>
  <si>
    <t>01/11/2017</t>
  </si>
  <si>
    <t>saaminion-59228</t>
  </si>
  <si>
    <t>Après avoir lu la plupart des commentaires HYPER NÉGATIF sur cette assurance je me dois d'intervenir en leur faveur.
Tout d'abord je suis d'accord sur plusieurs choses, notamment le service client pas très clair parfois, j'ai dû renvoyer 3x chaque attestation sur l'honneur à chaque fois pour seulement un mot mal placé ou manquant, bon étant novice dans la paperasse administrative je me suis dit que c'était moi le boulet et que je devais recommencer.
J'ai même cru comme bcp qu'ils voulait me faire perdre mes 255e de cotisations dans le but de repayer MAIS NON !
Après m'être donc acharner dirons nous, jusqu'à la date limite j'ai pu recevoir ma carte verte ! 
Le tout est d'avoir de la patience, surtout lorsque l'on souscrit en ligne et que tout est fait à distance il y aura forcément qlqs petits tracas et alors? Depuis quand tout est parfait? 
Me voilà l'heureux possesseur d'une assurance pour une année de tranquillité et à bas prix.
Je suis jeune conducteur, depuis moins de 2 mois, je paye 97.50e pour la formule tiers et croyez moi c'est la moins cher de toute et cela vaut bien du temps et de l'énergie de perdu.
Donc les mauvaises langues au lieu de fuir, que dis-je D'ABANDONNER à la moindre petite chose persévéré un peu et vous verrez que vous vivrez mieux ;)</t>
  </si>
  <si>
    <t>mimbe-59083</t>
  </si>
  <si>
    <t xml:space="preserve">bonjour , moi j'ai payé 83 euros pour une PROPOSITION D'ASSURANCE AUTOMOBILE , ou DEVIS .JE SUIS DANS LES DELAIS LEGEAUX DE RETRACTATION ET SURTOUT ILS N'ONt AUCUN DOCUMENTS ?PAPIERS ? DEVIS DE SiGNES .Questions:comment peut on etre assuré sans jamais avoir fourni mon accord ??n° de Contrat quel contrat ,60 euros de résiliation,mais résiliation de Quoi ?JE DEMANDE le rembourssement  intégral de cette somme sans frais  de dossier ni de résiliation  car DOSSIER INEXISTANT
</t>
  </si>
  <si>
    <t>24/11/2017</t>
  </si>
  <si>
    <t>will-59068</t>
  </si>
  <si>
    <t xml:space="preserve">jamais reçu de carte verte manque toujours des documents inadmissible a ne pas recommander je saisis l autorité de controle prudentiel et de résolution car si on n est plus assuré on ne peut plus travailler
Pour les paiements il n y a pas de soucis mais quand il faut nous délivrer une carte verte il n y a plus personne
Nous avons régler 6 mois d avance et toujours rien et en plus nous avons 2 contrats auto </t>
  </si>
  <si>
    <t>23/11/2017</t>
  </si>
  <si>
    <t>emilie-58917</t>
  </si>
  <si>
    <t>HORRIBLE A FUIR !!!!
Plateforme téléphonique ils ne comprennent pas ce que l'on dit ne répondent pas aux questions !! 
carte verte jamais reçue résilier pour mon deuxième véhicule car après devis et réception des papiers et des 2 mois de cotisations demander ile me redemande 50E et quand je demande un mail avec le détail et l'explication de la somme demandé ils me résilie sur ce véhicule SANS m'en informer c'est moi qui en appelant pour savoir où en est ma carte verte j’apprends cette résiliation !! ils me redemandent 2 mois de coti a payer si je veut reprendre mon assurance chez eux !!!!Je ne peut même plus accédé à mon espace perso je n'en resterait certainement pas là je n'ai jamais reçue mon contrat n'y ma carte verte je saisie donc  l'Autorité de Contrôle Prudentiel et de Résolution aux bonnes fins de recouvrir mes bons droits.</t>
  </si>
  <si>
    <t>17/11/2017</t>
  </si>
  <si>
    <t>78730-58745</t>
  </si>
  <si>
    <t>Communication impossible, call center incompétent, ne 'peuvent' pas rappeller, surcout injustifié par rapport au devis initial, pas de prise en compte des documents transmis par mail, impossibilité d'obtenir une réponse à une question sur le surcoût par rapport au devis ni par mail ni par telephone, appels surtaxés à 0,80/min (donc 48€ de l'heure !). Donc, Presque de mois après accord du devis, je ne suis pas sûr que mon fils jeune conducteur soit vraiment assuré ! Contrat 274163</t>
  </si>
  <si>
    <t>10/11/2017</t>
  </si>
  <si>
    <t>dams54-58358</t>
  </si>
  <si>
    <t xml:space="preserve">Bonjour, actuellement en cours de constitution de dossier pour un smart fortwo coupé PURE , j'ai donné tous les documents pour le contrat 272126, on me réclame un autre règlement car pour eux le typmin n'est pas le bon, ça serait pour une smart PULSE cab. J'ai beau leur dire que ce n'est pas une cabriolet mais bien une coupé ils n'en démordent pas et me demande de repayer. Après avoir chercher de mon coté le typmin est bien celui d'un coupé. Ils me disent qu'ils vont recontacter dans les plus brefs délais mais je suis toujours dans l'attente déplus j'ai dépensé 17 euros dans leur appel surtaxé </t>
  </si>
  <si>
    <t>25/10/2017</t>
  </si>
  <si>
    <t>jordy-58022</t>
  </si>
  <si>
    <t>Fuyez ! Ils m'ont fait payer d'avance, m'ont fourni une attestation provisoire d'un mois : période pendant laquelle je devais fournir les pièces demandées avant l'échéance d'un mois. Je leur envoie par courrier prioritaire et dans les temps tous ce qu'ils m'ont demandé. 2 semaines plus tard ils me disent n'avoir toujours pas reçu mon dossie alors même que la période d'un mois arrive à son terme. Je les contacte par mail et ils me répondent que n'ayant pas reçu mon dossier on ne peut pas me faire de contrat définitif, mais aussi qu'il fallait que je recommence à zéro en repayant une souscription  (sauf frais de dossier). Persuadée qu'ils avaient bien reçu mon dossier quoi que disant le contraire, j'ai donc décidé de passer à autre chose. 15 jours plus tard je constate qu'ils ont effectué un prélèvement sur mon compte en se servant du rib qui se trouvait dans mon courrier qu'ils prétendaient ne pas avoir reçu. Ils ne m'ont jamais donné de carte verte et l'attestation du départ était provisoire d'un mois. Depuis je n'ai ni signer de contrat définitif, ni obtenu de leur part d'attestation d'assurance, aucun signe que je suis vraiment assurée mais pourtant ils se permettent de se servir sur mon compte en banque. J'ai du faire opposition car nous savons très bien que je ne suis pas assurée.</t>
  </si>
  <si>
    <t>12/10/2017</t>
  </si>
  <si>
    <t>cath-57967</t>
  </si>
  <si>
    <t>Attention danger, vous payez d'avance, vous roulez sans carte verte, on vous demande des documents et redemandes même ceux déjà fourni, au bout d'un mois le tarif change et augmente bien sûr car sois-disant vous n'avez pas fourni les documents</t>
  </si>
  <si>
    <t>11/10/2017</t>
  </si>
  <si>
    <t>alfetta-57164</t>
  </si>
  <si>
    <t>Juste insupportable on prend l'argent d'abord et on discute ensuite. Ils sont incapables de prendre un contrat en charge à l'avance de la date d'anniversaire, on se retrouve donc obligés de payer la prime de l'ancien assureur ET la nouvelle prime chez active assurance. Et si on se rétracte, il faut attendre 30 jours pour se faire rembourser et encore ils vont garder les frais de dossier on dirait !</t>
  </si>
  <si>
    <t>07/09/2017</t>
  </si>
  <si>
    <t>strudy-57043</t>
  </si>
  <si>
    <t>3 ans que je suis cliente chez eux. Cela fait 3 jour que j'essaie de les joindre pour déclarer un sinistre, rien a faire. Les numéros surtaxés non-attribués ou qui ne sonne pas, juste cela coupe l'appel. Donc j'appelle chez generali puisque sur ma carte verte il est indiqué que mon contrat est chez eux. Le conseillé m'annonce que mon numero de contrat contiens 6chiffres en trop et qu'il ne peut pas accéder au dossier souscrit par active assurance. Donc je n'ai toujours pas de solution pour mon sinistre et ma voiture est non-roulante. Je ne suis pas responsable de l'accident mais je sais pas comment bénéficier des réparations que l'assurance de l'autre conducteur doit me rembourser.</t>
  </si>
  <si>
    <t>defiprobtp-56948</t>
  </si>
  <si>
    <t>Compagnie très à l écoute de ses clients, temps d 'attente assez réduit (tel).je conseille fortement à toute personne et j' en parlerai dans ma famille,mes amis et collègues de travail.</t>
  </si>
  <si>
    <t>29/08/2017</t>
  </si>
  <si>
    <t>aucun-56743</t>
  </si>
  <si>
    <t>Si j avais pue mettre 0 je l aurais fait sans regrets !!!!!! Fuireeeeee</t>
  </si>
  <si>
    <t>18/08/2017</t>
  </si>
  <si>
    <t xml:space="preserve">AUCUN sérieux! il m'on demander a de multiple fois des document envoyer 10 fois minimum et a ce jour plus aucun nouvelle de leur pars la  dernière ca ma couter 7 euro d'appels pour me dir on vous rappelle hors 6 jour plus tard toujours pas de nouvelle ni réponse! sans compter les mail rester sans réponse non plus. sans compter la demande d'attestation et de nouvelle puis encors de nouvelle etc.. ca n'en finie pas je n'est jamais vue cela! j'ai payer 2 mois + les frais de dossier pour au final rien ! </t>
  </si>
  <si>
    <t>17/08/2017</t>
  </si>
  <si>
    <t>eligriv06-56330</t>
  </si>
  <si>
    <t>Assurance à éviter totalement. Ils vous font passer pour des menteurs, vous dises faire de fausses déclarations en respectant bien ce qui est noté sur les relevés d'informations. Service d'appel payant, demande de papier excessifs. Enfin bref une grosse galère, je les déconseilles à tout le monde et bien sur je ferait suivre ce message à tout mon entourage pour que personne ne se fasse avoir !!!!</t>
  </si>
  <si>
    <t>27/07/2017</t>
  </si>
  <si>
    <t>oby-56166</t>
  </si>
  <si>
    <t>J'ai eu affaire à un conseiller compétent à l'écoute et qui m'a laissé le temps de la réflexion. Les tarifs sont compétitifs pour des garanties qui me conviennent.Je recommande quand même vivement cette assurance.J'AI ECONNOMISE PRATIQUEMENT 50% PAR RAPPORT A MON ANCIEN ASSUREUR</t>
  </si>
  <si>
    <t>21/07/2017</t>
  </si>
  <si>
    <t>mathilda80-55959</t>
  </si>
  <si>
    <t>J ai le même problème résiliation assureur quand je les ai appelé pour ma carte verte qui arrivé pas je suis tomber sur le --- bien sûr je n est pas reçu de courrier en recommandé avec accusé de réception et quand on leur demande la raison il réponde qu il on pas à ce justifier je leur et demander la copie du courrier et du recommandé mais impossible maintenant je n arrive pas à m'assurer je sais plus quoi faire bien sûr pas de d efforts de payement et pas de sinistre</t>
  </si>
  <si>
    <t>11/07/2017</t>
  </si>
  <si>
    <t>liberte91-55595</t>
  </si>
  <si>
    <t>Bonjour, moi je n'aurai mettre même pas une étoile. J'ai souscrit un contrat auto il y a deux jours . ce matin j'ai envoyé tous les documents demandés par mail. A ma grande surprise, on me demande d'autres documents au retour comme par exemple relevé d'information de ma voiture que je viens tout juste d'acheter, prendre des photos de la voiture...j'ai ensuite appelé en composant le numéro facturé à 0.8euros/min pour avoir une explication mais en vain... Vraiment je commence à avoir réellement des doutes sur l'honnêteté de cette compagnie...j'attends jusqu'à la fin de la journée si les documents envoyés ne sont pas validés sur l'espace client j'enverrai une lettre avec AR pour se rétracter tant que je suis dans les temps (14jours).
faites attention à vous, ne vous faites pas avoir comme nous !</t>
  </si>
  <si>
    <t>23/06/2017</t>
  </si>
  <si>
    <t>trix-55384</t>
  </si>
  <si>
    <t>De gros problèmes avec Active assurance. Première étape pour souscrire et payer un an d'avance facile mais ensuite résiliation temporaire car ils disent ne pas avoir tous les documents alors que j'ai tout renvoyé et ai même les photocopies des documents sous les yeux ! Passé plus de 40 minutes en 7 appels surtaxé - 48€ en sup sur ma facture téléphone- à chaque fois ils font remonter et promettent de rappeler mais rien silence le plus total. Nous sommes le 15 juin et tout les documents ont ete envoyés le 19 avril puis re envoyés et encore re envoyés mais voiture toujours pas assurée ! depuis le 29 mai ils me promettent d'éditer un nouveau devis et on attends toujours ;</t>
  </si>
  <si>
    <t>15/06/2017</t>
  </si>
  <si>
    <t>diagga-55323</t>
  </si>
  <si>
    <t>Il faut qu'on se regroupe pour porter plainte. Ils m'ont prélevé 2mois. Ensuite ils ont ont prétendu que les documents envoyés sont illisibles. Ils ont annulé le contrat et gardé l'argent !  C'est tellement choquant !</t>
  </si>
  <si>
    <t>13/06/2017</t>
  </si>
  <si>
    <t>decu-55298</t>
  </si>
  <si>
    <t>je ne recommande pas, resilier a echeance et refus de changement de changement de motif par lassureur alors que aucun sinistre ni non paiement! pas de possibilité de joindre un responsable! donc pas possiblité "d'arrangement"!</t>
  </si>
  <si>
    <t>12/06/2017</t>
  </si>
  <si>
    <t>lilia-54600</t>
  </si>
  <si>
    <t>ne la prenez surtout pas, pas capable de vous passez quelqu'un de compétent, il vous dise juste que le problème à été remonté, et vous racroche dessus
par contre il n'hesite pas a vous demander de l'argent</t>
  </si>
  <si>
    <t>11/05/2017</t>
  </si>
  <si>
    <t>keyscha-54479</t>
  </si>
  <si>
    <t>fuez vite sa fait 3 mois que j'ai resiliée mon contrat ils continuent a prelever ;quand j'ai essayer d'apeller ce foutu num la communication etait mauvaise on enttendais plus 
rien ,,quand je consulte mon espace client je vois ts les documents envoyés ne sont tjours pas traités cest une hont</t>
  </si>
  <si>
    <t>04/05/2017</t>
  </si>
  <si>
    <t>rico-54173</t>
  </si>
  <si>
    <t>Impossible de joindre un responsable, personne n'est attitré à votre compte, ils vous baladent en vous demandant de rappeler sur leur N° payant (0,80€ la mn). J'ai l'impression qu'ils ont un centre d'appel à Madagascar, mais ceux ci ne sont pas au courant de votre situation et il faut répéter sans arrêt les mêmes choses sur des N° payant.</t>
  </si>
  <si>
    <t>20/04/2017</t>
  </si>
  <si>
    <t>stef65-53886</t>
  </si>
  <si>
    <t xml:space="preserve">A la recherche d'une assurance suite à une interruption de 23 mois, je suis passé par un comparateur qui m'a proposé cette assurance ! Que dire : 1er : mon bonus de 48 % devait être repris vu que j'étais a 23 mois sans assurance et le conseiller me l avait confirmé au tel, mais après avoir renvoyé l intégralité des documents, et ayant dépassé les 24 mois je me retrouve a perdre l intégralité de mon bonus !!!!! soit... je fais avec, là avec un an sans sinistre je me retrouve a payer a ces ... 120 euros de plus que l'an passé !! allez comprendre, de plus lorsque je fais une simulation comme nouveau client, le tarif proposé est 150 euros moins cher ! !!!  FUYEZ comme moi dès le début du mois ( 12 mois d ancienneté ! ) </t>
  </si>
  <si>
    <t>06/04/2017</t>
  </si>
  <si>
    <t>moug-53767</t>
  </si>
  <si>
    <t>client 161748, bonjour depuis deux ans je suis assuré chez eux, le 15 mars j aurais du recevoir ma carte verte de renouvellement mais je ne peux signer un devis en ligne datant du 15 janvier car il ne souvre pas, j appelle a plusieure reprise, on me dit qu il y a aucun soucis, qu il s agit d un bugg informatique et que l on m envoit ma carte verte. ca fait plus de deux mois que je les appelle envois des mails, rien ne progreese, bien sure il continue a me prélever. je roule donc sans carte verte alors que je paie tous les moi, je me prend une amende pour defaut d assurance, je ne sais plus quoi faire.</t>
  </si>
  <si>
    <t>05/04/2017</t>
  </si>
  <si>
    <t>clovis-53004</t>
  </si>
  <si>
    <t xml:space="preserve">Je ne vais pas aller à l'encontre de la communauté. Active assurance est bien un courtier d'assurances employant des procédés frauduleux en tout genre afin de vous faire payer même si vous vous rétracter. Tout a été envoyé après validation de devis ainsi que le paiement. Là, bien entendu, vu leur réactivité, le délai est passé et ils réclament des papiers supplémentaires et disent que le tarif va être réévalué à la hausse. Bien entendu, n'étant pas d'accord pour payer plus et leur demandant de me restituer ce que nous avons payé, leur réponse est négative. Ils retiennent plus des 3/4 de la somme pour résiliation de contrat (qu'ils ont eux mêmes résilié) et autres frais de dossier. Ce sont effectivement des gens avec une pratiques bien rodées pour "plumer" les pigeons qui osent aller chez eux au vu de leurs tarifs attractifs. A éviter comme la peste. </t>
  </si>
  <si>
    <t>05/03/2017</t>
  </si>
  <si>
    <t>fafa-52924</t>
  </si>
  <si>
    <t xml:space="preserve">Bonjour mon  Numero de contrat 241597  j'ai envoyé des mails pour mon contrat et je n’ai pas de nouvelle parce que j'ai besoin que vous redonder à mes questions sur mon contrat au plus vite Merci je joins une preuve de la poste que mon dossier a était bien Distribué le 20/02/2017  a cette adresse 71 rue de billancourt
92100 Boulogne Billancourt et que vous me dit le contraire pour que je paye plus Sans réponse de votre part j'exige que vous me rembourser mes cotisations de 181,80 euro merci </t>
  </si>
  <si>
    <t>02/03/2017</t>
  </si>
  <si>
    <t>ep13-52567</t>
  </si>
  <si>
    <t xml:space="preserve">Je suis très mécontente des prestations d'active assurances.
1- je n'ai jamais pu obtenir la carte verte du véhicule 
2 apres beaucoup de patience, j'ai fini par résilier mon contrat dans les délais et selon la loi Hamon
3 active me poursuit en justice pour non paiement de la prime annuelle ( postérieure à la date de résiliation)
</t>
  </si>
  <si>
    <t>20/02/2017</t>
  </si>
  <si>
    <t>olivier-50917</t>
  </si>
  <si>
    <t>quelques modérations au sujet de ce produit, injoignable par tel, aucune réponse de mail envoyé, prélèvement sans information. Aucune considération de la part de cette compagnie, nous ne sommes qu'un portefeuille financier sans aucune distinction de leur part sur les conséquences financières et matérielles que ceci peut engendré sur ce manquement relationnel. Ref client 157041. Souhaitons que ce forum puisse améliorer votre service.</t>
  </si>
  <si>
    <t>04/01/2017</t>
  </si>
  <si>
    <t>anelise-49370</t>
  </si>
  <si>
    <t>Très déçue!! a éviter fortement!! Après avoir payé 1 an de cotisation et envoyer les documents demandés, ils me réclament en plus des photos du véhicule et résilient mon contrat le 30e jour pour manque de documents! il leur a fallu plus de 15 jours pour traiter les photos et rependre le dossier, inadmissible! 15 jours où je n'ai pas étée assurée malgrés les appels quotidiens surtaxés, on a l'impression de parler à un mur, le dossier traine, impossibilité de joindre un responsable, ils ne prennent pas les appels.. du jamais vu! Après 15 jours d'attente je suis obligée d'aller m'assurer ailleurs et je dois en prime payer des frais de résiliation. Scandaleux.</t>
  </si>
  <si>
    <t>19/11/2016</t>
  </si>
  <si>
    <t>serge-137937</t>
  </si>
  <si>
    <t xml:space="preserve">Chez AMV depuis plusieurs années, pour différents véhicules, scooter, moto. 
Très satisfait des démarches en ligne, très simples.
Le rapport qualité prix est très correct.
Franchement je recommande vivement. </t>
  </si>
  <si>
    <t>AMV</t>
  </si>
  <si>
    <t>moto</t>
  </si>
  <si>
    <t>21/10/2021</t>
  </si>
  <si>
    <t>motard59-137571</t>
  </si>
  <si>
    <t>Bon rapport qualité-prix, réponses rapides, prise en compte des demandes spécifiques.
De plus la franchise est divisée par 2 au bout de quelques années.
Un excellent assureur !</t>
  </si>
  <si>
    <t>16/10/2021</t>
  </si>
  <si>
    <t>nox33160-137471</t>
  </si>
  <si>
    <t xml:space="preserve">AMV est une très bonne assurance pour les 2 roues et le service clientèle au top. 
Toutefois en matière de tarif certains concurrents sont les mieux placés </t>
  </si>
  <si>
    <t>14/10/2021</t>
  </si>
  <si>
    <t>y'apas-137428</t>
  </si>
  <si>
    <t>Assureur sérieux, qui prend bien en compte les besoins de ses clients. Leur site est fluide, les réponses claires.
Un assureur à recommander.
Les tarifs sont compétitifs.</t>
  </si>
  <si>
    <t>01/07/2021</t>
  </si>
  <si>
    <t>loup92-137423</t>
  </si>
  <si>
    <t>une assurance motard à l'esprit motard.... je suis client depuis plus de 45 ans
je viens de mettre mon contrat entre parenthèse suite à un projet immobilier mais je compte bien me réinscrire au plus tôt</t>
  </si>
  <si>
    <t>philippe-s-135359</t>
  </si>
  <si>
    <t>Je tiens a remercier les personnes qui m'a informé sur vos conditions d'assurance. très professionnelles. nous avons trouvé la formule idéale concernant mes besoins.</t>
  </si>
  <si>
    <t>alexandre-j-135286</t>
  </si>
  <si>
    <t>Je suis satisfait du service.
Les prix me conviennent.
Simple et pratique.
La carte verte arrive dans un délai de 30 jours. C'est un peu long.
Cordialement</t>
  </si>
  <si>
    <t>30/09/2021</t>
  </si>
  <si>
    <t>david-m-135234</t>
  </si>
  <si>
    <t xml:space="preserve">satisfait par l'accueil téléphonique, il m 'a été d'une bonne aide sinon j'avançais  3 mois
les tarifs sont toujours intéressants 
bonne journée 
mr malandain david </t>
  </si>
  <si>
    <t>philippe-a-135199</t>
  </si>
  <si>
    <t>Satisfait de la rapidité du site et de la souscription
Tarifs un peu hauts mais je reste fidèle car tres bon service 
Ai pu tester efficacité de l'assistance suite immobilisation de mon scooter</t>
  </si>
  <si>
    <t>frantz--k-135144</t>
  </si>
  <si>
    <t xml:space="preserve">Je suis très satisfait de AMV car les prix sont très compétitif !!! et aussi vous êtes une assurance très sérieuse où ont peux compter sur vous en cas de soucis merci </t>
  </si>
  <si>
    <t>akim-l-135090</t>
  </si>
  <si>
    <t xml:space="preserve">Je suis satisfait du service fourni par AMV, des prix et de la rapidité de la souscription de mon contrat d'assurance.
Merci à vous AMV.
Cordialement. </t>
  </si>
  <si>
    <t>christophe-v-134951</t>
  </si>
  <si>
    <t>Tout est réalisable en ligne ce qui facilite la souscription.
Les tarifs sont convenables, moins cher que mon assureur historique malgré le bonus 50 depuis plus de 3 ans.</t>
  </si>
  <si>
    <t>28/09/2021</t>
  </si>
  <si>
    <t>fabrice-r-134869</t>
  </si>
  <si>
    <t xml:space="preserve">pratique, 
sauf que l'on à du mal a s'y retrouver ( devis )
&amp; que c'est toujours moins cher pour un nouveau client ( offre ) que pour un cllient fidèle comme moi ( 10 vehicules ! ) c'est frustrant ....  </t>
  </si>
  <si>
    <t>philippe-n-134808</t>
  </si>
  <si>
    <t xml:space="preserve">Contacts téléphoniques sérieux et à l’écoute. Très satisfait du tarif également.
La souscription du contrat par internet est aisée et rapide. C’est une première opération qui pourra déboucher sur d’autres. </t>
  </si>
  <si>
    <t>hiro-t-134794</t>
  </si>
  <si>
    <t>Je suis très déçu du tarif que vous me proposez sur cette nouvelle moto alors que pour un devis sur un Yamaha FJR 1300 c’est le même tarif !
Pour info le GSXF est un petit moteur 650 qui n’a pas de puissance…
Maintenant, si je me suis quand même assuré chez vous c’est parce que j’étais déjà client et que j’ai été satisfait de vos services mais sincèrement je trouve cela dommage que vous soyez aussi cher pour cette moto</t>
  </si>
  <si>
    <t>agnes-e-134733</t>
  </si>
  <si>
    <t>Je suis satisfaite du service très efficace et très rapide. IL permet de s'assurer très rapidement. Avec le paiement sécurisé et le code il n'y a pas de problème</t>
  </si>
  <si>
    <t>27/09/2021</t>
  </si>
  <si>
    <t>fr-86994</t>
  </si>
  <si>
    <t>RAS tout est vraiment simple et les tarifs sont très compétitifs.
RAS tout est vraiment simple et les tarifs sont très compétitifs.
RAS tout est vraiment simple et les tarifs sont très compétitifs.</t>
  </si>
  <si>
    <t>anthony-m-134470</t>
  </si>
  <si>
    <t>Je voulais diminuer mon contrat, bon, il n y a pas d assurance parking pour l hiver mais j ai pris l option la plus basse, le prix est correct
j ai fais les modification très facilement sur le site</t>
  </si>
  <si>
    <t>25/09/2021</t>
  </si>
  <si>
    <t>nicolas-b-134382</t>
  </si>
  <si>
    <t>Je suis satisfait du service, des prix et du service téléphonique pour tous les renseignements donnés.
Meilleure assurance pour les motards. je la recommande pour tous les motards.</t>
  </si>
  <si>
    <t>24/09/2021</t>
  </si>
  <si>
    <t>sylviane-b-134365</t>
  </si>
  <si>
    <t xml:space="preserve">Efficace, vous connaissez votre metier vos prix sont convenable.
Cordialement.
par contre je ne supporte pas votre obligation de tant de carractères.
</t>
  </si>
  <si>
    <t>mamadou-lamarana-d-134239</t>
  </si>
  <si>
    <t>Je suis satisfait de service de cette prix , pour l'assurance c'est rapide en ligne je beaucoup aime,par contre il faut améliorer certains choses : le délai de paiement</t>
  </si>
  <si>
    <t>giovally-p-134211</t>
  </si>
  <si>
    <t>Je suis très satisfait du service. Accueil téléphonique très sympathique. La conseillère explique très bien et est très patiente. Elle respecte les choses afin que l'on puisse bien comprendre les options proposées.</t>
  </si>
  <si>
    <t>23/09/2021</t>
  </si>
  <si>
    <t>lionel-m-134177</t>
  </si>
  <si>
    <t>Fiche récap non remplie automatiquement, j'ai dû la retaper.
Prix élevé pour moi car je fais moins de 3000 km/an en balade.
Souscription en ligne OK pour le reste
Cdlt
LM</t>
  </si>
  <si>
    <t>nassim-m-134149</t>
  </si>
  <si>
    <t>Le service est excellent très simple et pratique pour la souscription. Les tarifs et les garanties sont plus que compétitifs je recommande fortement AMV.</t>
  </si>
  <si>
    <t>alioune-t-134066</t>
  </si>
  <si>
    <t>Simple et pratique… des bons prix .. rapide .. facile d’accès.. disponible dans toue la France.. votre assuré est conseillé par beaucoup de motards ainsi que plusieurs concessionnaire de moto</t>
  </si>
  <si>
    <t>bruno-m-134041</t>
  </si>
  <si>
    <t xml:space="preserve">Assuré depuis plusieurs année chez AMV pour mes motos, je n'ai eu aucun problèmes même lors de sinistre, compétence, efficacité sont au rendez vous, c'est très bien. </t>
  </si>
  <si>
    <t>22/09/2021</t>
  </si>
  <si>
    <t>gerard-p-133885</t>
  </si>
  <si>
    <t>Souscription facile, sur le conseil du revendeur BMW. Tarif intéressant. Conditions générales claires et adaptées.
Le service correspond à mes attentes</t>
  </si>
  <si>
    <t>cedric-a-133745</t>
  </si>
  <si>
    <t>Parfait , tres bon tarif , service tres facile en ligne , je suis tres satisfait de l assurance amv depuis plus de 20 ans. Je recommande a des amis merci</t>
  </si>
  <si>
    <t>21/09/2021</t>
  </si>
  <si>
    <t>redouane--l-133653</t>
  </si>
  <si>
    <t>Je suis satisfait de la facilité d’accès  a l’assurance ! Les prix sont attractifs et correct. Je recommande AMV et vous remercie.
Bonne journée a vous</t>
  </si>
  <si>
    <t>20/09/2021</t>
  </si>
  <si>
    <t>vincent-p-133277</t>
  </si>
  <si>
    <t>Je suis client depuis des années sans aucun soucis car je roule très très peu , en espérant avoir un geste commercial en tant que client fidèle.
un futur client d'ici peu mon fils passe son permis moto!</t>
  </si>
  <si>
    <t>17/09/2021</t>
  </si>
  <si>
    <t>jean-c-132969</t>
  </si>
  <si>
    <t>je suis très satisfait des services et des conseillers au téléphone 
pour les prix je considère que ne pouvant conduire les 3 motos en même temps il devrait y avoir au choix :
un tarif flotte 
un tarif au km ou par tranche inf 2500/ an ou  inf 5000 /an ou inf 10000/an ...</t>
  </si>
  <si>
    <t>15/09/2021</t>
  </si>
  <si>
    <t>dominique-b-132962</t>
  </si>
  <si>
    <t>Satisfait du service , tarif correct , simple pour les familiers de l'application pas facile de se connecter par l'intermédiaire du lien reçu . Dans l'ensemble assez satisfaisant  .</t>
  </si>
  <si>
    <t>ludovic-d-132951</t>
  </si>
  <si>
    <t>Tres bien tarif correct et souscription très facile en ligne.
Je recommande vivement .
A voir en cas de sinistre si je suis toujours satisfait nous verrons bien</t>
  </si>
  <si>
    <t>dominique-r-132905</t>
  </si>
  <si>
    <t xml:space="preserve">Tarif très correct, bon contact avec et bonnes explications de la part de l'assureur au téléphone.
Simplicité pour souscrire le contrat d'assurance en ligne. </t>
  </si>
  <si>
    <t>gilles-g-132827</t>
  </si>
  <si>
    <t>Ca fait des années qu'on me recommande AMV pour assurer ma moto, et il ne m'a fallu que quelques minutes pour établir mon devis et me rendre compte de l'économie réalisée. Ce n'est que le début, mais ma relation avec AMV démarre plutôt très bien !</t>
  </si>
  <si>
    <t>14/09/2021</t>
  </si>
  <si>
    <t>eric-g-132822</t>
  </si>
  <si>
    <t>Tarif compétitif
Simplicité de souscription sur le site internet
Votre fidélité est récompensée (Diminution de la franchise 75% après 3 ans, rabais si ajout d'autres véhicules)
Et un accueil téléphonique au top avec des interlocutrices à l'écoute, compétentes et sympathiques !</t>
  </si>
  <si>
    <t>philippe-d-132798</t>
  </si>
  <si>
    <t>Je suis entièrement satisfait de l'accueil téléphonique à la mise en place d'un changement de contrat, rapide et très professionnel, je recommande AMV</t>
  </si>
  <si>
    <t>eric--m-132592</t>
  </si>
  <si>
    <t>Très satisfait de la compétence de mes interlocuteurs. 
Précis, soucieux,  et surtout sérieux !!
Ce qui se fait rare, particulièrement en distanciel !</t>
  </si>
  <si>
    <t>13/09/2021</t>
  </si>
  <si>
    <t>naoual--a-132431</t>
  </si>
  <si>
    <t xml:space="preserve">je suis très satisfaite du service, 3 motos enregistrés chez vous, 
on navigue facilement pour un devis ou souscrire un contrat, on trouve les éléments rapidement, un visuelle rapide de tous les contrats
</t>
  </si>
  <si>
    <t>11/09/2021</t>
  </si>
  <si>
    <t>julien-g-132382</t>
  </si>
  <si>
    <t xml:space="preserve">assurance pas cher mais les options reste quand même limitée. comparé aux assureurs classique AMV reste quand même bien positionnée sauf pour certaines options qu'il vaux mieux faire souscrire par vos assurances "accidents et familles"  </t>
  </si>
  <si>
    <t>louis-ugo-g-132288</t>
  </si>
  <si>
    <t>Le changement de contrat est simple , en plus il y aune assistance téléphonique compétente et sympathique
Ce la donne envie de continuer les sentiers avec AMV</t>
  </si>
  <si>
    <t>10/09/2021</t>
  </si>
  <si>
    <t>jerome-c-132280</t>
  </si>
  <si>
    <t>je suis tres satisfait du service prestations au top je recommande a tous je suis tres content de m etre assure chez amv et le recommanderai a tout mes amis</t>
  </si>
  <si>
    <t>maryline-p-132240</t>
  </si>
  <si>
    <t>je suis satisfaite du service et de la facilité de souscription.
Le personnel que j'ai eu au téléphone est très accueillant et efficace.
Je conseille AMV</t>
  </si>
  <si>
    <t>atif-k-132147</t>
  </si>
  <si>
    <t>ASSER SATISFAIT NDE LA RAPIDITER EN revanche decu car on sait qu une fois avoir payer qu il faut fournir un releve d information
J ESPERE que tout cela changera 
merci</t>
  </si>
  <si>
    <t>09/09/2021</t>
  </si>
  <si>
    <t>julie-d-132099</t>
  </si>
  <si>
    <t xml:space="preserve">assurance satisfaisante, répond au questions et est agréable au téléphone, aucun problème pour le moment a voir au moment d'un sinistre s'il vous n'êtes pas comme les autres assureur !
</t>
  </si>
  <si>
    <t>quentin-d-132010</t>
  </si>
  <si>
    <t>Les prix me semble correct je suis satisfait, seule remarque c’est qu’il n’y a pas possibilité de prendre une option au niveau de la Franchise pour la diminuer par exemple.</t>
  </si>
  <si>
    <t>christian-j-132004</t>
  </si>
  <si>
    <t>Je me suis déjà assuré chez vous pour un Sky team. Ayant été très satisfait de la manière de vous contacter (très simplement) et le prix, c'est pour cette raison que je reviens vers vous pour assurer mon scouter.</t>
  </si>
  <si>
    <t>philippe-d-131891</t>
  </si>
  <si>
    <t>Bonjour Je trouve les tarifs un peu cher vu la petite cylindrée du scooter ,vous devriez faire des tarifs au nombre de kilomètres à l'année ça devrait faire baisser l'assurance .Cordialement</t>
  </si>
  <si>
    <t>08/09/2021</t>
  </si>
  <si>
    <t>bruno-v-131849</t>
  </si>
  <si>
    <t>TRES BIEN et toujour satisfait merci beaucoup pour votre acceuil et vot tarif depuis quinze ans chez vous je nest jamais ete decu et toujours les meilleur tarif</t>
  </si>
  <si>
    <t>bruno-d-131840</t>
  </si>
  <si>
    <t>Je suis satisfait du service. 
Tarifs bien placés. 
Je recommande autour de moi et j'ai déjà fait des émules. 
Je regrette qu'il n'existe pas une formule garage.</t>
  </si>
  <si>
    <t>philippe-s-131738</t>
  </si>
  <si>
    <t>Merci amv tout était très clair.je vais vous recommander auprès de mes amis ainsi qu'a ma famille amv assurance..vos tarifs sont vraiment correcte.Merci</t>
  </si>
  <si>
    <t>07/09/2021</t>
  </si>
  <si>
    <t>sherif-y-131726</t>
  </si>
  <si>
    <t>Interface de souscription plutôt simple et efficace. Première assurance moto pour ma part, je suis satisfait pour le moment. A voir par la suite, je suis confiant.</t>
  </si>
  <si>
    <t>jerem--131711</t>
  </si>
  <si>
    <t xml:space="preserve">Bonjour
Une assurance reste une assurance quand  tous va bien mais quand on ce fait voler une moto qui a été retrouvé mais dégradé !! C est une tout autre histoire !! Vérifiez votre contrat et graver votre bécane car sans cela vous n aurai rien ou très peu de considération de leur part ou plutôt un gros chèque de 900 euros de franchise équivalent au prix de la moto qui m à été volé !! AMV n y aller pas !! Maintenant une personne averti en vaut 2!!ciao </t>
  </si>
  <si>
    <t>chris-c-131504</t>
  </si>
  <si>
    <t xml:space="preserve">Rapide, sérieux, net, concis, facile et fiable! Le site est bien conçu, simple et pratique d'utilisation. Tous les facteurs sont bien mis en évidence afin de pouvoir s'assurer sereinement. Je recommande AMV! </t>
  </si>
  <si>
    <t>06/09/2021</t>
  </si>
  <si>
    <t>davy-p-131456</t>
  </si>
  <si>
    <t xml:space="preserve">Devis et souscription en ligne simple et rapide.
Conseillère téléphonique charmante et agréable, explications tarifaires très claire.
Tarifs très intéressants. </t>
  </si>
  <si>
    <t>ludovic-j-131376</t>
  </si>
  <si>
    <t>je suis satisfait du service
la Pratique de la saisie en ligne satisfait les démarches d'adhésion
les tarifs sont intéressants 
La souscription est simplifiée</t>
  </si>
  <si>
    <t>05/09/2021</t>
  </si>
  <si>
    <t>ludovic-d-131247</t>
  </si>
  <si>
    <t>très simple de s'assurer avec AMV. Les tarifs sont compétitifs. Je recommande cette assurance. Pour info, depuis que je suis motard, j'ai toujours fait confiance à votre assurance.;-)</t>
  </si>
  <si>
    <t>04/09/2021</t>
  </si>
  <si>
    <t>frederique-b-131243</t>
  </si>
  <si>
    <t xml:space="preserve">PRIX INTERRESSANTS POUR UN SCOOTER 
SIMPLE D'UTILISATION ET PRATIQUE ET ASSURER RAPIDEMENT
MERCI DE TOUT SIMPLIFIER  
CORDIALEMENT 
BONNE JOURNEE A TOUS
</t>
  </si>
  <si>
    <t>jean-pierre-f-130994</t>
  </si>
  <si>
    <t>tout est bien fait, d'une manière intelligente et avec des correspondants qui ne sont pas des lecteurs de brochure.
Pas les moins chers, mais il n'y a pas que le prix heureusement!!!!!</t>
  </si>
  <si>
    <t>03/09/2021</t>
  </si>
  <si>
    <t>theophile-d-130934</t>
  </si>
  <si>
    <t>Merci pour la souscription et votre efficacité. Pour l'instant cela me convient. J'attend une confirmation de l'ensemble de mes documents. Vos options sont assez convaincantes ! 
Cordialement</t>
  </si>
  <si>
    <t>02/09/2021</t>
  </si>
  <si>
    <t>manuel-b-130913</t>
  </si>
  <si>
    <t>Très satisfait de toute l'équipe les prix sont très correct et sa ligne face à la concurrence je vous remercie pour votre écoute .a bientôt merci beaucoup</t>
  </si>
  <si>
    <t>samuel-j-130876</t>
  </si>
  <si>
    <t>je suis satisfait des tarifs ainsi de la fiabilité du site. je recommande fortement AMV pour leur sérieux. prix très abordable et cela a répondu a toute mes attentes.</t>
  </si>
  <si>
    <t>romain-c-130857</t>
  </si>
  <si>
    <t xml:space="preserve">Je suis entièrement satisfait du tarif et de la rapidité de souscription.
Je recommande amv 
Je revient vers vous pour mon assurance auto
Cordialement 
</t>
  </si>
  <si>
    <t>amaury-g-130843</t>
  </si>
  <si>
    <t>j'ai trouvé que le service etait très bon ainsi que le niveau
rapport qualité prix  et un tres bon suivi des informations 
au téléphone les conseillers ont été bons</t>
  </si>
  <si>
    <t>laurent-f-130764</t>
  </si>
  <si>
    <t xml:space="preserve">je suis très satisfait du service aussi bien par téléphone sue sur le site. Très réactif.
Prix convenable
Et j'espère n'avoir jamais besoin de vos services en cas de sinistre </t>
  </si>
  <si>
    <t>alexandre-h-130641</t>
  </si>
  <si>
    <t xml:space="preserve">J'avais une première assurance chez vous qui s'est très bien passé ce pourquoi j'ai refait une assurance chez vous en espérant que ça se passe bien
Alex
</t>
  </si>
  <si>
    <t>nicolas-j-130562</t>
  </si>
  <si>
    <t>Très satisfait pour l'inscription avec beaucoup de renseignements mais j'y suis arrivé donc vous aussi. 
Faut prendre le temps de bien lire et répondre au plus juste.
Bonne continuation et au plaisir de se croiser.</t>
  </si>
  <si>
    <t>philippe-f-130504</t>
  </si>
  <si>
    <t>Après de très nombreuses années chez AMV je n'ai eu à déclarer aucun sinistre donc pour l'instant tout va bien madame la marquise... Mais par contre je viens d'assurer ma 4ème moto et j'aurai bien aimé un petit geste commercial, ça m'aurait fait plaisir...</t>
  </si>
  <si>
    <t>31/08/2021</t>
  </si>
  <si>
    <t>michel-s-130454</t>
  </si>
  <si>
    <t>Satisfait de la souscription de mon contrat assurance moto.
Je suis d'un âge relativement avancé mais... jeune permis A2.
J'ai trouvé le contrat qui me sied bien.
Je recommande AMV moto.</t>
  </si>
  <si>
    <t>daniel-m-130267</t>
  </si>
  <si>
    <t>Le service semble correct (mais il ne s'agit que d'un premier contact). les tarifs sont élevés... Mais c'est la moto... On verra à l'usage, en espérant que ce ne sot pas nécessaire.</t>
  </si>
  <si>
    <t>30/08/2021</t>
  </si>
  <si>
    <t>christophe-r-130116</t>
  </si>
  <si>
    <t xml:space="preserve">Efficace et propre dans les questions, en attendant de recevoir le contrat de votre part cordialement 
Merci à l’équipe téléphonique et informatique
RECOURA Christophe </t>
  </si>
  <si>
    <t>bruno-b-130090</t>
  </si>
  <si>
    <t>Entièrement satisfait du service de AMV.
Les tarifs correspondent à mes attentes.
Je suis très satisfait depuis mon adhésion chez AMV.
L'application et parfaite et rapide.</t>
  </si>
  <si>
    <t>gilles-g-129946</t>
  </si>
  <si>
    <t xml:space="preserve">Je suis satisfait des renseignements donnés, rapide. Le devis est conforme à l'annonce faite et ils sont agréables au premier contact. Donne confiance </t>
  </si>
  <si>
    <t>28/08/2021</t>
  </si>
  <si>
    <t>jean-pierre-l-129933</t>
  </si>
  <si>
    <t>Bonjour,
je viens d'assurer un 2 eme véhicule chez vous mais je ne suis pas sûr d'avoir été facturé avec une remise de 10% comme annoncé !
pouvez vous me le confirmer svp ?
Cordialement
JP lafon</t>
  </si>
  <si>
    <t>jean-claude-d-129854</t>
  </si>
  <si>
    <t>simple et rapide et pour les tarifs je n'ai, pour l'instant, pas regardé ailleurs car je n'ai pas eu besoin de vos services depuis belle lurette.... pourvu que ça dure!</t>
  </si>
  <si>
    <t>sidi-mohammed-s-129852</t>
  </si>
  <si>
    <t xml:space="preserve">Je suis satisfait mais les tarifs restent assez cher, pour une formule tout risque  je paie un montant 370 euros/an et on a même pas l'assistance 0km en cas de panne ou accident </t>
  </si>
  <si>
    <t>catherine-r-129812</t>
  </si>
  <si>
    <t>Les tarifs ainsi que les options proposés son très intéressant.
La formule internet est pratique, simple et rapide.
Très satisfait de la proposition.
Véhicule assuré. Le top</t>
  </si>
  <si>
    <t>marc-s-129615</t>
  </si>
  <si>
    <t>Je suis très satisfait de votre site internet. Ce dernier est clair et précis.
Vos tarifs sont compétitifs.
L'envoie des documents demandés est également simple à réaliser.</t>
  </si>
  <si>
    <t>26/08/2021</t>
  </si>
  <si>
    <t>jean-christophe-r-129614</t>
  </si>
  <si>
    <t xml:space="preserve">Rapidité , simplicité, et efficacité. De bons tarifs à priori. Quelques buggs pour retourner dans le questionnaire en ligne. Juste la carte grise au nom du parent (et pas de l’enfant). </t>
  </si>
  <si>
    <t>julien-p-129518</t>
  </si>
  <si>
    <t xml:space="preserve">Service téléphonique très bien 
Tarif pour ma part élevé. Cela fait 12 ans d'affilié  que je suis assuré chez vous et malgré mes 50 % je trouve le tarif de ma nouvelle moto un peu trop élevé. </t>
  </si>
  <si>
    <t>stephane-c-129480</t>
  </si>
  <si>
    <t>je suis satifait du service le prix me convienne au vu de la formule choisis ,je recommanderais vivement a mes proches si on me demande ou je suis assurer Cordialement</t>
  </si>
  <si>
    <t>25/08/2021</t>
  </si>
  <si>
    <t>david-c-129347</t>
  </si>
  <si>
    <t>Tres bon service et rapidité 3eme moto assurée par les service amv et j’ai toujours étais it satisfait. Et si l’on fait une erreur il vous rapelle pour la modifier</t>
  </si>
  <si>
    <t>24/08/2021</t>
  </si>
  <si>
    <t>rahmani-r-129332</t>
  </si>
  <si>
    <t xml:space="preserve">très  facile le top je ne savais  pas  que  c'était  aussi  simple  de s'assurer chez  AMV en plus  les tarifs  sont  très  attractif surtout  quand  j'ai  pris  les renseignements  par téléphone tre rapide en plus  l'interlocuteur était  très  sympa merci  ENCORE  AMV </t>
  </si>
  <si>
    <t>sylvain-b-129269</t>
  </si>
  <si>
    <t>RAS, système assez clair pour la souscription. C'est moins cher que la plupart des offres que j'ai comparé. Il y a apparemment 10% dès que l'on assure un 2ème véhicule, bon à savoir</t>
  </si>
  <si>
    <t>charles-z-129268</t>
  </si>
  <si>
    <t>La souscription a été très rapide et intuitive. Les prix proposés par AMV sont plus compétitifs que ceux proposés chez mes assureurs actuels, je recommande.</t>
  </si>
  <si>
    <t>alain-q-129058</t>
  </si>
  <si>
    <t>Assuré depuis de longues années chez AMV, la communication et la gestion informatique des comptes se sont simplifiés au fil du temps, le service est parfait et l'accueil téléphonique en cas de besoin est rapide et efficace.
je recommande chaudement.</t>
  </si>
  <si>
    <t>23/08/2021</t>
  </si>
  <si>
    <t>thierry-p-129028</t>
  </si>
  <si>
    <t>JE SUIS SATISFAIT DES SERVICES MAIS ACTUELLEMENT JE RECHERCHE A FAIRE DES ECONOMIES LES TEMPS SONT DIFFICILES
MERCI POUR VOTRE COMPETENCE CONTINUEZ 
MERCI</t>
  </si>
  <si>
    <t>22/08/2021</t>
  </si>
  <si>
    <t>julien-l-128996</t>
  </si>
  <si>
    <t xml:space="preserve">je suis satisfait du service, rapide efficace, simplicité de l enregistrement des données, option très intéressante, je le conseillerait a d autres autour de moi </t>
  </si>
  <si>
    <t>mcc784-128694</t>
  </si>
  <si>
    <t xml:space="preserve">Bonjour,
Si vous souhaitez résilier votre contrat auprès de AMV et que ils vous en empêche comme moi pour une raison quelconque :
Pas de panique j'ai la solution , j'ai bien fait taire la dame au téléphone qui me sortait toute les lois du monde sauf CELLE-LÀ. 
Tout simplement demandez : LA RESILIATION DU CONTRAT POUR SITUATION PERSONNEL.
Ensuite regardez dans quel case vous rentrez ??.
Pour ma part cela fait 3 ans que j'essaie de partir et à chaque fois ils me bloquent en me faisant des contrats de 1 an , sans me prévenir du renouvellement. Car les lettres ne sont pas envoyés,  et quand je demande un justificatif.  
Ils me disent clairement que NON ils ne sont pas obligé de me le montrer.
 Bref après 5 ans chez vous ,3 ans d'argent prélevé sur mon compte injustement, et 1 année avec des hauts tarifs. Et 1 année potable. Je vous félicite pas .
En tout cas j'ai enfin réussi à partir et vous pouvez être sur que je ferais tout pour pas que les gens que je connaissent s'assurent à AMV ??
</t>
  </si>
  <si>
    <t>19/08/2021</t>
  </si>
  <si>
    <t>jacques-b-128614</t>
  </si>
  <si>
    <t xml:space="preserve">JE SUIS SATISFAIT DU SERVICE                  
SIMPLE ET PRATIQUE                  
LES PRIX ME CONVIENNENT                   
3° MOTO ASSUREE CHEZ AMV </t>
  </si>
  <si>
    <t>mohamed-amine--s-128500</t>
  </si>
  <si>
    <t xml:space="preserve">Un site rapide et efficace et simple à utiliser
Un logiciel adapté aux téléphones et qui ne beug pas
Un bon enregistrement des données sur la base des données </t>
  </si>
  <si>
    <t>18/08/2021</t>
  </si>
  <si>
    <t>eric-r-128479</t>
  </si>
  <si>
    <t xml:space="preserve">SIMPLE ET PRATIQUE RAPPORT QUALITE/PRIX. Accueil sympathique et renseignements précis, au top par rapport aux autres devis de la concurrence.
A voir en cas de soucis.    </t>
  </si>
  <si>
    <t>follet-g-128463</t>
  </si>
  <si>
    <t>je suis satisfait de votre service .tres bon tarif .demande en ligne simple et efficace . personelle agreable au telephone .cordialement Mr Follet gregori</t>
  </si>
  <si>
    <t>henry-c-128353</t>
  </si>
  <si>
    <t>Très rapide à faire et à comprendre
 Prix très bien plus les garanties et options  en plus
Payes sécuriser  ou prélèvements  part mois 
Tout en ligne sécuriser  merci
 merci</t>
  </si>
  <si>
    <t>17/08/2021</t>
  </si>
  <si>
    <t>jean-luc-c-128334</t>
  </si>
  <si>
    <t>Je suis sastisfait du service, de la qualité des renseignements ainsi que des protections acquisent pour le tarif demandé. Je conseillerai à mes amis.</t>
  </si>
  <si>
    <t>slimane-b-128302</t>
  </si>
  <si>
    <t xml:space="preserve">Je suis satisfait du service dans sa globalité et du service client mais je pensait avoir une réduction pour le faite d'avoir 2 moto assuré chez AMV assurance </t>
  </si>
  <si>
    <t>jean-georges-s-128161</t>
  </si>
  <si>
    <t>prix très correct, content des services proposé je recommande l'assurance AMV un bon accueil par les hôtesses au téléphone et cite internet très facile d'utilisation</t>
  </si>
  <si>
    <t>16/08/2021</t>
  </si>
  <si>
    <t>jerry-b-127977</t>
  </si>
  <si>
    <t>Je suis plutôt content , faciliter de souscription, clair et bien informé ,avec des formules et options pour tous  ,avec en plus de cela un paiement sécurisé,au top</t>
  </si>
  <si>
    <t>14/08/2021</t>
  </si>
  <si>
    <t>frederic-p-127964</t>
  </si>
  <si>
    <t>Je suis assez satisfait des tarifs effectué chez AMV et simple pour souscrire un nouveau contrat. Je recommande cette assurance car j'ai trois moto dont une de collection</t>
  </si>
  <si>
    <t>theo-m-127953</t>
  </si>
  <si>
    <t>Bonne assurance,
Elle est rapide, et facile pour les motos ou les voitures, c'est assez fluide et facile de prise en main, je vous la conseille fortement.</t>
  </si>
  <si>
    <t>aadam-v-127932</t>
  </si>
  <si>
    <t>Simple et pratique! Je conseils à tout le monde, à une quart d'heure votre deux roue est assurée. Et tout se fait en ligne, mieux c'est avoir une ordi quand même.</t>
  </si>
  <si>
    <t>13/08/2021</t>
  </si>
  <si>
    <t>nathalie-b-127877</t>
  </si>
  <si>
    <t>Je suis très satisfaite du prix et la souscription a été très rapide je recommande vivement cette assurance.Assurance très bien souscription très facile faite en cinq depuis mon téléphone</t>
  </si>
  <si>
    <t>florian-r-127812</t>
  </si>
  <si>
    <t>rapide et efficace très satisfaisant, les prix ne sont pas trop élevé c'est plutot plaisant, rien de tel pour un enduriste. Site internet très bien fait.</t>
  </si>
  <si>
    <t>julien-b-127660</t>
  </si>
  <si>
    <t>service claire et rapide 
conseiller joignable et agréable 
beaucoup de choix et d'options d'assurances proposer 
tarifs correct comparer a d'autre 
je recommande !</t>
  </si>
  <si>
    <t>12/08/2021</t>
  </si>
  <si>
    <t>francois-b-127618</t>
  </si>
  <si>
    <t xml:space="preserve">Rapide efficace le site est intuitif et permet à chaque étape d être clair et de faire avancer son abonnement 
Je recommande cette démarche en ligne et son efficacité </t>
  </si>
  <si>
    <t>11/08/2021</t>
  </si>
  <si>
    <t>thierry-l-127610</t>
  </si>
  <si>
    <t>Je suis très satisfait de vos service
Le prix me convient, le site est clair est pratique aussi bien pour consulter son contrat et le modifier. Merci.</t>
  </si>
  <si>
    <t>sylvie-b-127518</t>
  </si>
  <si>
    <t>Rapide et efficace. La signature électronique permet de ne pas imprimer de papier et l'aide de l'hôtesse pour accéder à la mise en place du contrat était rapide et simple. Merci</t>
  </si>
  <si>
    <t>julie-a-127379</t>
  </si>
  <si>
    <t>Inscription simple et rapide.
Je suis satisfaite. 
Le prix est relativement abordable.
J'espère recevoir les documents restant le plus rapidement possible.</t>
  </si>
  <si>
    <t>10/08/2021</t>
  </si>
  <si>
    <t>alain-p-127377</t>
  </si>
  <si>
    <t>Service au top. A voir en cas de sinistre ( réactivité, rapidité de traitement etc...)
Pour l'heure et assuré depuis plus d'un an , tout est super.
Je conseille fortement.</t>
  </si>
  <si>
    <t>nicolas-l-127171</t>
  </si>
  <si>
    <t>Je suis très satisfait des tarifs et des garanties, j'ai 3 motos assurées ici!
 La réalisation du devis et la validation sont très simple à effectuer.</t>
  </si>
  <si>
    <t>09/08/2021</t>
  </si>
  <si>
    <t>kevin-g-127157</t>
  </si>
  <si>
    <t>Assuré depuis plus de 10 ans rien a dire tarif compétitif , réactif en cas de sinistre ou gestion de contrat. je recommande j'ai toute mes bécanes chez eux tarif multi contrat.</t>
  </si>
  <si>
    <t>clement-m-127026</t>
  </si>
  <si>
    <t>Les contrats sont clairs et les tarifs sont intéressants. De plus, la souscription sur internet est super simple...on peut y aller en toute sérénité...</t>
  </si>
  <si>
    <t>07/08/2021</t>
  </si>
  <si>
    <t>florian-d-127008</t>
  </si>
  <si>
    <t xml:space="preserve">Bonjour,
Après avoir eu un très bon accueil téléphonique et par la suite de très bon prix il a été très simple de souscrire à une offre via internet
Merci
</t>
  </si>
  <si>
    <t>marc-d-126899</t>
  </si>
  <si>
    <t xml:space="preserve">Bonjour,
L'interfaces du site est très pratique les les informations collectées se font très facilement.
Les tarifs me conviennent bien et la rapidité de la mise en place via l'Internet.
</t>
  </si>
  <si>
    <t>georges-g-126758</t>
  </si>
  <si>
    <t xml:space="preserve">Je suis entièrement satisfait de votre compagnie assurance pour le moment en espèrent ne jamais avoir à faire appel à vos prestations . 
Bien cordialement 
M Georges Grech </t>
  </si>
  <si>
    <t>mostafa--l-126724</t>
  </si>
  <si>
    <t xml:space="preserve">je suis très satisfait De vouloir faire mon assurance chez vous bien sue ainsi votre prix il est juste incroyable franchement Je vous conseille de passer chez AMV assurance y’a pas mieux </t>
  </si>
  <si>
    <t>05/08/2021</t>
  </si>
  <si>
    <t>guillaume-p-126617</t>
  </si>
  <si>
    <t>information claire et formulaire simple complet et rapide. L'obtention d'un devis est rapide avec tous les details necessaire pour une souscription rapide. Parfait</t>
  </si>
  <si>
    <t>eric-b-126610</t>
  </si>
  <si>
    <t>Cherchant à changer d'assurance moto, et après plusieurs bonnes critiques sur AMV, j'ai finalement souscris un contrat avec AMV. 
La démarche est simple sans être trop fastidieuse.
AMV se charge de la résiliation de mon contrat actuel.</t>
  </si>
  <si>
    <t>caroline-d-126572</t>
  </si>
  <si>
    <t xml:space="preserve">Je suis satisfaite du service
Les prix son très intéressants
Assureur recommandé par tous mes amis motards
Interface Internet simple et efficace
Service client disponible </t>
  </si>
  <si>
    <t>william-f-126571</t>
  </si>
  <si>
    <t>bonjour.
service réactif et inscription rapide via internet.
5 eme contrat chez AMV donc pas besoin de vous en dire plus.
2 voitures et 3 motos donc très tarifaire sur le marché avec services compétents.
cordialement</t>
  </si>
  <si>
    <t>jean-pierre-j-126514</t>
  </si>
  <si>
    <t>Je suis un peu satisfait au sujet du prix , normalement j'ai réglé 43,20 et maintenant 51,20 euros , je suis un client fidèle , je souhaite le prix à 43,20 euros merci de votre compréhension</t>
  </si>
  <si>
    <t>04/08/2021</t>
  </si>
  <si>
    <t>pascal-r-126432</t>
  </si>
  <si>
    <t xml:space="preserve">Bon tarif pour une moto 125 avec la possibilité de rajouter des conducteurs.
Souscription en ligne facile et rapide. L'assurance prend effet dès la souscription en ligne. Paiement CB sécurisé. </t>
  </si>
  <si>
    <t>edouard-d-126334</t>
  </si>
  <si>
    <t>Je suis satisfait du service, la fluidité de la finalisation par le site internet a été très agréable. Les éléments du contrat et les options ont été clairement affichés.</t>
  </si>
  <si>
    <t>m-gouverneur-126170</t>
  </si>
  <si>
    <t xml:space="preserve">Satisfait de la facilité pour obtenir une assurance moto 
Les prix sont raisonnables 
J’espère obtenir la carte verte aussitôt que possible 
J’espère également recevoir le contrat d’assurance rapidement </t>
  </si>
  <si>
    <t>03/08/2021</t>
  </si>
  <si>
    <t>olivier-b-126119</t>
  </si>
  <si>
    <t>Les prix me conviennent
Accès simple et pratique
Rapidité de l'établissement du contrat d'assurance.
Réactivité lors de la demande de renseignements..</t>
  </si>
  <si>
    <t>02/08/2021</t>
  </si>
  <si>
    <t>dominique-c-125989</t>
  </si>
  <si>
    <t>accueil téléphonique très rapide et conseillés symphatiques,memes garanties que mon ancienne assurance prime divisée par deux.
inscription en ligne très pratique.</t>
  </si>
  <si>
    <t>alain-e-125983</t>
  </si>
  <si>
    <t xml:space="preserve">Bon nickel j'étais déjà assuré AMV il y a longtemps et j'étais super content voilà pourquoi je leur fait confiance merci AMV.je recommande à tout mes amis </t>
  </si>
  <si>
    <t>karim-r-125803</t>
  </si>
  <si>
    <t>Je suis très satisfait de votre assurance merci. Cette assurance et pour moi l’une des meilleures en plus de en un click c’est assurer je là conseil fortement.</t>
  </si>
  <si>
    <t>31/07/2021</t>
  </si>
  <si>
    <t>marie-d-125626</t>
  </si>
  <si>
    <t xml:space="preserve">Je suis satisfaite de ce que propose AMV assurance, de leur disponibilité et de leur écoute lorsqu’on a besoin d’informations supplémentaires ou d’aide. </t>
  </si>
  <si>
    <t>30/07/2021</t>
  </si>
  <si>
    <t>sylvie-m-125458</t>
  </si>
  <si>
    <t>je suis satisfaite d'AMV. Je regrette simplement que le contact téléphonique soit payant. Merci de bien vouloir faire le nécessaire. bonne route à tous avec AMV</t>
  </si>
  <si>
    <t>29/07/2021</t>
  </si>
  <si>
    <t>erwan-l-125397</t>
  </si>
  <si>
    <t xml:space="preserve">Je suis vraiment satisfait du service de souscription d'assurance en ligne il est très clair et simple et les prix sont plutôt attractifs 
Amv ne m'a pas déçu lors de mon précédent contrat 
</t>
  </si>
  <si>
    <t>gwenaelle-j-125377</t>
  </si>
  <si>
    <t xml:space="preserve">Je suis satisfaite du service et du site qui est pratique de souscrire aussi facilement pour s assurer simplement et aussi efficace et rapide.Le prix est très convenable </t>
  </si>
  <si>
    <t>bilal-e-125364</t>
  </si>
  <si>
    <t xml:space="preserve">trop chère pour un client qui et déjà chez vous depuis longtemps sinistre
faite un effort et de me  rappeler pour et diminuer les mensualité vous pouvez le faire  merci </t>
  </si>
  <si>
    <t>elian-r-125300</t>
  </si>
  <si>
    <t>je suis satisfais du service du prix 
de la rapidité du service 
content d'avoir souscris dans votre cabinet d'assurance 
et voila je suis content merci</t>
  </si>
  <si>
    <t>28/07/2021</t>
  </si>
  <si>
    <t>malory-m-125293</t>
  </si>
  <si>
    <t xml:space="preserve">Rapide pour la souscription. 
Tarifs au top. 
Une réponse au téléphone ultra rapide. 
Attendons de voir en cas de problèmes en espérant qu'il n'y en ai pas. 
</t>
  </si>
  <si>
    <t>dams-corat-125259</t>
  </si>
  <si>
    <t>Je suis satisfait du service. toujours Rapide et efficace
Fidèle à AMV depuis ma première moto (15 ans).
Je recommande fortement cette assurance!!!!!!</t>
  </si>
  <si>
    <t>cyril-r-125251</t>
  </si>
  <si>
    <t>je suis content des tarif du mode de fonctionnement.Merci pour les conseils.J attend de recevoir les papiers la carte verte plus tout les papiers .Je pense que oui.</t>
  </si>
  <si>
    <t>gabriel-f-125221</t>
  </si>
  <si>
    <t>Je suis très satisfait du service 
Simple et rapide 
je recommanderai votre assurance à mes amis pour votre service en ligne très rapide et sécurisant.</t>
  </si>
  <si>
    <t>marc-k-125194</t>
  </si>
  <si>
    <t>Je suis très satisfait de la rapidité de souscription sur le site en ligne ainsi que du tarif très attractif. J'espère qu'en cas de sinistre l'assurance sera aussi bonne.</t>
  </si>
  <si>
    <t>leslie-f-125170</t>
  </si>
  <si>
    <t>Je suis satisfaite de votre service et même rapport prix .
Rapidité en ligne et traitement de dossier rapide.
Je recommande fortement votre site pour vous assurer.</t>
  </si>
  <si>
    <t>maxime-h-125156</t>
  </si>
  <si>
    <t xml:space="preserve">Je suis satisfait. Assurance moins chère que les autres assurances non spécialisées. Je vais pouvoir rouler sereinement. Cheveux aux vents pour de grandes virées. </t>
  </si>
  <si>
    <t>julien-g-124820</t>
  </si>
  <si>
    <t>Assurance en ligne très bien expliquer très facile à remplir et rapide je recommande cette assurances site très bien expliqué je le recommande cordialement merci</t>
  </si>
  <si>
    <t>26/07/2021</t>
  </si>
  <si>
    <t>michael-p-124750</t>
  </si>
  <si>
    <t>Souscription rapide mais un tarif un peu élevé. J'espérais avoir une réduction plus forte avec ce troisième contrat. J'attend peut-être un petit geste??</t>
  </si>
  <si>
    <t>oussama-m-124619</t>
  </si>
  <si>
    <t>Simple et rapide à souscrire, prix raisonnables et abordables même pour petit budget avec un choix d’option! Je recommande cette assurance pour les scooters et moto !</t>
  </si>
  <si>
    <t>24/07/2021</t>
  </si>
  <si>
    <t>jean-jacques-d-124479</t>
  </si>
  <si>
    <t>c'est parfait mais votre logiciel ne tient pas compte de personne qui ont eu leur permis A à 16 ans, sinon c'est pratique rapide et très clair.
vive amv</t>
  </si>
  <si>
    <t>23/07/2021</t>
  </si>
  <si>
    <t>gilles-f-124467</t>
  </si>
  <si>
    <t>simple rapide pour souscrire , que demander de plus. plus assure en moto depuis environ 25 ans, pas de chichi et de blabla. nickel merci pour cette facilité</t>
  </si>
  <si>
    <t>melanie-l-124293</t>
  </si>
  <si>
    <t>LE PERSONNEL DU SUPPORT INFORMATIQUE N EST PAS DUTOUT DANS L ACCOMPAGNEMENT ET IL FAUT SE DEBROUILLER SEUL C EST DOMMAGE
L OFFRE EST TRES INTERESSANTE</t>
  </si>
  <si>
    <t>22/07/2021</t>
  </si>
  <si>
    <t>joseph-g-124242</t>
  </si>
  <si>
    <t>top! interlocutrice remarquable par sa clarté, sa patience et sa ténacité.
Très belle expérience client.
Je recommande fortement ce service et sa performance.</t>
  </si>
  <si>
    <t>jc-124059</t>
  </si>
  <si>
    <t>Cet assureur m  a résilié au motif que je n avais pas fourni tout les papiers demandé !!!
Alors qu il les avait pour la même moto assuré juste une année avant...pendant le confinement!!!
Par contre aucun avis de résiliation....donc je continuais à rouler tranquillement..
Après avoir fait un mail pour demande  d explications ,je reçois un courrier postal 10 jours après pour me dire que je n aurais pas de suite favorable à ma demande...
Car BIEN SUR ILS ONT ENCAISSÉ MON ARGENT ...</t>
  </si>
  <si>
    <t>21/07/2021</t>
  </si>
  <si>
    <t>lizetmarie-123930</t>
  </si>
  <si>
    <t>Vente forcée je ne suis pas arrivé à annuler mon assurance parce qu il faut avoir vendu le véhicule et malgré avoir répondu à leur première lettre de relance que je désirais ne plus être assuré ils viennent de m envoyer un courrier recommandé me réclamant la somme de 5 mois d asdurance !!!</t>
  </si>
  <si>
    <t>20/07/2021</t>
  </si>
  <si>
    <t>damien-s-123894</t>
  </si>
  <si>
    <t xml:space="preserve">Je suis tout à fait satisfait des prestations AMV. 
Les prix sont corrects et j’apprécie les services en ligne ou par téléphone. Le site internet est parfait et très rapide. 
</t>
  </si>
  <si>
    <t>kevin-m-123495</t>
  </si>
  <si>
    <t xml:space="preserve">Satisfait de la facilité pour assurer un autre véhicule. Je recommande AMV à mon entourage pour leur accessibilité et prix défiant toute concurrence. </t>
  </si>
  <si>
    <t>15/07/2021</t>
  </si>
  <si>
    <t>caroline-t-123485</t>
  </si>
  <si>
    <t xml:space="preserve"> SATISFAITE DE VOS SERVICES TRES REACTIF LES  PRIX  SONT ATRACTIF NOUS VOUS REMERCIONS POUR VOTRE RAPIDITE DANS L'ATTENTE DE VOTRE REPONSE  MERCI POUR TOUS</t>
  </si>
  <si>
    <t>mstec78-123324</t>
  </si>
  <si>
    <t>Tarifs très correcte , en 43 ans de conduite moto sans interruption, j'ai eu 4 assureurs et le mieux placé, au niveau facilité de contrat, tarifS et communication c'est AMV. Mon souhait serait d'avoir un tarifs qui puisse baisser un peu par rapport au fait de 0 sinistres. Quelques euro de plus, c'est PEU mais même tarifs ou moins, c'est MIEUX.</t>
  </si>
  <si>
    <t>13/07/2021</t>
  </si>
  <si>
    <t>alain-s-123271</t>
  </si>
  <si>
    <t>L'accueil, les services, la réactivité, les temps d'attente, la simplicité des démarches, tout est parfait.....
je recommanderais AMV sans hésitation.</t>
  </si>
  <si>
    <t>bru--123232</t>
  </si>
  <si>
    <t>La réactivité, la fiabilité ainsi que la réputation d’AMV sont des atouts sécurisants pour ma vie de motard, je suis ravi d’avoir accordé ma confiance à AMV …</t>
  </si>
  <si>
    <t>12/07/2021</t>
  </si>
  <si>
    <t>girondin38-123206</t>
  </si>
  <si>
    <t>Parfait, disponibilité, réponse aux questions par courriel ou téléphone, personnes aimables. Franchement, je n'ai rien à redire, tarifs compétitifs. Que du plus.</t>
  </si>
  <si>
    <t>djean-123182</t>
  </si>
  <si>
    <t>le prix est tout à fait competitif et une reponse telephonique est toujours rapide 
et aimable j ai deja recommandé souvent AMV à des amis motards 
bonne journée</t>
  </si>
  <si>
    <t>rleriche-123180</t>
  </si>
  <si>
    <t xml:space="preserve">Bon suivi
Très bon tarifs adaptés à l’utilisation d’une moto ancienne. Jamais testée sur panne ou accident. Contacts au téléphone pertinent. 
Je conseille cette assurance </t>
  </si>
  <si>
    <t>fanfan-123164</t>
  </si>
  <si>
    <t>POUR LE MOMENT TOUT SE PASSE BIEN. RIEN A REDIRE.
JE RECOMMANDE AMV QUI EST UN ASSUREUR SERIEUX
QUE JE TIENS A REMERCIER CAR IL A FAIT UN GESTE
COMMERCIAL POUR L'ASSURANCE 2020 SUITE AU COVID 19</t>
  </si>
  <si>
    <t>olivier--m-123122</t>
  </si>
  <si>
    <t xml:space="preserve">Je suis satisfait du tarif et la qualité du service d'AMV et leur professionnalisme je recommande cette assurance pour mes collègues motards et autre personne </t>
  </si>
  <si>
    <t>11/07/2021</t>
  </si>
  <si>
    <t>carole-v-122918</t>
  </si>
  <si>
    <t>Satisfaite de tout pour le moment, contact téléphonique parfait, tarif intéressant. Navigation sur le site et envoi des documents pratique. Rien de plus à dire.</t>
  </si>
  <si>
    <t>09/07/2021</t>
  </si>
  <si>
    <t>jean--luc-v-122896</t>
  </si>
  <si>
    <t xml:space="preserve">Très rapide me convient parfaitement tarif  signature électronique et assuré dans l'heure très satisfait site très bien fait je n'attend plus que ma carte verte </t>
  </si>
  <si>
    <t>restor-brit-30-122878</t>
  </si>
  <si>
    <t>Client AMV depuis 2011 sans probleme tant en motos qu'en vehicules collection.
Bonne réactivité de la part de cette compagnie d'assurance lors de demande de tarification par téléphone ou mails.</t>
  </si>
  <si>
    <t>jf-122587</t>
  </si>
  <si>
    <t xml:space="preserve">Assez satisfait si on prend en compte le prix / est que j'ai pas eu besoin de faire appel à eux..
Sinon contrainte / franchise vol assez strict 
Garantie corporel surement à revoir... </t>
  </si>
  <si>
    <t>06/07/2021</t>
  </si>
  <si>
    <t>jonathan-b-122586</t>
  </si>
  <si>
    <t xml:space="preserve">Satisfait des services et prix abordable au top jamais eu de problème avec cette assurance facile d utilisation sérieux service impeccable rapide et efficace </t>
  </si>
  <si>
    <t>carlroc-122496</t>
  </si>
  <si>
    <t>Je n'ai jamais été déçu de Amv.Pour m'a part,c'est la référence moto.
Dans mon Clubs BMW,90 pour cent étaient assez chez Amazon.Je les vois tous les ans au Salon de la Moto a Paris.</t>
  </si>
  <si>
    <t>moimoi37-122483</t>
  </si>
  <si>
    <t>très bien , je recommande , assurance tranquille , pas de problème assurance engagée , je suis satisfait donc j'y reste , prix attractif , garanties élevées , donc très bien</t>
  </si>
  <si>
    <t>cyril-122478</t>
  </si>
  <si>
    <t xml:space="preserve">Super gestion mais j’ai trouvé moins cher ailleurs, dommage qu’ils ne prennent pas plus en compte l’expérience du pilote ou la gestion de flotte j’ai d’autres véhicules et au final j’ai dû séparer mes assurances </t>
  </si>
  <si>
    <t>liam-117787</t>
  </si>
  <si>
    <t>Mon scooter défoncé en février, par un chauffard qui n’a pas voulu faire de constat, tous les torts de son côté, ne répond pas à l’assurance, j’ai tout fait ds les règles, résultat : juin, pas de preuve pour amv ( le silence de la partie adverse en est une pourtant !), pas de remboursement alors que l’expert l’avait évalué à 800€, totalement dégouté, je ne reviendrai pas.</t>
  </si>
  <si>
    <t>21/06/2021</t>
  </si>
  <si>
    <t>01/06/2021</t>
  </si>
  <si>
    <t>dauphin56-51085</t>
  </si>
  <si>
    <t>Mon 1er Avis étant effacé, j' invite tous les futurs motards et surtout ceux qui sont assurés CHEZ AMV à Fuir cet organisme et partir chez de Vrais ASSUREUR le meilleur tant pour MOI  AMDM assurance Mutuelle des Motards qui contrairement à AMV ne vous dit pas après un accident Corporel que vous êtes assurés depuis ONZE ANNÉES chez eux mais que vous n'avez pas pris l'Option CONDUCTEUR, Donc c'est tous pour TOI par conte chez AMDM l'option conducteur est INCLUSE dans l'assurance Tous Risques tous comme a la GMF Salutations Mr POVEDA Alexandre</t>
  </si>
  <si>
    <t>05/06/2021</t>
  </si>
  <si>
    <t>adrien31600-115036</t>
  </si>
  <si>
    <t xml:space="preserve">Je souhaite résilier l'assurance selon le décret L112-9 du codes des assurances pour le délai de rétractation de 15j mes demandes ne sont refuser sans écrit. En AR
Il vont donc m'envoyer des huissier à la  maison vue que je ne paye pas et qu'il refuse de me résilier (réponse oral) 
Alors que je ne demande qu'à respecter la loie </t>
  </si>
  <si>
    <t>27/05/2021</t>
  </si>
  <si>
    <t>y4001-113508</t>
  </si>
  <si>
    <t xml:space="preserve">Bonjour, suite à un sinistre non responsable, percuté par une automobiliste qui a grillé le stop et constaté par rapport de police, je ne peux que déplorer un service d'indemnisation très lent et non professionnelle. ma moto est toujours immobilisée depuis 2 mois et pendant ce temps l'assurance court toujours...j'ai demandé un geste commercial à ce sujet. je vais voir
Je vois des avis sur AMV très positif sur la partie commerciale et c'est ok, au niveau commerciale et offre, très bien.
En plus ils ont changé aussi leur organisation au niveau des gestionnaire de dossiers d'indemnisation, vous ne pouvez joindre que par chance votre gestionnaire, la personne est très sympa et avenante mais n'est jamais responsable...
Mon conseil depuis peu..est à fuir, ou alors n'ayez jamais de sinistres
</t>
  </si>
  <si>
    <t>grimmerf-112662</t>
  </si>
  <si>
    <t xml:space="preserve">J'ai eu un sinistre non responsable (aucun doute possible, la partie adverse a grillé un stop).
J'ai perdu ma moto suite à ce sinistre (les réparations étaient trop coûteuses par rapport à sa valeur).
Nous sommes aujourd'hui le 04/05 et amv me ballade à chaque appel de part en disant q'ils n'ont toujours pas de réponse de l'assurance adverse.
Serai-je un jour indemnisé ? J'ai un gros doute !
Fuyez cette assurance qui est d'ailleurs beaucoup plus chère que d'autres mais sans aucune garantie... </t>
  </si>
  <si>
    <t>04/05/2021</t>
  </si>
  <si>
    <t>jean-luc--111932</t>
  </si>
  <si>
    <t>Efficace rapide récompense la fidélité très apprécié dans l’univers de la moto assurance ancienne et réputée pour son rapport qualité prix très accessible par téléphone et e mail bravo</t>
  </si>
  <si>
    <t>28/04/2021</t>
  </si>
  <si>
    <t>jll-111829</t>
  </si>
  <si>
    <t xml:space="preserve">Je suis très satisfait depuis quelques années du service avec amv ils répondent à mes attentes et sur les dossiers traités et faciliter de contacts téléphoniques avec les agents merci </t>
  </si>
  <si>
    <t>27/04/2021</t>
  </si>
  <si>
    <t>foolek-111616</t>
  </si>
  <si>
    <t xml:space="preserve">Pour le moment je suis satisfait d'amv pour l'assurance de ma 125. La seul fois où je les ai sollicité pour une panne en 5 an ils ont été très réactifs et m'ont envoyé un dépanneur bien avant le délai annoncé de 45 minutes d'attente, en 15 minutes ils étaient sur place. Merci amv. </t>
  </si>
  <si>
    <t>25/04/2021</t>
  </si>
  <si>
    <t>georges--111345</t>
  </si>
  <si>
    <t xml:space="preserve">C’est une assureur qui est à l’écoute et qui réponds toujours dans de bref délais
Les mails de communication sont très intéressants et pertinents 
Colle hivernage, conduite en hiver etc
Très bonnes garantie et prix intéressant </t>
  </si>
  <si>
    <t>22/04/2021</t>
  </si>
  <si>
    <t>triumph-111328</t>
  </si>
  <si>
    <t xml:space="preserve">L 'amelioration tel pourrait être un plus 
Comme mes véhicules sont stockés sur mon lieu de vacances il serait souhaitable de recevoir les cartes verts sur mon lieu d'habitation principal </t>
  </si>
  <si>
    <t>sidi-111323</t>
  </si>
  <si>
    <t xml:space="preserve">Assurance qui répond parfaitement aux exigences de ses clients.
Les réponses sont très claires, rapide par téléphone ou par mail et la simplicité du site internet est très bien.
Merci 
</t>
  </si>
  <si>
    <t>franck--111314</t>
  </si>
  <si>
    <t xml:space="preserve">Tarifs compétant très facile pour faire un contrat sur internet et accueil téléphonique très bien. Rien à dire de mauvais, je recommande amv sans aucun problème. </t>
  </si>
  <si>
    <t>deadlysprite--111292</t>
  </si>
  <si>
    <t>Assurance à la disposition des ses assurés et avec des tarifs similaires voir un peu en dessous de ses concurrents à garanties égales.
Toutefois, je déplore le fait que l'assistance 0km ne soit pas incluse dans l'offre tous risque. 
Je recommande AMV</t>
  </si>
  <si>
    <t>john82-111100</t>
  </si>
  <si>
    <t>Assurance compétitive et conseillers à l'écoute et disponibles. Cependant pas d'avis négatif car aucun accident à déplorer. Je recommande cette assurance pour deux-roues.</t>
  </si>
  <si>
    <t>21/04/2021</t>
  </si>
  <si>
    <t>rays95r-111095</t>
  </si>
  <si>
    <t>Assurance a éviter et a fuir surtout ne vous lancez pas avec eux. Le jour où ya un sinistre 99.99% qu'il indemnise rien du tout et vont tout faire pour vous la mettre a l'envers. J'ai cédez un scooter qui rouler juste la fourche tordu pour 100e alors qu'il avait une valeur de 700e. C'est direct assurance version 2 roues. Bien seulement si vous voulez payer pas trop chère</t>
  </si>
  <si>
    <t>pascalspeedtriple91-110870</t>
  </si>
  <si>
    <t>possibilité d assurer des motos de façon ponctuel ( par exemple, lors de la période hivernale ,alors que la moto reste au garage, et bien lorsque le weekend est clément, il faudrait mettre en place un système de clic pour une assurance ponctuelle à la carte,   de plus je viens d'effectuer un stage perfectionnement sécurité chez MOTO ECOLE CERVEIRA-C2RM, il se trouve que l'attestation délivrée permet une remise sur assurance auprès de la mutuelle des motards, quand est il pour AMV? puis je prétendre à quelque chose, avez vous envisagé ce cas de figure?</t>
  </si>
  <si>
    <t>19/04/2021</t>
  </si>
  <si>
    <t>phil-110775</t>
  </si>
  <si>
    <t>Très satisfait pour la rapidité à souscrire le contrat et aussi rapide et simple pour la résiliation, les garanties sont très acceptables et bien placées au niveau des prix</t>
  </si>
  <si>
    <t>janjanc--110756</t>
  </si>
  <si>
    <t xml:space="preserve">Bon rapport qualité prix sur le marché mais je pense que cela reste cher en fonction de ma situation. Comme beaucoup de choses dans notre société de consommation le cumul des obligations dépassent le niveau des ressources donc il faut faire des choix ! </t>
  </si>
  <si>
    <t>motard-110744</t>
  </si>
  <si>
    <t>J'estime que le rapport qualité de l'assurance, prix de la cotisation annuelle est très satisfaisant. Je suis assuré depuis plusieurs années, d'abord pour un scooter maintenant pour une moto et je suis très satisfait des prestations de AMV.</t>
  </si>
  <si>
    <t>alvarez-19099</t>
  </si>
  <si>
    <t xml:space="preserve">Motard depuis 53 ans  hélas j'ai du me séparer de ma Transalp , devenue trop haute et trop lourde . Je vais me mettre en quête d'une machine plus légère et plus basse . Trés satisfait de mon assureur   A M V   , que je pense retrouver bientôt  ..  </t>
  </si>
  <si>
    <t>16/04/2021</t>
  </si>
  <si>
    <t>didier25-110680</t>
  </si>
  <si>
    <t>Assurance parfaitement adaptée à l'usage occasionnel que j'ai de ma moto 125 - Promenades et trajets occasionnels, véhicule peu concerné par le risque d'emprunt indélicat. Excellent rapport qualité prix.</t>
  </si>
  <si>
    <t>jag2762-110649</t>
  </si>
  <si>
    <t>Très bon assureur motos avec un excellent service client, à l'écoute.
Client de cet assureur depuis 10 ans je ne peux que m'en féliciter, je viens de vendre ma moto mais dès que j'en ai une autre je m'assure chez AMV.</t>
  </si>
  <si>
    <t>wyat-110573</t>
  </si>
  <si>
    <t>J'ai assuré une moto de collection puis un cyclo chez AMV légende, j'en ai été très satisfait en ce qui concerne la facilité pour souscrire et également pour résilier lorsque j'ai revendu mes vieilles machines. Je les recommande sincèrement.</t>
  </si>
  <si>
    <t>15/04/2021</t>
  </si>
  <si>
    <t>romu66-62645</t>
  </si>
  <si>
    <t>J'ai apprécié qu'AMV baisse ses tarifs d'une année sur l'autre (bonus constant de 50%),  là où beaucoup d'assureurs les augmentent sans vergogne.  Lors de la vente de la moto, la résiliation et le remboursement du trop versé à été très facile et rapide via leur site. J'ai changé d'assureur pour ma nouvelle moto uniquement pour les tarifs.
Je  n'ai pas eu de sinistre donc pas possible de donner un avis sur leur gestion.</t>
  </si>
  <si>
    <t>ana-104520</t>
  </si>
  <si>
    <t xml:space="preserve">A l'heure où certains se régalent des effets de la crise on peut dire que l'assurance AMV fais partie de ceux qui ne meurent jamais de faim. A l'antipode de toute humanité je vous déconseille fortement cette assurance !!!
Je vais me faire un plaisir de leur faire la publicité qu'ils méritent !!! </t>
  </si>
  <si>
    <t>20/02/2021</t>
  </si>
  <si>
    <t>01/02/2021</t>
  </si>
  <si>
    <t>yak-104150</t>
  </si>
  <si>
    <t>Je me suis fait voler ma moto et il ont refuser de me dédommager pour des futilité je suis parti chez d'autre assurance pour leur demander si c'était un motif valable il m'ont répondu qu'il ne voulais pas ce prononcer mais que chez eux pour ce motif il dédommager l'assurer.
Je vous déconseille vraiment cette assurance pour quelque € de plus je vous conseille une véritable assurance ou il ne faut pas envoyer 10000 mail pour une réponse</t>
  </si>
  <si>
    <t>14/02/2021</t>
  </si>
  <si>
    <t>ag-57-104107</t>
  </si>
  <si>
    <t xml:space="preserve">Motards confirme je viens de vivre une situation que je trouve anormale de la société d assurance AMV. Client chez eux depuis 1985 avec un contrat moto verte  renouvelée lors des renouvellements de véhicule  sans aucun sinistre depuis 35 ans  on vient de me résilier mon contrat pour manque de pièce administrative.  Je viens d acheter un véhicule neuf et le constructeur et ou importateur a tardé à envoyé un quitus   Ce dont j avais informé AMV  et malgré l ancienneté du contrat  et la fidélité du client on résilie sans personnaliser    Le respect du fidèle client motard est bafoué. 
Ce n est pas grave la MAAF  a pris le relais et pour moins cher mais n attendez pas  d AMV. Autre chose qu un service minimum  ce qui est dommage lorsqu’on se prétend l assurance des 2 roues  </t>
  </si>
  <si>
    <t>13/02/2021</t>
  </si>
  <si>
    <t>raphael1710-103938</t>
  </si>
  <si>
    <t>Je viens de recevoir votre mail comme quoi mon bonus de 0.85 ne serait pas prit en compte du fait que je suis second conducteur sur le contrat d'assurance de mon FRERE et pas de mon conjoint ou de mes parents. C'est inadmissible, qu'elle est la différence, je conduis depuis 2017 sans aucun sinistre et cela n'est pas prit en compte sous prétexte que l'assurance est au nom de mon frère et pas à celle de mes parents. Je me suis assuré 15 mois chez APRIL MOTO et mon bonus auto à était prit en compte, je ne comprend pas votre démarche.
Cordialement</t>
  </si>
  <si>
    <t>10/02/2021</t>
  </si>
  <si>
    <t>stefkzi-103162</t>
  </si>
  <si>
    <t>25 ans d'assurance, aucune chute ou accident. Assuré tout risque, 1600 euros pour un 1200xjr volé (ils m'ont fait en plus un cadeau de franchise)....puis après un retrait de permis, refus de me reprendre...</t>
  </si>
  <si>
    <t>24/01/2021</t>
  </si>
  <si>
    <t>varadero-103001</t>
  </si>
  <si>
    <t xml:space="preserve">Assurance spécialisée 2 roues qui connaît bien son job. Accueil et traitement des dossiers agreables. Des tarifs compétitifs et une plateforme client facile d'utilisation </t>
  </si>
  <si>
    <t>21/01/2021</t>
  </si>
  <si>
    <t>rangecool-102947</t>
  </si>
  <si>
    <t xml:space="preserve"> bonjour
rien a signaler pas eu de sinistre et la communication est très bonne; les échanges sont courtois et les réponses rapides je suis en train de restaurer un nouveau deux roues que je compte assurer chez eux</t>
  </si>
  <si>
    <t>20/01/2021</t>
  </si>
  <si>
    <t>jlb-102686</t>
  </si>
  <si>
    <t>Personnel toujours agréable, à l'écoute des besoins du client. Arrangeant au niveau des paiements. Les échanges de formalités se font très vite soit par courrier soit par mail. Voilà pourquoi je suis satisfait.</t>
  </si>
  <si>
    <t>15/01/2021</t>
  </si>
  <si>
    <t>dan0453-102682</t>
  </si>
  <si>
    <t>J'AURAIS SOUHAITER D'AVOIR LE PRIX AU KILOMÈTRE CE SERAIT PLUS INTÉRESSANT POUR MOI CAR J'AI UTILISÉ PAS TRÈS SOUVENT MA MOTO VOILÀ JE VOUS REMERCIE DE VOTRE ATTENTION</t>
  </si>
  <si>
    <t>cricri15--102612</t>
  </si>
  <si>
    <t xml:space="preserve">Très content de l,assurance,toujours à l’écoute,prix très convenables,ceci dit je n’ai pas eu d’accident,mais je fais totalement confiance à Amv,très content que l’on me l’ai recommandé </t>
  </si>
  <si>
    <t>alain-102578</t>
  </si>
  <si>
    <t>Le must de l'assurance deux roues, par la qualité des prestations, le montant des garanties, la rapidité des indemnisations, et la compétence des interlocuteurs.</t>
  </si>
  <si>
    <t>felix-102572</t>
  </si>
  <si>
    <t>Très bon service. Les demandes sont toujours traitées dans les délais, et je trouve toujours une réponse à mes questions. Je recommande cette assurance.</t>
  </si>
  <si>
    <t>zimpo-102566</t>
  </si>
  <si>
    <t>J'ai souscrit à une assurance tout risque sur ma moto (tracer 700) qu'on m'a volé au bout de 11 mois. Le remboursement se fait à neuf au bout de 6mois donc une perte assez considérable comparé à la côte argus. Le réelle problème c'est la franchise qui est d'en moyenne 10% sur la valeur de l'expertise. Si l'on prend en compte le prix de la moto, plus les accessoires (heureusement je n'avais pas investis dans un pot ouf), plus tous les frais lié à la mise en circulation du véhicule (carte grise etc) en tout risque au bout d'un an on reçoit l'équivalent de 70% de la valeur cash qu'on a dépensé pour le véhicule. L'assurance est chère (voir même très cher pour un jeune conducteur), cependant il faut avouer leur professionnalisme dans la gestion du dossier qui à été traité rapidement (1 mois) et joignable facilement.
Pour conclure, une assurance sera toujours gagnante et nous en tant que petit individu nous ne seront jamais satisfait à 100% mais l'assurance permet de limiter la casse. Cependant plus on paye et plus on est sécurisé.</t>
  </si>
  <si>
    <t>mimi-102553</t>
  </si>
  <si>
    <t>Rien à reprocher . Assurance spécialisée moto depuis le début . N'ayant pas d'accidents ou vol ou incendie à déplorer , il m'est assez difficile d'évaluer objectivement l'efficacité d'AMV</t>
  </si>
  <si>
    <t>jerome-83-102545</t>
  </si>
  <si>
    <t xml:space="preserve">Vraiment très bien rien a dire le service et de très bonnes qualités et les tarifs son correcte  voilà je vous les recommander vraiment rapport qualité prix impeccable merci
</t>
  </si>
  <si>
    <t>ghistof-102533</t>
  </si>
  <si>
    <t xml:space="preserve">Tarif très correct - écoute et questions rapidement en réponse - commerciaux sympathiques - site AMV très facile - le top des assurances moto je confirme </t>
  </si>
  <si>
    <t>12/01/2021</t>
  </si>
  <si>
    <t>lc-102532</t>
  </si>
  <si>
    <t>Suite au vol de la moto, le dossier a été pris en charge rapidement une fois le dossier complété,  plus qu a attendre l avis pour le montant du remboursement et cela s est fait de manière suivie. Tres satisfait malgré     Ce qui s est passé.</t>
  </si>
  <si>
    <t>hamoko-102527</t>
  </si>
  <si>
    <t>Déjà client dans ma jeunesse et toujours Un  bon accueil et un rapport qualité garanti prix imbattable. Contrat pourbun xr600 avec les garanties que je voulais pour 17€ par mois ( 28€ chez axa)</t>
  </si>
  <si>
    <t>cleasys-102526</t>
  </si>
  <si>
    <t>le seul moment ou j'ai eu  besoin de AMV, c'est quand le moteur de mon KTM a rendu l'âme sur la voie rapide, je les aient appeler et ce sont occupé de tout, je ne suis pas rester comme un c** au bord de la route.</t>
  </si>
  <si>
    <t>joe83s--102365</t>
  </si>
  <si>
    <t xml:space="preserve">Premier sinistre chez AMV assurance. Tord partagé A 50%  50% ils mon résilier mon contrat  a ma daté 
 anniversaire  super un assureurs qui veux pas d accident </t>
  </si>
  <si>
    <t>08/01/2021</t>
  </si>
  <si>
    <t>chris-63200</t>
  </si>
  <si>
    <t xml:space="preserve">Assurance pas chère mais qui ne sert à rien.... Un service client déplorable avec des interlocutrice qu on a envie de claquer et qui vous raccroche presque au nez... Une des pires assurances parmis les pires des assurances... Ne sert qu à avoir le papier vert.....et en cas de sinistre alors la ce n est même pas la peine fuyez cette soit disant assurance à moins de ne pas vouloir payer chère et d être en règle !!!!!!!!!!!!!!!!!!!!!!!!! </t>
  </si>
  <si>
    <t>07/01/2021</t>
  </si>
  <si>
    <t>pistolpete-101006</t>
  </si>
  <si>
    <t xml:space="preserve">Tant que vous payez et n´avez pas d`accident tout va bien...
J'ai été victime, non responsable, d'un accident il y a quatre mois. J'ai été légèrement blessé (heureusement).La moto quelques dégâts reparables selon expert.
Service client AMV horrible. Ils vous baladent et aucune solution est proposé. Je renouvelle les demandes , les réponses sont variés. 
Ils m'adressent un courrier pour me dire qu'ils "discutent" avec l'assurance adverse...
On doit m`appeler pour me raconter l`avancée du dossier..
Evidemment et regardant les avis sur les différents forum je me rends compte que je me suis fait avoir.
Je DECONSEILLE fortement cette compagnie. 
</t>
  </si>
  <si>
    <t>05/12/2020</t>
  </si>
  <si>
    <t>mp-100887</t>
  </si>
  <si>
    <t xml:space="preserve">Bonsoir ,
Une relation clientèle médiocre avec des réponses souvent inadaptées , lettres types incohérentes par rapport au contexte , suivi client pour indemnisation de piètre qualité et très long etc...
L'expert se déplace et juge que la moto est économiquement réparable alors AMV veut frapper d'opposition la carte grise . Un sinistre du mois d'août vol de motos et à ce jour aucune indemnisation etc... 
 </t>
  </si>
  <si>
    <t>02/12/2020</t>
  </si>
  <si>
    <t>rom44-100487</t>
  </si>
  <si>
    <t xml:space="preserve">Tant que vous n'avez pas de problème tout est bien et service sympathique. 
Par contre la ou on déchante fortement, c'est lorsque vous avez un souci. Et ceci même si vous êtes plutôt un bon client pour eux (11 ans assurés chez eux, jamais eu aucun souci a déclaré). 
La je suis victime, je déclare cet incident et là la galère commence. Cela fait plus de 3 mois que cet événement a eu lieu et toujours aucun remboursement. Une vraie galère pour joindre qui que se soit, on voit renvoi dans tous les sens. 
Brefs, si vous êtes certains de n'avoir jamais aucun souci à déclarer je vous conseille fortement cette compagnie. Dans le cas contraire, je vous conseille de fuir très très rapidement. 
</t>
  </si>
  <si>
    <t>vendeur-66-99315</t>
  </si>
  <si>
    <t>Je recommande AMV a toutes personnes voulant assurée un véhicule moto voiture le personnel est très professionnel attentif et toujours disponible pour vous donner tout les renseignements nécessaires a la bonne marché de vos contrats , les prix sont attractif mais surtout bas par rapport au autres assurances qualité de service assuré félicitations a cette compagnie .</t>
  </si>
  <si>
    <t>28/10/2020</t>
  </si>
  <si>
    <t>bali62-99302</t>
  </si>
  <si>
    <t>Panne de moto au travail 40 kms du domicile , moto pris en charge et retour au domicile en taxi , aucune avance d’argent , idem avec le contrat voiture</t>
  </si>
  <si>
    <t>27/10/2020</t>
  </si>
  <si>
    <t>dt-99277</t>
  </si>
  <si>
    <t xml:space="preserve">Très satisfait par la qualité du relationnel et le niveau de tarification qui est performant lorsque l'on possède plusieurs motos dont certaines de collection.
Une suggestion d'amélioration serait de pouvoir "caler" la date anniversaire de chaque contrat pour en simplifier la gestion et le paiement
</t>
  </si>
  <si>
    <t>shimik--99267</t>
  </si>
  <si>
    <t xml:space="preserve">Assuré tous risques depuis 2009 chez eux(gsr600-gsxf650-gsxr750) , j'ai eu un dommage non responsable en décembre 2019. Un mec m'as éclaté à l'arrière quand je me suis arrêté pour une priorité à droite, et en plus s'est enfuit. Pour une 650 de 2012 avec des kms mais dans un état très correct. Ils me remboursent 2000 bal pour la machine et 1000bal pour le préjudice corp . Je reçois des miettes par ci par là... Un virement, un chèque, un autre virement...  Vraiment dégouté je pense chercher ailleurs </t>
  </si>
  <si>
    <t>bouic-gerard-99180</t>
  </si>
  <si>
    <t>J'ai été victime, non responsable, d'un accident où un automobiliste a fait demi-tour devant moi alors que je circulais à moto. J'ai été assez grièvement blessé et j'ai eu 6 mois d'arrêt.
Concernant AMV ?   RIEN DE RIEN
Plus d'un an après, je n'ai toujours rien reçu, PAS UN CENTIME...
Par contre, quand je relance, ils m'adressent un courrier pour me dire qu'ils "discutent" avec l'assurance adverse...
Moi, je n'ai JAMAIS discuté pour payer mes cotisations.</t>
  </si>
  <si>
    <t>24/10/2020</t>
  </si>
  <si>
    <t>cnaudet--99176</t>
  </si>
  <si>
    <t xml:space="preserve">C'est une Assurance très sérieuse qui propose de nombreuses options avec de belles prestations. Elle couvre les jeunes conducteurs   sans exagérer sur les tarifs. </t>
  </si>
  <si>
    <t>chris-toph-99083</t>
  </si>
  <si>
    <t xml:space="preserve">Je n'avais pas été assuré moto depuis longtemps, et alors que la plupart des assurances m'imposait une surprime jeune conducteur, AMV a pris en compte mon ancienneté voiture.
</t>
  </si>
  <si>
    <t>22/10/2020</t>
  </si>
  <si>
    <t>ced--99074</t>
  </si>
  <si>
    <t xml:space="preserve">Toujours un interlocuteur au téléphone sans attendre des heures et qui parle français ( et fait travailler des français) . Le prix est top aussi , donc pour la moto c’est ici qu’il faut s’assurer </t>
  </si>
  <si>
    <t>kevinp-99069</t>
  </si>
  <si>
    <t>Très bonne assurance mais on ne devrait pas avoir de malus lorsque l'on tombe a cause d'une trace de gasoil et que l'on a les preuves de celle ci. Je comprends que l'assureur ne peut se retourner contre quelqu'un mais nous conducteur sommes juste victime de cette situation.</t>
  </si>
  <si>
    <t>christophe-98707</t>
  </si>
  <si>
    <t>Client depuis 4 ans, je déménage hors Ile de France et ma prime augmente de 50% (+200€). Incompréhensible !
Le service client me balade par téléphone et je finis dépasser les 30 jours pour dénoncer de façon écrite l'augmentation... puis je me fais raccrocher au nez par le service client quand je hausse le ton pour leur dire qu'ils m'ont baladé et que je vais changer d'assureur. 
Trop naif !
La concurrence n'aura pas de mal à m'offrir un meilleur service client... et d'après les devis que j'ai reçu, un meilleur tarif !
J'ai eu 1 sinistre (non responsable). Le délai de traitement pour la prise en charge de la moto + réparation (roue avant voilée) : 
- accident : 14/06/2018 
- devis du garage : 27/06/2018 
- réparations : 11/12/2018 
Soit 6 mois pour qu'AMV fasse avancer le dossier auprès des experts pour une roue avant voilée... en attendant l'assurance était facturée plein pot !</t>
  </si>
  <si>
    <t>13/10/2020</t>
  </si>
  <si>
    <t>flore68-97886</t>
  </si>
  <si>
    <t xml:space="preserve">J'ai eu sinistre en Août 2019. Même si je n'ai pas retrouvé le souvenir de ce qui s'est passé, AMV a été à l'écoute, professionel et rapide pour gérer cet incident de parcours. Un grand Merci à eux et aux collaborateurs AMV qui ont bien assuré. </t>
  </si>
  <si>
    <t>26/09/2020</t>
  </si>
  <si>
    <t>raoul33-97665</t>
  </si>
  <si>
    <t>Suite à un accident, dans lequel je ne suis pas en tord, parce que j'ai été percuté par un véhicule sortant de son stationnement, le 11/10/2019. Ma moto est toujours en attente d'un ordre de réparation chez le concessionnaire BMW à Lille. Par ailleurs, j'ai demandé une contre expertise par l'expert a jugé que mon démarreur qui ne fonctionnait plus après l'accident, ne devait pas être pris en charge dans la réparation ? L'interlocuteur de l'assurance me répète que j'aurai dû être assuré en tout risque alors que je n'étais absolument pas en tort !!! Enfin l'assureur me réclame le paiement de ma cotisation annuelle alors que la moto est toujours accidentée chez le concessionnaire. Cette assurance se moque de ses assurés, je vais devoir faire intervenir mon avocat. C'est une honte, j'attends depuis le 11 octobre 2019 et rien ne bouge !!....</t>
  </si>
  <si>
    <t>21/09/2020</t>
  </si>
  <si>
    <t>adilino81-97323</t>
  </si>
  <si>
    <t>On pense plus souvent à critiquer quand les choses ne vont pas qu'à exprimer sa satisfaction quand tout va bien. En ce qui me concerne, et après plus de 10 ans chez AMV 2 roues, je suis plus que satisfaite. Je me suis toujours sentie soutenue en tout point en cas de litige et même lorsque j'ai pu me tromper, ils sont toujours restés patients, compréhensifs, joignables et complètement professionnels. Ça devient rare aujourd'hui malheureusement donc il me semble important de le souligner</t>
  </si>
  <si>
    <t>12/09/2020</t>
  </si>
  <si>
    <t>vince0627-96958</t>
  </si>
  <si>
    <t>Trés bonne assurance.Des prix logique et peu élevé.Garde toujours contact avec son assuré et méme pendant ce temps pouri du COVID.Je la conseil pour tout motard.</t>
  </si>
  <si>
    <t>02/09/2020</t>
  </si>
  <si>
    <t>laurentm-77010</t>
  </si>
  <si>
    <t>Mdr.
Suite avis négatif,  le service relation client me demande mes coordonnées afin de me rappeler...
Égale à eux même,  j'attends toujours,  comme pour mes indemnités suite à mon accident du 02 OCTOBRE 2016, SOIT, BIENTÔT 4 ANS...</t>
  </si>
  <si>
    <t>29/07/2020</t>
  </si>
  <si>
    <t>seb-95588</t>
  </si>
  <si>
    <t>Demande d'assurance en ligne en Mai, devis avec tarif attractif correspondant à ce que je cherchais.
Puis je reçois une demande de transmettre mes documents en ligne, ce qui est normal. 
Je soumet donc mes documents une première fois sur leur site sous l'onglet réservé à cela.
Puis, 2 semaines plus tard, je reçois à nouveau ce courrier demandant de soumettre les documents sous peine de nullité du contrat.
Je soumet donc mes documents une deuxième fois...
Ah, ça devrait être réglé!
Et bien non, 2 semaines après, je reçois un mail m'informant que mon assurance était annulé et que le contrat était nul parce que je n'ai pas soumis mes documents... qui se paie la tête de l'autre ?
C'est bien de pouvoir tout faire en ligne, ça permet aussi à l'assureur de réduire ces coûts... mais faut il que ça fonctionne.
J'essaie d'appeler AMV du coup... 4 fois... je suis resté tout seul avec un standard pendant 5 minutes avant qu'il décide de débouter mon appel en me disant de rappeler !
Réponse de l'assureur, votre prélèvement sera remboursé, merci de contacter un autre assureur... ?!
A croire que même eux n'ont pas envie de travailler alors que ma demande était juste qu'ils vérifient leur système informatique puisque mes documents ont été uploadé 2 fois...
Donc que dire: 
- On se paie ma tête ?
- Mauvais service client (injoignable et réponse par mail déplacée ne répondant pas aux demandes).
- A fuir totalement</t>
  </si>
  <si>
    <t>estelle92-94869</t>
  </si>
  <si>
    <t>Ils ont doublé le prix de mon assurance sans aucune raison une fois que j'ai payé la caution des 3 premiers mois d'assurance. J'ai perdu 155e Et ils restent injoignable que se soit par téléphone ou par mail.
Une honte</t>
  </si>
  <si>
    <t>22/07/2020</t>
  </si>
  <si>
    <t>jer-94276</t>
  </si>
  <si>
    <t xml:space="preserve">Service client inexistant toujours des fermetures exceptionnelles, ne recois pas les documents aucun retour sauf la semaine suivante pour vous qu'ils n'ont rien reçu. bref ca tourne en rond par contre ils vous prennent bien les 3 mois de cotisations.
Bientôt 1 mois que ca traîne ! </t>
  </si>
  <si>
    <t>16/07/2020</t>
  </si>
  <si>
    <t>serge195868210-93498</t>
  </si>
  <si>
    <t>Ayant envoyé un courrier pour annulé mon assurance de l'année vu mon déplacement pro a l'étranger bloqué par le COVID 19 courrier reçu mais personne pour s'en occuper vu mon absence , envois de Courrier en RC de suite menaces contentieux , avis de poursuites ect alors que aucunes réponses au courrier envoyé bravo a eux pire que ça difficile a trouver !!!</t>
  </si>
  <si>
    <t>08/07/2020</t>
  </si>
  <si>
    <t>ludo-89210</t>
  </si>
  <si>
    <t>j'ai vu plusieurs avis négatifs et j'avoue que cela me fais peur car on ma moto a été volé le week-end dernier.
J'ai envoyé mon dossier dés le lendemain et apparemment l'expert serait en cours de traitement de mon dossier: (chiffrage de la V.R.A.D.E). j'espère que ce sera traité convenablement et rapidement, et surtout que la proposition d'indemnisation sera cohérente et suffisante pour m'acheter le même véhicule, dans le même état ( en sachant que c'est un véhicule coté 12500€ mais que sur le marché de l'occasion il faut compter au minimum 14500€ pour meme modele, meme kilométrage et qu'il y en a moins de 15 à vendre en france...)
Presque 15 ans que je suis assurés chez eux et pour le moment aucun problème rencontré  (mais aucun sinistre déclaré jusqu'a celui-ci)... 
En espérant être encore satisfait suite à cela, sinon mon prochain véhicule et ceux de mon entourage proche ne sera pas assuré chez eux, et faisant parti d'une petite "bande de motard", il risque de perdre une ente 20 et 30 adhérents très rapidement.
Je suis pessimiste, mais je ne lis que des mauvais avis donc cela ne me rassure pas.</t>
  </si>
  <si>
    <t>28/04/2020</t>
  </si>
  <si>
    <t>meca-86405</t>
  </si>
  <si>
    <t>Bientôt l'anniversaire de mon sinistre ! 1 an d'attente et aucun résultat ! On se demande pourquoi on paye ! Lors d'un sinistre, NE PAS FAIRE DE CONSTAT, arranger vous directement avec l'autre personne !! Ne faite jamais appel à AMV, payer vos mensualités et c'est tout !
De plus, devis pour assurance auto à 140€ par mois, en prenant en compte mon sinistre en moto à 50/50 responsable, le devis auto passe alors à 250€ par mois, ils marchent complètement sur la tête c'est n'importe quoi !</t>
  </si>
  <si>
    <t>11/03/2020</t>
  </si>
  <si>
    <t>01/03/2020</t>
  </si>
  <si>
    <t>antoinepetre-87859</t>
  </si>
  <si>
    <t>Je me suis fait vandalisé mon scooter et je me suis vu refusé quoi que ce soit par mon assureur alors que j'avais bien le procès verbal....
Pas de solution proposée!
Aucune intelligence !</t>
  </si>
  <si>
    <t>02/03/2020</t>
  </si>
  <si>
    <t>chris180-87639</t>
  </si>
  <si>
    <t>errance de leur service administratif, pertes chroniques des documents et règlements envoyés.
de nombreuses heures passées au téléphone ( payant) pour transférer mes contrats. 
retour mail ne précisant ni le véhicule concerné, ni l'objet de la demande de renseignement supplémentaire.</t>
  </si>
  <si>
    <t>marie3103-87206</t>
  </si>
  <si>
    <t>Très mécontente 
Je ne recommande pas cette assurance, à fuir !!!!!</t>
  </si>
  <si>
    <t>16/02/2020</t>
  </si>
  <si>
    <t>vic-86667</t>
  </si>
  <si>
    <t>Très mauvais</t>
  </si>
  <si>
    <t>03/02/2020</t>
  </si>
  <si>
    <t>sab-86331</t>
  </si>
  <si>
    <t xml:space="preserve">Une assurance injoignable le week end ? j'hallucine ... vous tombez en panne en moto n'importe où (autoroute, pleine campagne), un samedi matin, il faudra attendre le lundi matin pour être dépanner ? Nous allons vite changer d'assureur ... </t>
  </si>
  <si>
    <t>25/01/2020</t>
  </si>
  <si>
    <t>bacterienne-85764</t>
  </si>
  <si>
    <t>Mon fils assuré depuis 2017 en conducteur secondaire sur une moto 125 pour commencer à cumuler du bonus aux dire du commercial. Contrat résilié en 2019 pour passer sur une moto 650 au nom de mon fils. Contrat résilié car il vient de passer son permis voiture et de ce fait n'utilise plus sa moto. Bonus 0.95! Aujourd'hui AMV me réponds qu'un mineur ne peut cumuler du bonus(cf contrat 125) et comme le contrat de la 650 a été résilié à l'échéance , on ne recalcule pas le bonus pour 1 min car ça ne fait pas un an exact d'assurance mais un an moins 1 min ...  Payer plus cher,pour un soit disant bonus que vous ne pouvez pas cumuler avant d'être majeur(on s'était bien garder de nous le dire) et une minute...AMV arrange la loi à son avantage en ce qui concerne les un an moins une minute d'assurance. Avis aux parents qui veulent bien faire et surtout se faire avoir.</t>
  </si>
  <si>
    <t>10/01/2020</t>
  </si>
  <si>
    <t>henri84-82018</t>
  </si>
  <si>
    <t>Suite à un accident responsable j'ai été pris en charge et remboursé intégralement des dégâts sur ma moto malgré que je ne remplissais plus les une condition de mon contrat</t>
  </si>
  <si>
    <t>17/12/2019</t>
  </si>
  <si>
    <t>niko-81297</t>
  </si>
  <si>
    <t>Excuse my English but this review can help other English speaking customers who are looking for moto insurance. AMV is not a bad choice. You can get your green card online fast and be on the road in a few hours. The problem that i have is that over a year ago, an Uber driver decided to stop infront of me, because he missed his left turn and back up with his car to my, stopped, motorcycle. He broke my front mud guard and we did the friendly accident report. Now, being a full risk customer of AMV and paying almost 100 euros per month for moto insurance, i declared the sinister. My motorcycle was left in the atelier for 2 months, i could not drive it, it was not repaired because they said they cannot find the part so eventually, i decided to take my moto back from the atelier so i can use it again to go to work. I purchased the mudguard for 34 euros online, install it myself et voila. What did AMV do? First, they declared the sinister as 100%  my fault (i was stopped and a car reversed on me, how can this be 100% my fault is crazy) and they increased my malus to 1.06. What is even worst is that 1 and a half years later, today, i purchased a second moto. When i tried to insure it with AMV they are telling me i am considered high risk and they will not insure it. Unbelievable. At 42 years of age, i have been driving for 20 years with 0 history of accidents besides that and that is what i get. I am afraid i will take my car and 2 motorcycle insurance business elsewhere if they do not do something about it. Another insurer will be happy to take the 250 euros per month from me. 
Besides the negative, they are a big insurance company, partnered with a lot of atelier, they do respond fast and they did take care of a sinister that had happened to my car. Unfortunately i still cannot talk to someone that speaks English in that insurance company. Not a real problem for the French but this info may seem help full for foreigners living in France. Excuse my English and thank you.</t>
  </si>
  <si>
    <t>24/11/2019</t>
  </si>
  <si>
    <t>mdz-26451</t>
  </si>
  <si>
    <t>Assurance rapide et efficace dans tous les cas</t>
  </si>
  <si>
    <t>superfredo68-80909</t>
  </si>
  <si>
    <t xml:space="preserve">Suite a un litige avec mon courtier en assurance de chez AMV je vais surement dans les prochain jour saisir le Médiateur des assurance pour pratique abusive d'envoi de recommander. En effet le service comptabilité ma renvoyer mon chèque que j'avais oublier de signé. entre temps ce courtier en assurance AMV m'envoi un recommander AR de mise en demeure et me somme de payer les AR. il y a un problème de communication entre leur différent service? je refuse de payer les AR et irai en justice si nécessaire. de même que je résilie mon contrat chez AMV. Pratique douteuse et aucun contact envers les clients SAUF quand il faut payer sous le couvert harcèlement et menace. Voila mon ressenti a ce jour je déconseille cette Assurance. Contrat V56604 </t>
  </si>
  <si>
    <t>danini-30569</t>
  </si>
  <si>
    <t>J'ai été radié de mon assurance moto AMV sans aucune justification suite à un cambriolage maison (dont l'assurance faisait partie du même groupe). Aucun remboursement n'a été pris en charge suite au cambriolage + radiation directe de toutes mes assurances. Très mauvaise communication, aucune médiation possible. C'est honteux !</t>
  </si>
  <si>
    <t>06/11/2019</t>
  </si>
  <si>
    <t>michel89-80234</t>
  </si>
  <si>
    <t xml:space="preserve">AMV une assurance responsable serieuse de bonne qualitée pour le monde des motards chevronner comme debutant </t>
  </si>
  <si>
    <t>19/10/2019</t>
  </si>
  <si>
    <t>01/10/2019</t>
  </si>
  <si>
    <t>marisha-79288</t>
  </si>
  <si>
    <t>Bonne expérience avec cette assurance, prix raisonnables, couverture correcte et suivi clientèle nickel. Si je reprend une moto, je retournerai chez eux, je recommande donc :)</t>
  </si>
  <si>
    <t>18/09/2019</t>
  </si>
  <si>
    <t>yann-79186</t>
  </si>
  <si>
    <t xml:space="preserve">je suis client depuis 1998 50  de bonus plus de 3 ans
3 voir 4 véhicules a certaine périodes, je fais un devis pour une moto il y a 1 moi 378 euro
je veux m assurer 1 moi apres 419 euro
leurs réponses !!! vous n êtes pas client chez nous !!! </t>
  </si>
  <si>
    <t>13/09/2019</t>
  </si>
  <si>
    <t>djmraud974-78961</t>
  </si>
  <si>
    <t>Voila,
J'ai 38 ans et deja assuré chez AMV pour une 125cc pendant 3 ans.j'ai passé mon permis A2 et ma formation A et mes 2 ans sont passés et mon dossier en en instruction au sein de la prefecture.
Lors de la vente de ma moto A2 leur conseiller me suggère de garder ma cotisation pour beneficer de leurs avantages.
En ce jour j'achete ma moto A et AMV me resilie car mon permis n'est pas encore valide alors qu'ils m'ont assuré avant que j'ai mon permis pour mettre la moto au garage en attendant...Donc adieu aux avantages et je dois payer mes 3 cotisations comme au debut.
Je change d'assurance immédiatement aucune réaction de leur part...</t>
  </si>
  <si>
    <t>04/09/2019</t>
  </si>
  <si>
    <t>alextrois-77934</t>
  </si>
  <si>
    <t>Étant jeune motard, AMV était la seule assurance qui me proposait une couverture à un prix pas trop délirant. J'avais été voir chez AXA et MAIF qui me proposaient moins de garanties pour 6x plus cher (oui oui six fois...)
Au final, je suis avec AMV depuis deux ans et j'ai eu deux sinistres non responsables dont un sans partie adverse car délit de fuite de celle-ci. 
J'ai été parfaitement indemnisé dans les deux cas, et à chaque fois en moins de deux semaines.</t>
  </si>
  <si>
    <t>26/07/2019</t>
  </si>
  <si>
    <t>berone-77812</t>
  </si>
  <si>
    <t xml:space="preserve">Assurance moins chère que les autres. Tant que l'on paye et qu'il n'y a pas de pépin tout va bien. On m'a fait les fils sur ma moto. J'ai rapidement fait dépanner et procuré tous les documents nécessaires. Cela fait maintenant plus de 15 jours que je n'ai plus de véhicule. Quand on appelle, on nous explique que le devis avec visite de l'expert n'a pas été transmis alors que cela été fait 3 jours après l'arrivée du véhicule au garage. Je suis immobilisé depuis sans aucune solution malgré une formule tout risque avec toutes les options. Sans parler de la franchise qui s'élève à 450 euros. Aucune négociation possible pour me dédommager au vu des complications que cela provoque dans mon quotidien. Autant dire que je vais regarder chez la concurrence. </t>
  </si>
  <si>
    <t>22/07/2019</t>
  </si>
  <si>
    <t>rol-77610</t>
  </si>
  <si>
    <t xml:space="preserve">Le service informatique est bien rodé et répond rapidement.
</t>
  </si>
  <si>
    <t>14/07/2019</t>
  </si>
  <si>
    <t>robin-77374</t>
  </si>
  <si>
    <t>La galère administrative chez cet assureur qui après m'avoir demandé des papiers à n'en plus finir me prétend que parceque mon permis est belge ils ne peuvent pas m'encoder dans leur système. Ils ont annulé le contrat depuis son origine un mois avant !!!
Je n'ai rien payé finalement, mais que de perte de temps, pour se retrouver sans assurance et sans le renvoi de tous les papiers réunis pour eux !</t>
  </si>
  <si>
    <t>05/07/2019</t>
  </si>
  <si>
    <t>fred-77370</t>
  </si>
  <si>
    <t xml:space="preserve">Impeccable, rapide, meilleur prix, carte verte délivré rapidement, tout ce fait par internet, impeccable. transmission des documents par le biais d'internet. Signature du contrat en signature électronique un grand plus. </t>
  </si>
  <si>
    <t>tortue23-77262</t>
  </si>
  <si>
    <t xml:space="preserve">je règle ma cotisation mensuellement, jusque là jamais de problème. J'ai changé de compte en banque, et j'ai des mensualités qui ne sont pas passées sur le compte résilié, ce qui représentait les 3 dernières mensualités restantes pour l'année 2018.
A ce jour AMV me demande de régler la totalité de l'assurance sur 2018 , malgré l'encaissement effectué tout le reste de l'année écoulée et en plus demande le règlement de l'année 2019 dans sa totalité. Une fois les sommes réglées AMV verra pour me restituer les sommes trop perçues. Aucune discussion possible, aucune compréhension, je suis tout a fait d'accord sur le fait que les interlocuteurs sont dépourvus de compréhension et d'écoute. Si pas d'entente je vais certainement aller à la résiliation. juste noter que depuis que je suis assuré chez AMV je n'ai eu aucun sinistre. </t>
  </si>
  <si>
    <t>02/07/2019</t>
  </si>
  <si>
    <t>cg-75730</t>
  </si>
  <si>
    <t>Pas du tout professionnel !!!!
ne répond pas aux messages et aucune nouvelle de leurs part malgré l'attente de la carte verte depuis maintenant plus de 10 jours
et tout les documents envoyés et bien reçus .
De plus le numéro du service client est surtaxé et il est très difficile d'arrivé a les contacter</t>
  </si>
  <si>
    <t>08/05/2019</t>
  </si>
  <si>
    <t>francktp-74745</t>
  </si>
  <si>
    <t xml:space="preserve">AMV est surement le leader de l'assurance 2 roues, et le plus utilisé par les motards. Seulement, voila le service client est lamentable. Une lenteur sans fin dans le traitement des dossiers. Des documents demandés par mail, puis au moment où vous pensez qu'ils ont tout, ils vous les redemande les originaux par courrier. Aucune souplesse commerciale (Alors que je possède chez eux plusieurs motos depuis de nombreuses années, il n'ont rien voulu entendre lorsque j'ai demandé une réduction de franchise après le vol d'un scooter) En plus vous avez l'impression que vous les dérangez au téléphone, relances permanentes pour avoir une réponse, la conseillère était presque agressive alors que j'étais victime et non coupable ! A FUIR..., ils vous demandent des justificatifs sans fin, tout ça pour 1000 euro de remboursement... </t>
  </si>
  <si>
    <t>04/04/2019</t>
  </si>
  <si>
    <t>gusta-72314</t>
  </si>
  <si>
    <t>Fort de ses 40 ans d expérience AMV place la satisfaction de ses préoccupations et met à leur service une équipe de 260 conseillers spécialistes". C est la devise d AMV assurance apparemment. Mais quand on cherche à savoir ou en est l avancement de notre sinistre personne n est capable de donner une réponse cohérente il faut attendre et attendre et encore attendre !! Et cela dure depuis plus de 2 mois date du sinistre le 11 janvier 2019 assurance a fuir..</t>
  </si>
  <si>
    <t>21/03/2019</t>
  </si>
  <si>
    <t>bams-71962</t>
  </si>
  <si>
    <t>bonjour je suis assuré AMV et j'ai eu un accident debut aout 2018 et depuis j'attends que AMV m'indemnise, ça fait déjà 7 mois le seul conseil que je peux donner est de fuir AMV!!</t>
  </si>
  <si>
    <t>07/03/2019</t>
  </si>
  <si>
    <t>grillou-71814</t>
  </si>
  <si>
    <t>Amv me resilie car l expert a mi ma moto en VEI il a sur estimé les réparations et à mis des pièces hs qui n avait rien sans conpter une peinture perso à 500€ plus par carter les rétros et les clignotents sans égratignure les cals pieds arrière le saute vent ext ext donc aucune indemnisation
BRAVO AMV</t>
  </si>
  <si>
    <t>02/03/2019</t>
  </si>
  <si>
    <t>fe-69976</t>
  </si>
  <si>
    <t xml:space="preserve">Scandaleux! mauvaise foi indigne!
Accident il y a trois mois dans un village suite à un refus de priorité. La partie adverse reconnait que sa responsabilité est totalement engagée. 
Pressé par les frais de gardiennage, j'ai cédé l'épave et je reçois un refus d'indemnisation sous prétexte que la signalisation de l'intersection n'est pas réglementaire. 
J'ai fourni la preuve de la présence de panneaux AB6 indiquant le caractère prioritaire de la départementale sur laquelle je circulais.
Il devait y avoir enquête auprès de la Mairie concernée. Depuis deux mois personne n'a appelé. 
Les responsables du service sinistre sont formatés pour ne pas laisser sortir un euro parfaitement conscient que l'on ne va pas engager une procédure pour une somme inférieure à 2000 euros ! 
Comble du cynisme. 
je viens de recevoir l'avis d'échéance!!!
J'habite à la campagne et je n'ai pas de moyen de locomotion depuis trois mois.
Fuyez cette compagnie, contrairement aux apparences on ne fait pas d'économies avec leurs tarifs attractifs.
</t>
  </si>
  <si>
    <t>07/01/2019</t>
  </si>
  <si>
    <t>mimi83-69667</t>
  </si>
  <si>
    <t>LE PIRE DES ASSURANCES !!!</t>
  </si>
  <si>
    <t>26/12/2018</t>
  </si>
  <si>
    <t>mickey-68879</t>
  </si>
  <si>
    <t xml:space="preserve">contacté par assurance pour me dire que j'avais déclaré un sinistre de trop et me demandant de leur faire un courrier dans ce sens et après un sinistre , m'a dit que j'avais pas déclaré tous les sinistres a la souscription et maintenant je vais devoir rembourser des réparations a neuf de ma moto qui n'était même pas obligé . des menteurs et des tricheurs ( plus de 4000 euro juste avant noël , je peux vous dire que m'a prochaine assurance je vais essayé de bien la choisir .a éviter comme la peste 
</t>
  </si>
  <si>
    <t>24/11/2018</t>
  </si>
  <si>
    <t>cyril62-67721</t>
  </si>
  <si>
    <t xml:space="preserve">Après un accident de la route corporelle et matériel cette assurance a disparu comme par magie a part pour continuer a prélevé la cotisation malgrès que ma moto est été déclaré épave. De plus à l'heure actuelle aucune indemnisation ma été remise pour le préjudice encouru lors de cette accident. 
Très mauvaise assurance, qui ne sert qu'à encaisser l'argent, mais lorsqu'il s'agit de payer il n'y a plus personne.
</t>
  </si>
  <si>
    <t>garrygabriel-67477</t>
  </si>
  <si>
    <t>Je m'assure depuis des années chez Amv pour un scooter ou une moto, mais j'ai eu un accident non responsable depuis fin juillet 2018 et toujours aucune indemnisation, pourtant mon dossier est complet depuis un mois, et après plusieurs relances, sur mon compte personnel Amv, par courrier ou par mail, aucun retour, je ne trouve donc pas ça professionnel, merci de me recontacter au plus vite afin de régulariser mon dossier, bien à vous.</t>
  </si>
  <si>
    <t>09/10/2018</t>
  </si>
  <si>
    <t>nikou-66986</t>
  </si>
  <si>
    <t>J'ai souscris une assurance chez AMV en novembre 2017 pour le scooter de mon fils, celui ci à malencontreusement eu un petit accrochage avec un de ses camarades qui était également en scooter, rien de grave, aucun blessés et aucuns dégâts sur le scooter de mon fils, seulement quelques dégâts sur la moto de son copain. Après 2 mois d'attente, l'assurance à reconnu la responsabilité de mon fils à à 50% et je suis d'accord avec cette décision, seulement, aujourd'hui soit 8 jours après, je viens de recevoir un courrier en recommandé m'informant que l'assurance prenait la décision de résilier le contrat à la date anniversaire. Ne comprenant pas cette décision j'ai immédiatement appelé pour avoir des explications, et en réponse la personnne que j'ai eu en ligne m'a dit que chez AMV il avait pour instruction de résilier tout contrat sur lequel il survenait un accident la première année du contrat, à quoi ça sert de prendre une assurance alors puisque au moindre petit accrochage on vous jette dehors sans explications alors qu'un aucun moment ce n'est précisé sur les modalités du contrat.
J'aurais pu comprendre s'il y avait eu une répétitions d'accidents ou si mon fils aurait été 100% responsable et encore... très déçu si j'ai un conseil à vous donner passé votre chemin car AMV ne vaut rien, ils sont juste là pour prendre votre argent mais n'apporte aucune garantie. Scandaleux</t>
  </si>
  <si>
    <t>20/09/2018</t>
  </si>
  <si>
    <t>horcha-66681</t>
  </si>
  <si>
    <t>Bonjour, à tous. 
J' ai eu un accident le 18 mai 2018, à raison. Une voiture m'as couper la propriété. J' ai fait faire l' Expertise de mon véhicule (Kawasaki Z750 de 2007) J' ai fait tout ce qui fallait : Constat Expertise et renvoie de tous les documents. Nous sommes le 07 Septembre 2018, et je n' ai rien eu comme indemnisation pour réparer ma moto. Quand j' ai eu une personne de chez AMV, la seule réponse qui mon dit c'est : on n' attends la réponse de l' équipe adversaire, en sachant que l' autre véhicule impliqué dans mon accident à eu une réponse de son assurance MATMUT en lui disant qu'elle à tort à 100% .
Dès que j' aurais préjudice réussi, je ne reviendrai plus jamais chez AMV.</t>
  </si>
  <si>
    <t>07/09/2018</t>
  </si>
  <si>
    <t>seb-66575</t>
  </si>
  <si>
    <t xml:space="preserve">C'est une assurance nickel tant que vous n'avez pas de problème... j'ai eu un accident NON RESPONSABLE le 24 juin, tout a été fait de mon côté et dans les règles. La moto est expertisée et la carte grise transmise depuis début juillet donc la moto n'est plus à moi ! Mais j'attends toujours le remboursement ! Et apparement ils attendent que la partie adverse donne son accord qui peut durer des mois, pour me rembourser, bien entendu ils ne font aucune relance, pas comme nous quand on est en retard de 1 heures dans le règlement de la prime ! Donc une assurance sans aucune relation client ou très médiocre ! Après plus de 15 ans à leur donner mon pognon pour mes motos, voitures et appartements voilà leur façon de traiter leur clientèle... tout simplement lamentable. Au final je dois reprendre le boulot d'ici 15 jours mais je me retrouve sans moto car je n'ai pas les moyens de faire l'avance de 8600 euros qu'ils me doivent ! Je vais être obligé de prendre la voiture qui consomme plus, mettre 30 minutes de plus pour arriver et rentrer au boulot, et donc mettre ma fille en garderie, et payer 15 à 20 euros de parking. Tout ceci va engendrer des frais énormes et qui va me payer tout ça ? </t>
  </si>
  <si>
    <t>04/09/2018</t>
  </si>
  <si>
    <t>lazarus-65468</t>
  </si>
  <si>
    <t xml:space="preserve">Une hotline Française ! Peu d’attente lorsqu’on appel. J’ai eu une panne sur autoroute, proche de paris. J’ai pu avoir rapidement une personne en ligne et la conseillère a été précisé sur les conseils et ma couverture. 
Rien eu à débourser et aucune paperasse ou déclaration quelconque après mon dépannage. </t>
  </si>
  <si>
    <t>13/07/2018</t>
  </si>
  <si>
    <t>motardsailor-63973</t>
  </si>
  <si>
    <t xml:space="preserve">Après avoir eu un accident je me suis retrouvé au téléphone avec une personne qui m a balladé avec des  
c’est en cours
 on verra
 j’en sais rien 
Avec comme motif que je n’étais pas le seul dossier à gérer prétextant indirectement un sous effectif du personnel javais plus l’impression d embêter  cette personne désagréable que d obtenir du soutien puisque c’est moi qui ai dû faire les démarches pour obtenir les informations (police, mairie, service infrastructure) </t>
  </si>
  <si>
    <t>14/05/2018</t>
  </si>
  <si>
    <t>A FUIR ABSOLUMENT .....content jusqu a qu il vous arrive un sinistre ....
j ai gare mon harley davidson entierement personnalisee (accessoires et peinture ) et je les retrouve avec le reservoir completement enfonce(coup de marteau ou je ne sais quoi)....j ai donc declare un sinistre a cette assurance et apres passage de l expert qui a estime les reparations a plus de 800 euros on m a repondu que amv me rembousait 89 euros....super et ce en etant assure tout risque depuis 8 ans et sans jamais avoir eu aucun sinistre ....j ai donc decide de leur faire une reclamation jointe ci dessous....
bjr,suite a la declaration de mon sinistre je viens de prendre connaissance de la valeur du remboursement de mon prejudice soit 89 euros pour une valeur estimee a 850 euros pour la raison suivante
je n ai pas souscrit l option accessoires...
je tient a vous faire par de mon mecontentement car lorsque je me suis assuree chez vous depuis a peut pres 8 ans je n ai jamais eu aucun sinistre et je n ai jamais entendu parle de cette option qui en plus ne coute que 4.30 euros donc vous vous doutez bien que je l aurais pris,surtout que mon harley davidson est toute modifiee et qu il y en a pour plus de 10000 euros d accessoires.....
quand je me suis assure par internet je me suis assure tout risques ce qui pour moi couvrait tout puis ce que c est tout risque comme je l ai tjrs fait et ce depuis mes 18 ans j en ai 45 aujourd hui...et je n ai meme pas cherche a savoir si il existait des options...et aujourd hui apres plusieurs coups de telephone on m explique que seul les equipements d origine sont rembourses....donc si j avais su cela je me serais assure au tiers car ca fait 8 ans que vous me prelevez de l argent pour rien a savoir 200 euros en plus tout les ans soit presque 1600 euros alors que si il arrive quelque chose a ma moto rien ne sera rembourse puisque rien n est d origine
et aujourd hui pour une somme estimee a 850 euros vous ne souhaitez me rembourser que 89 euros....non mais je reve...expliquez moi ce que c est si ce n est pas du vol manifeste!!! je vous est donne en huit ans presque 4000 euros donc 1600 euros pour rien?
je vous demanderez de faire un petit geste en ma faveur car je me suis renseigne aupres d un de vos conccurent direct a savoir la mutuelle des motard qui eux m ont propose de faire venir un expert chez moi pour estimer la moto et qu en cas de vol ou autre je serais rembourse selon la valeur de la moto ou des accessoires ajoutes estimer par l expert et ce sans aucunes factures
a l heure d aujourd hui je suis tres en colere et decu par votre assurance j etais pourtant un client fidele et un bon conducteur en huit ans je ne vous ai rien coute et je vous ai plutot fait gagner de l argent
je viens de souscrire a cette fameuse options accessoires meme si la date de mon sinistre est anterieur
mais dans le cas d un refus de votre part de prendre en charge les reparations je vous demanderais de la supprimer et je changerais immediatement d assurance
j espere ne pas avoir pris le temps de vous ecrire pour rien meme si je ne sais pas si je suis ds la bonne rubrique pour une reclamation mais je n ai pas trouve cette rubrique(si c etait le cas j espere qu une personne ayant un pouvoir decisionnaire lira ma reclamation),et j attends de vous un peu de comprehension et pour me conforter dans le sens que vous etes une assurance correcte et que je ne suis pas venu par hasard chez vous depuis toutes ces annees 
dans l attente je vous prie d aggreer mes sinceres salutations
a tous les possesseurs de harley davidson ou autre moto personnalisees fuyez cette assurance qui n est la que pour encaisser des mensualites et ne vous couvrira pas en cas de cute ou autre meme si vous etes assure tout risque...
il vaut mieux payer un peu plus cher etre couvert.....heuresement que je ne suis jamais tombe avec ma becane car tout aurait ete pour ma pomme comme si j avais ete assure au tiers et bien sur jamais amv ne vous proposera cette fameuse options accessoires c est a vous de bien lire votre contrat et meme si vous la prenez elle ne vous servira uniquement si vous avez les factures donc au final elle ne sert a rien.....</t>
  </si>
  <si>
    <t>16/04/2018</t>
  </si>
  <si>
    <t>tato2222-62973</t>
  </si>
  <si>
    <t xml:space="preserve">je suis assuré depuis 2011  coefficient 0.50 pas d accident depuis ni responsable et non responsable 12 point sur mon permis j ai eu un retrait de permis il a un mois  pour excès a grande vitesse + 50k:h
je viens d être radier super j ai toujours payer en temps et en heure je suis resté Fidel a cette assurance depuis tout ce temps et radier a la première erreur bien j en prend note mais c est vraiment petit de leur part je les laisse pour ce qu' il sont juste la pour prendre l argent mais surtout pas pour nous aider </t>
  </si>
  <si>
    <t>05/04/2018</t>
  </si>
  <si>
    <t>fred-62832</t>
  </si>
  <si>
    <t>Assurée pour un scooter 125, très satisfaite des services dépannage pour véhicule en panne,que j'ai sollicité plusieurs fois et qui m'ont toujours donné entière satisfaction.</t>
  </si>
  <si>
    <t>30/03/2018</t>
  </si>
  <si>
    <t>jo-62793</t>
  </si>
  <si>
    <t>Assuré depuis 2003 chez AMV, ça allait. 
En septembre 2017, je suis en moto et un automobiliste qui sort d'un parking me coupe la route en essayant de forcer le passage pour s'insérer. 
Je le percute mais il essaie de s'enfuir.
La circulation l'empêche d'aller loin et je lui demande de faire un constat.
A la réception du constat AMV me répond qu'ils ne sont pas capable de déterminer qui est responsable ( vous êtes sérieux là !!!) (afin de n'avoir aucun frais à avancer apparemment) et que comme je ne suis pas assuré en "tous risques" ils ne feront rien pour moi. 
Au bout d'environ deux mois on me dit que le recours contre l'assureur de l'autre partie n'a pas abouti car il ne leur à pas répondu et qu'ils relancent la procédure. 
Cela fait maintenant sept mois et toujours aucune réponse ni solution ne m'est proposée.
Si vous n'avez qu'un véhicule ne l'assurez pas chez eux car en cas de litige si (et je dit bien si) vous êtes indemnisés cela prendra des  mois.
Au niveau des prix aujourd'hui il y à  bien moins cher et au niveau du service client cela peut difficilement être pire. 
Pour un assureur qui se prétend spécialiste du deux-roues c'est une CATASTROPHE.</t>
  </si>
  <si>
    <t>29/03/2018</t>
  </si>
  <si>
    <t>mamat1412-62682</t>
  </si>
  <si>
    <t>Je viens de téléphoner pour finaliser mon inscription ce 26/03/18 à 17h40, mon interlocuteur était très désagréable voir impoli, pour une simple question d'envoi de document , à 12CTS d'euros la minute on pourrait au moins avoir quelqu'un de polit et serviable au téléphone...!!! j'espère que les services de cet assureur ne sont pas à l'image de ce conseillé ...</t>
  </si>
  <si>
    <t>26/03/2018</t>
  </si>
  <si>
    <t>lololafoto-62503</t>
  </si>
  <si>
    <t xml:space="preserve">juste un mot .... FUYEZ ! ces gens comme beaucoup d'autres ne savent plus ce qu'est un client ! </t>
  </si>
  <si>
    <t>20/03/2018</t>
  </si>
  <si>
    <t>nino-62150</t>
  </si>
  <si>
    <t>Une honte ! Une résiliation de leur suite à 1 seul accident. Pas d'explication, même après des dizaines de coup de fil. Et le pire, même après une demande de ne pas être résilier pour ne pas être pénaliser auprès d'autres assurances, j'ai essuyé une refus total, sans aucune explication. 
C'est inadmissible. Assurance incompétente, inhumaine, pas d'écoute, pas d'échange.
FUYEZ !!!!!</t>
  </si>
  <si>
    <t>09/03/2018</t>
  </si>
  <si>
    <t>waldek-61888</t>
  </si>
  <si>
    <t>Quel manque de réactivité! Un automobiliste renverse ma moto en stationnement, retro cassé des rayures et ça fait plus de 3 mois que je ne peux l'utiliser, car en cas d'accident ce serait pour ma pomme! AMV attend le cheque de la partie adverse pour prendre en charge mes reparations...Mais est-ce que un professionnel de l'assurance est incapable de voir qui est en tort ou pas???? Dieu merci que ce ne soit pas une assurance maladie</t>
  </si>
  <si>
    <t>glicou-61789</t>
  </si>
  <si>
    <t>Déjà 9 mois que j'attends le remboursement de ma franchise pour un sinistre non responsable. Toujours une bonne excuse pour faire trainer le dossier !! Si vous n'avez besoin de rien, n'hésitez pas, cette assurance est pour vous !!</t>
  </si>
  <si>
    <t>26/02/2018</t>
  </si>
  <si>
    <t>aurel51-61707</t>
  </si>
  <si>
    <t>Bonjour, je viens de souscrire a un contrat ayant payer mes trois mois je n'est pas encore envoyé mes doccument.peux t on resilié de suite ? Suite au commantaire sa ne me tente pas trop.....</t>
  </si>
  <si>
    <t>vincent1989-61630</t>
  </si>
  <si>
    <t>3 mois que ma moto (du 28/11/2017 a ce jour 21/02/2018) est indisponible car les dossier avance pas, aucune solution de remplacement alors que le problème vient de leurs services engorgé par les demandes, pas ou peut de réponse à mes mails, c'est toujours a moi de venir aux nouvelles pour savoir que la situation à une peut évolué</t>
  </si>
  <si>
    <t>21/02/2018</t>
  </si>
  <si>
    <t>alexandre-60799</t>
  </si>
  <si>
    <t>Deux mois passés après un accident de circulation, la responsabilité n'est toujours pas établie. Ainsi, aucune indemnité n'est versée.</t>
  </si>
  <si>
    <t>25/01/2018</t>
  </si>
  <si>
    <t>mitmit-58943</t>
  </si>
  <si>
    <t xml:space="preserve">Un peu galère à avoir au tel, attente parfois longue mais service compréhensif qui m’a facilité mes démarches </t>
  </si>
  <si>
    <t>19/11/2017</t>
  </si>
  <si>
    <t>fragilopes-58480</t>
  </si>
  <si>
    <t xml:space="preserve">Deux sinistres chez eux
Moto volée en juin, retrouvée 1 semaine plus tard accidentée, le voleur dessus, en course poursuite avec les gendarmes.  Resultat : 2mois de prison ferme pour le voleur, et 500e de franchise pour ma pomme et moto inutilisable pendant tout l'été (en partie à cause du garagiste aussi). 
Je comprends pas d'avoir du payer une franchise alors que le voleur était identifié. Ils ne se sont pas retournés contre lui sous prétexte qu'il "serait insolvable"
Très compliqué de gérer ce dossier entre les conseillers qui ne répondent que le matin de 9 a 12h, et des "experts" aux abonnés absents, qui ne voient pas les dégâts de la moto. Suivi de dossier inexistant, et il faut absolument les appeler tout le temps pour accelerer les procédures ....
Puis quelque semaines plus tard, une fois la moto récupérée, petite glissade en ville à cause d'un automobiliste jugé 100% en tort. Cette fois ce dossier à été traité rapidement, sans franchise et sans rien avancer. 
Prix moyennement attractif pour moi, jeune permis, première moto récente (2016) 300cc, permis B depuis 2 ans : 900e en région parisienne
Avis mitigé </t>
  </si>
  <si>
    <t>30/10/2017</t>
  </si>
  <si>
    <t>samsam-58454</t>
  </si>
  <si>
    <t>assurance normale quand tout va bien , mais des qu'il y a sinistre , plus personne , accueil déplorable ,aucun contact tel ou mails, aucun soutient ,  5 mois en attente de remboursement pour accident non responsable  et toujours pas de réponse. à l’ère du numérique , cette assurance envoie encore des courriers postaux à l'adversaire ...bref pour ma part bien déçu d'une assurance qui montre une belle pub à la tv mais qui en réalité n'est pas à l hauteur du service ....</t>
  </si>
  <si>
    <t>29/10/2017</t>
  </si>
  <si>
    <t>vivie66-58419</t>
  </si>
  <si>
    <t>La pire des assurances ! Il n'y a pas de motard chez eux, ça se voit. Même si l'on est pas en tort, ils ne cherchent même pas à nous défendre. Délai de traitement des dossiers trop long, pas de contacts, ils nous baladent.... Je vais vite résilier</t>
  </si>
  <si>
    <t>27/10/2017</t>
  </si>
  <si>
    <t>nikias-57524</t>
  </si>
  <si>
    <t>J'ai été impressionné par la gestion d'un sinistre vol et greable!ent surpris par le montant du remboursement. Un grand merci à l'equipe</t>
  </si>
  <si>
    <t>22/09/2017</t>
  </si>
  <si>
    <t>marcoo-56866</t>
  </si>
  <si>
    <t>j'ai été assurer chez eux pour un scooter 50cc pour le travail mon scooter a été voler devant mon travail cela fait un mois 1/2 j'ai fournir tous les papiers et depuis pas de nouvelle les seule nouvelles que j'ai eu s'est que je faisais plus partir de chez eux pour mon deuxième scooter que j'ai acheter une semaine après le vol du première j'ai été radier sans explication et vu les commentaires je regrette avoir prie comme assurance je l'a conseille pas</t>
  </si>
  <si>
    <t>24/08/2017</t>
  </si>
  <si>
    <t>regis27-56268</t>
  </si>
  <si>
    <t>Véhicule bloqué  depuis un mois et demi pour 10 heures de travail 
Toujours pas de prise en charge (AMV attend les conclusions de l expert,et l expert vous dit  ce n'est pas moi c'est AMV
Ça risque de durer encore longtemps )</t>
  </si>
  <si>
    <t>25/07/2017</t>
  </si>
  <si>
    <t>cris-55702</t>
  </si>
  <si>
    <t>Cela fait depuis peu que je suis inscrit et je suis très bien, tout est génial le prix est très correcte pour ce qui est proposé. Continuer comme cela, à essayer je le recommande.</t>
  </si>
  <si>
    <t>28/06/2017</t>
  </si>
  <si>
    <t>kicks-54629</t>
  </si>
  <si>
    <t>Bonjour j'ai souscrit une assurance moto chez AMV le 30/03/2017. Après plusieurs appels téléphoniques et l'envoi répétitif des mêmes documents par mail, et puis par courrier, et avec la garantie que mes appels ont été pris en compte, hier je reçois un mail me disant que mon contrat et résilié pour défaut de documents. après 14 ans d'assurance, j'ai simplement changé de véhicule. sympa non?</t>
  </si>
  <si>
    <t>12/05/2017</t>
  </si>
  <si>
    <t>eric-54438</t>
  </si>
  <si>
    <t>Enfin un assureur honnête ?</t>
  </si>
  <si>
    <t>03/05/2017</t>
  </si>
  <si>
    <t>kris690-53427</t>
  </si>
  <si>
    <t>Bonjour à tous! Auriez vous une assurance sérieuse à me conseiller? Une voiture m'as coupé la route le 28 Août 2016!depuis j'attends toujours des nouvelles! Lorsque je me permets d'appeler tout les deux mois,on me fait bien comprendre que mes appels dérange! En attendant je suis prélevé chaque mois,j'en peux plus!!!</t>
  </si>
  <si>
    <t>25/04/2017</t>
  </si>
  <si>
    <t>ale92300-53407</t>
  </si>
  <si>
    <t>Après une déclaration de sinistre non-responsable (selon le code de la route), bien qu'AMV mette un temps considérable à déterminer ma responsabilité et aujourd'hui après plus d'un mois d'immobilisation de mon véhicule (depuis le 15/02), je réclame une indemnisation pour mes moyens de transports étant donné que ma moto me permet de faire mes trajets domicile-travail (en plus du crédit que je dois rembourser tous les mois, cela engage des frais de transports supplémentaires évidemment), on me répond que ce n'est pas possible et que je dois passer par le biais d'un avocat pour en faire la réclamation. Je trouve cela complètement fou étant donné la situation, que je sois victime d'un accident de la route et le fait que mon assureur ne prenne pas ses responsabilités de ce côté. Dans le cas d'un accident non-responsable voilà ce que stipule la loi :  "Immobilisation du véhicule entraînant une privation de jouissance pour son propriétaire : remboursement des frais de location d’un véhicule de remplacement, d’abonnement aux transports en commun, ou indemnisation forfaitaire pour compenser les désagréments.
(exemples : CA Versailles, 20 janvier 2006 ; CA paris, 11 juin 2007)". De plus, AMV me demande de régler la franchise de 450€ au garage tant que la responsabilité n'est pas définie suite au retour de l'assurance adverse. J'ai été contacté par l'assuré adverse qui m'a bien confirmé sa pleine responsabilité (retour de son assurance) et AMV me répond : il peu être responsable comme vous pouvez l'être aussi. On se marche sur la tête.</t>
  </si>
  <si>
    <t>etienne-52636</t>
  </si>
  <si>
    <t xml:space="preserve">Assuré chez eux depuis des années, je suis très satisfait de la gestion d un récent sinistre. En tant qu ancien client j ai vu ma franchise divisée par 2 ç est toujours appréciable </t>
  </si>
  <si>
    <t>22/02/2017</t>
  </si>
  <si>
    <t>jack59000-52530</t>
  </si>
  <si>
    <t>Etant un assuré récent sans sinistre difficile d' étre trés objectif sur la qualité des services, pour l instant trés bien</t>
  </si>
  <si>
    <t>17/02/2017</t>
  </si>
  <si>
    <t>lebelge-52406</t>
  </si>
  <si>
    <t>Ayant fait le tour de plusieurs assurances, AMV reste le meilleur rapport qualité/prix pour mon assurance moto.</t>
  </si>
  <si>
    <t>14/02/2017</t>
  </si>
  <si>
    <t>gabi33-51601</t>
  </si>
  <si>
    <t xml:space="preserve">Moi je suis ravie car je suis jeune conducteur moto et n'ayant jamais été assurée en moto aucune assurance ne voulait me couvrir sauf amv et avec des prix intéressants </t>
  </si>
  <si>
    <t>24/01/2017</t>
  </si>
  <si>
    <t>sebby-51258</t>
  </si>
  <si>
    <t>Amis motards, j'ai été victime il y'a 3jours d'un accident de la route non responsable avec blaissure, inquièt de ma perte de salaire qui va arriver très vite et des frais engendrés par l'accident, je téléphone à AMV pour savoir leurs positions dans cela, ont me réponds sur un ton froid qu'il y'a plus grave que cela et que je commençais à être pénible d'avoir essayé d'appeler ma conseillère 3 fois les jours précédents ( sans l'avoir eu ). Que j'avais qu'à attendre comme tout le monde, une réponse je trouve qui dépasse un peu les bornes et les fonctions d'une assurance.</t>
  </si>
  <si>
    <t>13/01/2017</t>
  </si>
  <si>
    <t>uptoday2002-50266</t>
  </si>
  <si>
    <t>comprenez que si cette assurance est la moins cher, c'est qu'il y a une raison</t>
  </si>
  <si>
    <t>jake-50234</t>
  </si>
  <si>
    <t>9 ans chez AMV sans un sinistre responsable ; une Annulation de permis due à cause d'excès de vitesse tous inférieurs à 30km/h et résiliation de mon contrat immédiat.
AMV, l'assureur qui n'aime  qu'encaisser les primes d'assurance sans avoir les éventuels problèmes qui vont avec .. donc pas un assureur ... pitoyable !! donc à éviter</t>
  </si>
  <si>
    <t>13/12/2016</t>
  </si>
  <si>
    <t>secretdefense-49964</t>
  </si>
  <si>
    <t>C'est souvent le pris compétitif qui fait se tourner vers AMV. Mais je ne vous souhaite pas d'avoir un accident.. !!! Accident non-responsable ici en 2009 et mon dossier n'est toujours pas indemnisé ! L'offre qui m'est faite compte 3000 € de moins que les sommes que j'ai du engager pour me faire soigner ! Une interlocutrice bornée et incompétente qui ne cherche pas le dialogue et qui me lèse financièrement. De plus, jamais aucun conseil dans la gestion de mon sinistre, en gros on m'a laissé me demm** tout seul..... A FUIR !!!!!  Cherchez un vrai assureur....</t>
  </si>
  <si>
    <t>06/12/2016</t>
  </si>
  <si>
    <t>sefyu13140-49798</t>
  </si>
  <si>
    <t xml:space="preserve">Suite à un accident en quad ou j'ai été envoyé dans le fossé amv assurance à su être rapide et efficace quand à la reparation de mon véhicule </t>
  </si>
  <si>
    <t>robis-49362</t>
  </si>
  <si>
    <t>quand vous écouterez mon histoire sur la façon d'AMV de traiter ses clients en cas de sinistre vol vous déciderez sans doute de changer d'assureur,... je suis disposé à expliquer en détail ...</t>
  </si>
  <si>
    <t>karine-z-139538</t>
  </si>
  <si>
    <t xml:space="preserve">Pour l instant satisfaite 
Simple et rapide 
Prix raisonnable 
Je n ai fait que l inscription 
Cordialement 
On verra par la suite 
Merci 
En espérant que tout ce passe bien </t>
  </si>
  <si>
    <t>APRIL Moto</t>
  </si>
  <si>
    <t>13/11/2021</t>
  </si>
  <si>
    <t>01/11/2021</t>
  </si>
  <si>
    <t>olivier--n-139486</t>
  </si>
  <si>
    <t xml:space="preserve">Je suis satisfaite du service  je recommande vivement facilité pour avoir le devis très satisfaites je vous recommande vivement bien à vous merci beaucoup </t>
  </si>
  <si>
    <t>12/11/2021</t>
  </si>
  <si>
    <t>thierry-c-139451</t>
  </si>
  <si>
    <t xml:space="preserve">Première adhésion à cette assurance qui semble intéressante et facile à mettre en service via internet.
Elle mérite de s'y intéresser et a été recommandé par mon concessionnaire moto
</t>
  </si>
  <si>
    <t>kevin-j-139432</t>
  </si>
  <si>
    <t xml:space="preserve">
Très rapide et pratique merci beaucoup pour ce service convenable Très rapide et pratique merci beaucoup pour ce service convenable très rapide et pratique merci beaucoup pour ce service convenable</t>
  </si>
  <si>
    <t>11/11/2021</t>
  </si>
  <si>
    <t>gilbert-d-139406</t>
  </si>
  <si>
    <t>mon inscription a été simple et rapide, et les prix sont tout a fait concurrentiels, j'ai donc choisi cette assurance,  encore merci pour le service rendu .</t>
  </si>
  <si>
    <t>10/11/2021</t>
  </si>
  <si>
    <t>will-139377</t>
  </si>
  <si>
    <t>Cette assurance est la pire de toutes les assurances, je déconseille tout conducteur deux roues , voiture dallez chez eux le traitement de vos dossiers sinistres est catastrophique ! La gestion bien plus que déplorable j’ai eu un accident en deux roues en septembre 2021 April m’étant concidere comme responsable et ai expliqué que lors de ma prise en charge il mettait impossible de prendre des témoignages car j’ai été pris en charge par les pompiers 
( Vous avez déjà vu un accidenté dire au pompier attendez je dois prendre des témoignages !)
j’ai du me justifier en leurs apportant des éléments de types :
Photos
Fléchage expliquant mon accident 
Légendes écrites 
( témoignages )que j’ai finalement pu recueillir 
A savoir qu’il m’avait été donné une date pour passage d’expert de mon  véhicule et que celle ci a été annulé dans jamais m’en donner une autre et maintenant il concidere simplement que je suis responsable ceci malgré tout les éléments expliquant clairement l’aspect fautif du conducteur m’ayant heurté 
April est la piiiiiiiire assurance moto n’y allez pas du tout !!</t>
  </si>
  <si>
    <t>herve-f-139342</t>
  </si>
  <si>
    <t>Dommage que la personne qui a réceptionné mon appel pour des renseignements ne comprenne pas correctement le français ! Vous posez votre question, elle répond quel est vôtre numéro de client, vous reposez votre question, un grand blanc !
Cordialement</t>
  </si>
  <si>
    <t>afiavi-g-139243</t>
  </si>
  <si>
    <t>Satisfaite du prix et des propositions. Rapide et efficace. 
J'ai assuré mon scooter électrique. Le prix est est très correcte. Merci bien. Je recommande</t>
  </si>
  <si>
    <t>09/11/2021</t>
  </si>
  <si>
    <t>kaddour-b-139240</t>
  </si>
  <si>
    <t xml:space="preserve">Je suis très satisfait de cette assurance les prix sont vraiment top, les options sont super également, sont bien expliquer et pas très chère vraiment top </t>
  </si>
  <si>
    <t>marianne-l-139202</t>
  </si>
  <si>
    <t>Meilleur rapport qualité prix pour assurer un scooter neuf 50 cm3 contre le vol (parfois carrément impossible selon certaines compagnies! )
Meilleur rapport qualité prix pour assurer un scooter neuf 50 cm3 contre le vol (parfois carrément impossible selon certaines compagnies! )</t>
  </si>
  <si>
    <t>08/11/2021</t>
  </si>
  <si>
    <t>frederic-a-139142</t>
  </si>
  <si>
    <t>je suis satisfait du service et les prix me conviennent , site clair et disponible 24sur 24 et 7 jours sur 7 
je recommanderais  votre assurance sans probleme</t>
  </si>
  <si>
    <t>07/11/2021</t>
  </si>
  <si>
    <t>diego-m-139141</t>
  </si>
  <si>
    <t>Satisfait du prix et de la rapidité de me réalisation du contrat ainsi que l’accessibilité ce n’est pas compliqué et simple d’utilisation merci à April moto</t>
  </si>
  <si>
    <t>laurent-n-139135</t>
  </si>
  <si>
    <t>Le prix me convient et le service est rapide. En attente de bour l'annulation auprèsde mon ancienne assurance. Faite vous l'hivernage pour les assurances moto ?</t>
  </si>
  <si>
    <t>sandrine-c-139128</t>
  </si>
  <si>
    <t xml:space="preserve">Rien à dire tous est parfait. Très satisfaite par la rapidité et facilité de réalise un contrat assurance. En attente de mes document dassurence.
Sandrine Curate </t>
  </si>
  <si>
    <t>06/11/2021</t>
  </si>
  <si>
    <t>sylvie-h-139093</t>
  </si>
  <si>
    <t xml:space="preserve">Je trouve l assurance très bien rapport qualité prix nickel je pense rester chez vous très longtemps très bonne assurance. Grace a vous je vais pouvoir enfin rouler merci  </t>
  </si>
  <si>
    <t>fred-i-34195</t>
  </si>
  <si>
    <t>Assuré depuis 2005 chez april moto et je n'ai jeu a m'en plaindre, toujours la pour nous conseiller et le personnel est pro je suis très satisfait de leurs services</t>
  </si>
  <si>
    <t>05/11/2021</t>
  </si>
  <si>
    <t>philippe-x-138935</t>
  </si>
  <si>
    <t>Je suis satisfait de la réactivité du personnel , prix attractifs , relation humaine satisfaisante , gentillesse et professionnalisme sont au rendez-vous</t>
  </si>
  <si>
    <t>04/11/2021</t>
  </si>
  <si>
    <t>lauren-a-138909</t>
  </si>
  <si>
    <t>Je suis satisfaite par la facilité à avoir un devis et a souscrire une assurance.
Les tarifs proposés sont tout à fait corrects pour une couverture complète.</t>
  </si>
  <si>
    <t>ethan-p-138521</t>
  </si>
  <si>
    <t>Très bien comme assurance, pris en charge très rapidement. Je viens de changé d’assurance et je paye beaucoup moins chère que la dernière assurance et j’en suis satisfait.</t>
  </si>
  <si>
    <t>29/10/2021</t>
  </si>
  <si>
    <t>abderrahmane-s-138496</t>
  </si>
  <si>
    <t>Bonjour je vous remercie pour votre assurance merci c'était rapide et le prix est bien à plutard je vais vous envoyer les documents qui manquaient au plus vite</t>
  </si>
  <si>
    <t>28/10/2021</t>
  </si>
  <si>
    <t>romuald-b-138420</t>
  </si>
  <si>
    <t xml:space="preserve">Support téléphonique très efficace et très sérieux 
J'apprécie de ne pas avoir à me déplacer en agence pour une souscription même pour le jour même 
Prix abordable </t>
  </si>
  <si>
    <t>27/10/2021</t>
  </si>
  <si>
    <t>marie-d-138408</t>
  </si>
  <si>
    <t xml:space="preserve">Je suis très satisfaite du service, on peut demander une assurance en quelques clics, c'est rapide, pratique, clair, précis, très simple. Je recommande </t>
  </si>
  <si>
    <t>brian-b-138342</t>
  </si>
  <si>
    <t>Très bon prix et super assurance je la conseille a tous le monde merci beaucoup april vous êtes super et très facile a assurer bonne soirée a tous ( le botti )</t>
  </si>
  <si>
    <t>26/10/2021</t>
  </si>
  <si>
    <t>jerome-s-138249</t>
  </si>
  <si>
    <t xml:space="preserve">Site simple à utiliser, devis rapide, tarif intéressant, prestation très bonne. J'ai déjà eu un sinistre et le contact, la résolution et la prise en charge sont rapides </t>
  </si>
  <si>
    <t>25/10/2021</t>
  </si>
  <si>
    <t>serge-v-138044</t>
  </si>
  <si>
    <t>Très content des demarches , des tarifs, du contenue du devis , tres explicite !
Très rapide, convivial,  et simple
Je recommande le site
Merci encore !</t>
  </si>
  <si>
    <t>22/10/2021</t>
  </si>
  <si>
    <t>samir-d-137860</t>
  </si>
  <si>
    <t xml:space="preserve">Je suis satisfait du prix bien qu'un peu cher pour un jeune lycéen qui n'a pas encore le droit de travailler. Et super votre facilité pour y souscrire. </t>
  </si>
  <si>
    <t>20/10/2021</t>
  </si>
  <si>
    <t>mikael-c-137635</t>
  </si>
  <si>
    <t>Super facile à s’inscrire et prix au top ,même pour les scooter neuf ,les prix sont super abordables mêmes en tout risques franchement foncé sans hésitation !!!</t>
  </si>
  <si>
    <t>17/10/2021</t>
  </si>
  <si>
    <t>pascal-p-137634</t>
  </si>
  <si>
    <t>Prix correct pour une assurance moto . simulation de devis assez facile d'accés et trés simple d'utilisation merci bonne soirée  Cordialement Mr Prevost Pascal  .</t>
  </si>
  <si>
    <t>manuel-t-137566</t>
  </si>
  <si>
    <t>personnel au téléphone très professionnel et à l'écoute.-------------------------------------------------------------------------------------------------------------------------------------</t>
  </si>
  <si>
    <t>thierry-b-137435</t>
  </si>
  <si>
    <t xml:space="preserve">Très satisfait rien à signaler service rapide réponse rapide très bonne assurance pour moi .
Merci à toute l'équipe bonne journée à tous et à bientôt.
Thierry barone. </t>
  </si>
  <si>
    <t>benjamin-d-137360</t>
  </si>
  <si>
    <t>RAS 
Pour une première fois je suis satisfaite de ma démarche auprès de votre assurance... Je ne pense pas être déçue de ma démarche je recommande. :)</t>
  </si>
  <si>
    <t>13/10/2021</t>
  </si>
  <si>
    <t>dominique-p-137050</t>
  </si>
  <si>
    <t>je suis satisfait des tarifs étant nouveau chez vous j espère avoir pleine satisfaction  de votre assurance je conseillerez a mes amis et proches 
cordialement</t>
  </si>
  <si>
    <t>11/10/2021</t>
  </si>
  <si>
    <t>ryan-k-136901</t>
  </si>
  <si>
    <t>Satisfait je recommande vivement je ne connaissais pas mais un amis est assuré chez vous du coup j’ai étais convaincu et j’ai rejoins l’aventure merci</t>
  </si>
  <si>
    <t>10/10/2021</t>
  </si>
  <si>
    <t>yannick-r-136783</t>
  </si>
  <si>
    <t>Je suis satisfait de la rapide pour souscrire mon assurance moto . Le prix est vraiment intéressant . Votre site est vraiment bien fait. Je vous remercie.</t>
  </si>
  <si>
    <t>09/10/2021</t>
  </si>
  <si>
    <t>milor-n-136731</t>
  </si>
  <si>
    <t>C est cher mais rapide. Pas de formule intermédiaire avec juste tiers plus vol c est dommage. La formule complète est chère du coup juste pour une moto 50 cc.</t>
  </si>
  <si>
    <t>carole-r-136728</t>
  </si>
  <si>
    <t>Entièrement satisfaite par le service en ligne april moto 
Plus facile de faire un nouveau contrat plutôt que de changer un contrat existant mais bon...</t>
  </si>
  <si>
    <t>sebastien-a-136690</t>
  </si>
  <si>
    <t xml:space="preserve">Formulaire simple à compléter,  les prix sont vraiment interessant si tout est bien conforme avec ce qu on a rempli ,mais pour le moment je ne peux pas m avancer,j attend d avoir confirmation d un conseillé par téléphone
</t>
  </si>
  <si>
    <t>charles-l-136500</t>
  </si>
  <si>
    <t>Rapide, l'application est facile et disponible à tout momentanément, c'est agréable , même passe 19h. Les prix sont ok , reste à voir si l'assurance suit en cas de problème</t>
  </si>
  <si>
    <t>07/10/2021</t>
  </si>
  <si>
    <t>valentin-a-136490</t>
  </si>
  <si>
    <t>Je suis satisfait du service pour l'instant, les prix sont corrects à voir dans le temps. Nous avons choisis cette assurance suite aux avis internet..</t>
  </si>
  <si>
    <t>alexandre-p-136427</t>
  </si>
  <si>
    <t>De bon prix pour assuré une première moto (mon assurance me demandé 68€/mois alors qu'April me demande 36€ avec des option en plus) bonne option niveau garanti du véhicule.</t>
  </si>
  <si>
    <t>wilfride-r-136335</t>
  </si>
  <si>
    <t>Je suis satisfait, proposition qui répond à mes besoins, tarif adapté en fonction des garanties et options. Le rachat de la franchise a été prioritaire.</t>
  </si>
  <si>
    <t>06/10/2021</t>
  </si>
  <si>
    <t>daniel-b-136326</t>
  </si>
  <si>
    <t>Très bon prix !!! Pour mon scooter 125 sym gts .
Je recommande pour une première assurance. Les prix sont très attractif selon les options dont nous avons besoin .. merci</t>
  </si>
  <si>
    <t>belaid-a-136276</t>
  </si>
  <si>
    <t xml:space="preserve">Super bien responsable sympa au téléphone repond quand le peuvent a l’écoute les prix sont bien on peut rouler en toute sécurité grâce à cette assurance </t>
  </si>
  <si>
    <t>jean-paul-r-136262</t>
  </si>
  <si>
    <t xml:space="preserve">Mise en place simple et rapide. Très satisfait de cela. Rapport prestations/prix très intéressant. Il reste à voir dans le futur en cas de besoin mais ça commence plutôt bien. Merci </t>
  </si>
  <si>
    <t>anthony-z-136098</t>
  </si>
  <si>
    <t>Très satisfait tarifs très intéressants en rapport aux prestations proposées je recommanderais à mon entourage encore merci beaucoup pour vos services</t>
  </si>
  <si>
    <t>05/10/2021</t>
  </si>
  <si>
    <t>patrice-p-135910</t>
  </si>
  <si>
    <t>tres satisfait de la rapidité et des explications fournis par votre societé,si besoin se faisait je parlerais dans mon entourage de votre societé.Pporte</t>
  </si>
  <si>
    <t>04/10/2021</t>
  </si>
  <si>
    <t>nadir-e-135751</t>
  </si>
  <si>
    <t xml:space="preserve">Je suis satisfait du service rapide et du prix simple et efficace de cette assurance de plus très rapide a fair son contrat en ligne je recommande vraiment </t>
  </si>
  <si>
    <t>03/10/2021</t>
  </si>
  <si>
    <t>corentin-p-135748</t>
  </si>
  <si>
    <t xml:space="preserve">Je suis satisfait du service et remercie April pour ce service , je suis content d’être assurer en toute sécurité merci à eux et aux futurs assurances chez eux </t>
  </si>
  <si>
    <t>loic-r-135672</t>
  </si>
  <si>
    <t xml:space="preserve">Je suis vraiment satisfait du prix du service , le prix est très intéressant , simple rapide et efficace, je recommanderais April Moto a mon entourage. </t>
  </si>
  <si>
    <t>mathys-d-135663</t>
  </si>
  <si>
    <t>Très satisfait de la rapidité et de l efficacité des démarches en ligne. Les tarifs sont satisfaisants et correspondent à mon budget. Je recommande cet assureur</t>
  </si>
  <si>
    <t>antony-m-135423</t>
  </si>
  <si>
    <t xml:space="preserve">APRIL Moto propose des prix attractifs.
La souscription en ligne est simple.
En espérant que cette satisfaction soit identique en cas d'éventuel problème.
 </t>
  </si>
  <si>
    <t>dominique-p-135388</t>
  </si>
  <si>
    <t xml:space="preserve">Je suis satisfait du service le prix me convient simple et pratique je recommande cette assurance moto pour mes projets avenir pourquoi pas assurer mes voitures </t>
  </si>
  <si>
    <t>sacha--a-135304</t>
  </si>
  <si>
    <t xml:space="preserve">Je suis très satisfait du service des questions très simple très facile à comprendre des prixs accessible pour tous assurance tout risque vraiment pas chère je recommande </t>
  </si>
  <si>
    <t>steven-d-135129</t>
  </si>
  <si>
    <t xml:space="preserve">On verra dans la durée. Prix très bien. Très compétitif.
J espère avoir une meilleure expérience qu avec mon pseudo ancien assureur.
Merci April moto. </t>
  </si>
  <si>
    <t>fabien-a-135080</t>
  </si>
  <si>
    <t xml:space="preserve">je suis satisfait, sa coute chère mais les garanties sont bonne, je change d'assurance car vous avez une meilleur assistance, zero franchise, bonne assurance pour les équipement </t>
  </si>
  <si>
    <t>christian-d-134909</t>
  </si>
  <si>
    <t xml:space="preserve">Je suis satisfait du service qui mets donner et le prix me convient ,avec des conseillers qui sont très gentils et très commerçants leurs conseils son simple et très expliquer efficace
</t>
  </si>
  <si>
    <t>francois-a-134836</t>
  </si>
  <si>
    <t>très compliquer de souscrire par téléphone, lien mail envoyé invalide, résultat beaucoup de temps pour finalement finir par me débrouiller seul sur le site</t>
  </si>
  <si>
    <t>baroudeur07-25210</t>
  </si>
  <si>
    <t xml:space="preserve">Prix cher pour un simple scooter 125.
Alors que je paye deja april pour une 1300 royal star à 22€ /mois  et ma voiture  7cv chez axa pour 20€/mois avec 50% bonus depuis plus de 20ans </t>
  </si>
  <si>
    <t>jerome-l-134809</t>
  </si>
  <si>
    <t>Je suis satisfait du service pour le moment  , les tarifs proposés sont très bien placés , les conseillers sont à l'écoute et de bons conseils  , les options sont intéressantes .</t>
  </si>
  <si>
    <t>vanhoutte-a-134597</t>
  </si>
  <si>
    <t>surpris par le prix et par la rapidité au quel on a repondu a mes questions! j’ai beaucoup apprécié le temps que le conseillé m’a accordé et pris pour les explications que je voulais</t>
  </si>
  <si>
    <t>26/09/2021</t>
  </si>
  <si>
    <t>bernard-51-134391</t>
  </si>
  <si>
    <t>Très compétitifs niveau tarif,je recommande à tous.Tres simple a remplir le formulaire, très peu de temps à consacrer.Tres bien expliquer.
Hâte d'être assuré</t>
  </si>
  <si>
    <t>aurelie--m-134374</t>
  </si>
  <si>
    <t xml:space="preserve">Impeccable, rapide je suis satisfait de la rapidité du contrat,  les prix sont largement bas , je vous recommande ce site il es bien pour une assurance </t>
  </si>
  <si>
    <t>luc-a-134201</t>
  </si>
  <si>
    <t xml:space="preserve">la souscription en ligne n'est pas évidente. de plus si on prend toutes les options, votre assurance est aussi chère que les autres, alors que veut dire "tous risques"???? 
De plus j'aimerais savoir à quoi correspond le premier paiement par carte bleue. </t>
  </si>
  <si>
    <t>joe-133990</t>
  </si>
  <si>
    <t>Très déçu. Assuré depuis plus de 10 ans chez April Moto, je déclare mon 1er sinistre cette année en "non responsable". Accident des plus banal : Chute suite à un chien sans laisse divaguant sur la voie publique. La partie adverse est assurée et reconnait entièrement sa responsabilité. Toutes les modalités liées au sinistre sont faites en temps et en heure (constat, expert ect...). Résultat: 7 mois après mon véhicule n'a toujours pas été pris en charge, et il semble que cela va trainer en longueur. J'en suis a une dizaine de courriers et un recommandé de mise en demeure mais rien ne bouge pour autant. April me répond toujours la même chose " en attente d'une réponse de la compagnie adverse". Le montant des dégâts est pourtant de moins de 1000€ !!! . Vu la tournure des choses, je vais être obligé de saisir le tribunal pour obtenir réparation... Hallucinant! le prix est peut-être attractif pour attirer le chaland mais visiblement le service ne suit pas.</t>
  </si>
  <si>
    <t>sebastien-c-133769</t>
  </si>
  <si>
    <t>satisfait du service à voir dans la duree à recommander tarif attractive j espère que vos conseiller seront au top si j ai besoin d une question réponses merci</t>
  </si>
  <si>
    <t>dorian-r-133417</t>
  </si>
  <si>
    <t>Pour l’instant rien à redire. Prix correct et options proposées satisfaisantes, la souscription en ligne est d’une grande simplicité. 
L’assurance des motards tout simplement.</t>
  </si>
  <si>
    <t>18/09/2021</t>
  </si>
  <si>
    <t>ahmed-b-133287</t>
  </si>
  <si>
    <t>JE SUIS SATISFAIT DU SERVICE INTERNET , LE SITE EST PRATIQUE ET FACILEMENT UTILISABLE POUR UN NOVICE COMME MOI. LE TARIF EST CORRECT ET BIEN PLACE , EN ESPERANT QUE LES PRISES EN CHARGE D EXPERTISE SE SOIT AMELIOREES;</t>
  </si>
  <si>
    <t>kinan-d-133172</t>
  </si>
  <si>
    <t>Je suis satisfaite du délai de réponse et de sa qualité
Tarif honnête
Interface simple d'utilisation
Interlocuteur téléphonique agréable et efficace
A suivre</t>
  </si>
  <si>
    <t>francois-r-132888</t>
  </si>
  <si>
    <t>Je suis satisfait le prix est correct je n’ai pas eu de sinistre donc je ne peux pas donner un avis sur le service mais dans l’ensemble tout est correct</t>
  </si>
  <si>
    <t>sebastien-b-132808</t>
  </si>
  <si>
    <t>je connais april marine vu que j'ai 2 voilier deja assurer chez eux , j'espere que la section moto est du meme niveau de satisfaction.
rapide pour faire le devis et simple a valider.</t>
  </si>
  <si>
    <t>jean-louis-g-132745</t>
  </si>
  <si>
    <t>génial!!! prix et service; je recommande
prix très attractif et facilité d’adhésion.
Beaucoup moins cher que les "grands classiques" de l'assurance moto à promouvoir!!</t>
  </si>
  <si>
    <t>bertrand-q-132503</t>
  </si>
  <si>
    <t>Prix très intéressant, possibilité de faire son choix à la carte et le fait que l'on n'ai pas à s'occuper de la résiliation de l'ancienne assurance est un gros plus.</t>
  </si>
  <si>
    <t>12/09/2021</t>
  </si>
  <si>
    <t>jayson-r-132487</t>
  </si>
  <si>
    <t>Je suis satisfait du service en ligne et de l'obtention du devis concernant ce dont j'ai besoin. C'est très précis et pratique pour moi. Merci et cordialement.</t>
  </si>
  <si>
    <t>eric-p-132468</t>
  </si>
  <si>
    <t>Rapport prix / couverture au top. Certainement un des meilleurs ratio en comparaison avec d'autres fournisseurs sur le web. A confirmer bien entendu en cas de pépins!!!</t>
  </si>
  <si>
    <t>christophe-n-132400</t>
  </si>
  <si>
    <t>te viens de m'assurer pour une moto et je suis tres satisfait du service ainsi que de la rapidité de la prestation.j'ai deja un vehicule assuré chez vouys et cela me donne entiere satisfaction egalement merci</t>
  </si>
  <si>
    <t>ophelie-b-132354</t>
  </si>
  <si>
    <t>Je viens d'arriver j'ai pas le choix de mettre un avis la page ne veux pas se fermer et j'aimerai continuer mes demarche... donc voilà le prix que je trouve abordable tout va bien. Agréable au téléphone</t>
  </si>
  <si>
    <t>antna-132353</t>
  </si>
  <si>
    <t xml:space="preserve">Je suis satisfait tout est rapide et fluide. Merci pour votre efficacité,  les mail arrive rapidement et les appel téléphonique sont traités efficacement. </t>
  </si>
  <si>
    <t>jordan--c-132341</t>
  </si>
  <si>
    <t xml:space="preserve">Site simple et pratique mais le tarif est cher autant que ma voiture . J ai trouvé enfin une assurance pour les quads. Tres rapide pour effectuer le contrat d assurance </t>
  </si>
  <si>
    <t>longche-m-132323</t>
  </si>
  <si>
    <t xml:space="preserve">Je suis très satisfait de la prestation. Et je le recommande. Tout est très simple et bien indiqué. Le pris est abordable. Merci pour cette prestation.
Encore une fois merci </t>
  </si>
  <si>
    <t>philippe-r-132305</t>
  </si>
  <si>
    <t xml:space="preserve">Je suis satisfait du service....
Les tarifs me conviennent fortement....
Rapidité et efficacité....
Je recommande à cent pour cent....
Cordialement. 
</t>
  </si>
  <si>
    <t>fattouma-y-132294</t>
  </si>
  <si>
    <t xml:space="preserve">Merci rapidité de réponse Super prix affiché facilité pour demander un devis et le recevoir assez vite très satisfaite dans l’ensemble du site merci à toute l’équipe pour votre service et sérieux </t>
  </si>
  <si>
    <t>sebastien-c-132128</t>
  </si>
  <si>
    <t>les tarifs sont très intéressants et beaucoup moins cher que les assurances habituels ! avec une très bonne protection et une facilité de souscription. le site est facile d'utilisation !</t>
  </si>
  <si>
    <t>sulivan-l-131947</t>
  </si>
  <si>
    <t>Simple et pratique, prix raisonnable pour permis a2, assurance trouver sur internet rapidement pour ma premier moto qui est un z800e abs de 47,5cv permis a2</t>
  </si>
  <si>
    <t>greg--131924</t>
  </si>
  <si>
    <t>Rapide simple et efficace et niveau prix super abordable et possible de choisir plusieurs options et facile à souscrire et les démarches son simple à faire je recommande vivement e</t>
  </si>
  <si>
    <t>jeanmichel-j-131847</t>
  </si>
  <si>
    <t>prix tres competitifs avec la possibilité de racheter sa franchise( ce dont j'ai fait)
a voir par la suite en cas de sinitre mais je ne me le souhaite pas...</t>
  </si>
  <si>
    <t>ali-h-131791</t>
  </si>
  <si>
    <t xml:space="preserve">Prix un peu cher et à voir à l'utilisation si pas trop d'exclusion d'assurance.o  espérant ne pas avoir à l'utiliser.
Option panne intéressante 
A voir </t>
  </si>
  <si>
    <t>rayane-a-131762</t>
  </si>
  <si>
    <t xml:space="preserve">Satsisfait de cette prestation. Assez rapide et efficace dommage pour l’acompte nécessaire mais sinon parfait. Je connaissais déjà cette assureur et je suis content d’y retourner </t>
  </si>
  <si>
    <t>mathias-j-131666</t>
  </si>
  <si>
    <t>Bien très bon service rapide pas cher je recommande mon scooter est prêt à rouler impeccable très bien bien bien super génial nickel super méga genial</t>
  </si>
  <si>
    <t>mordret-m-131500</t>
  </si>
  <si>
    <t xml:space="preserve">JE SUIS SATISFAIT D AVOIR EU LES RENSEIGNEMENTS QUE JE SOUHAITAIS AFIN DE VALIDER MON CONTRAT
ESPERONS EN CAS DE BESOIN DOBTENIR LA MEME SATIDFACTION               </t>
  </si>
  <si>
    <t>laurent-l-131409</t>
  </si>
  <si>
    <t xml:space="preserve">le site est intuitif. les tarifs sont compétitifs
l'adhésion est très facile
j' apprécie le fait de pouvoir réaliser une assurance à la carte en mode tous risque (options)
j'espère maintenant que ma première impression de satisfaction perdurera </t>
  </si>
  <si>
    <t>tristan-c-131387</t>
  </si>
  <si>
    <t xml:space="preserve">Service rapide et site facile à utiliser, les prix sont correct au vu des garanties pour le reste j'espère ne pas avoir à en parlé. Je met quatre étoile car la perfection n'existe pas </t>
  </si>
  <si>
    <t>abdelamine-b-131326</t>
  </si>
  <si>
    <t>Honnetement c'est cher pour un petit scooter 50cc peugeot ludix qui roule peu..
sachant que je paye a peine le double pour une voiture de 100ch en jeune conducteur et je roule beaucoup.. je ne comprends pas le prix, et j'aimerai avoir une revision du contrat quand cela serait possible pour voir un éventuel rabais..
en vous remerciant.</t>
  </si>
  <si>
    <t>clement-d-131226</t>
  </si>
  <si>
    <t xml:space="preserve">satisfait de votre service rapide et efficace, idéal pour l achat rapide de véhicule.
Devis immédiat, facile d utilisation et encore une fois très rapide </t>
  </si>
  <si>
    <t>remi-b-131109</t>
  </si>
  <si>
    <t>JE SUIS SATISFAIT DU PRIX AINSI QUE LA DEMARCHE DU CONCESSIONNAIRE DE DE LA RAPIDITE DE LA LIVRAISON ET POUVOIR ROULER AU PLUS VITE AVEC MON HONDA 125 PCX</t>
  </si>
  <si>
    <t>alexandra-m-130991</t>
  </si>
  <si>
    <t>Très bien satisfaite très à l écoute les meilleurs très à l écoute je suis très ravie. La meilleure des assurance qu il continue comme sa et très à l ecoute</t>
  </si>
  <si>
    <t>gilles--s-130944</t>
  </si>
  <si>
    <t>satisfait je ne pensais pas trouver une assurance a ce tarif  j espère que ma confiance ne sera pas bafouée comptant sur votre sérieux avec mes remerciement veuillez agrée mes salutations</t>
  </si>
  <si>
    <t>fabrice-d-130807</t>
  </si>
  <si>
    <t>Je suis très satisfait des services de votre assurance moto depuis des années. C'est pour ca que je prend une nouvelle assurce chez vous pour ma nouvelle moto</t>
  </si>
  <si>
    <t>christian-c-130701</t>
  </si>
  <si>
    <t>Sérieux et à l'écoute du motard,  peux être un peux plus cher que d'autre mais avec des avantages qui valle la différence.
Cela compte pour un esprits sereins sur la route !!!</t>
  </si>
  <si>
    <t>patrick-d-130676</t>
  </si>
  <si>
    <t>je suis satisfait des service et des tarifs proposés.
ayant fait plusieurs recherches sur internet, c'est les tarifs les moins chers que j'ai pu trouver.</t>
  </si>
  <si>
    <t>bertrand-t-130561</t>
  </si>
  <si>
    <t>Très pratique pour être assuré rapidement, les onglets sont très explicite.
La seul inconvenient c'est les ajout d'option qu'on peu avoir au fue et a mesure qu'on avance dans le devis.</t>
  </si>
  <si>
    <t>loic-l-130220</t>
  </si>
  <si>
    <t xml:space="preserve">je suis satisfait du service , le prix un peu cher                                                                          .
La personne que j'ai eu au téléphone a été très aimable et compréhensible </t>
  </si>
  <si>
    <t>olivier-s-130106</t>
  </si>
  <si>
    <t>Rapide , simple et efficace. Prix très intéressant.
Cordialement
J'espère ne pas être déçu par vos services ultérieurement.
Bonne journée et bonne continuation</t>
  </si>
  <si>
    <t>evan-b-130084</t>
  </si>
  <si>
    <t xml:space="preserve">Satisfaite des tarifs, et de la rapidité de la souscription.
J'ai pu assurer le scooter de mon fils un dimanche soir en 5min pour aller à son apprentissage le lendemain. </t>
  </si>
  <si>
    <t>29/08/2021</t>
  </si>
  <si>
    <t>aurelien-b-129947</t>
  </si>
  <si>
    <t xml:space="preserve">Je suis satisfait, les prix sont ma fois correct, j'espère que si j'ai le moindre problème, je puisse dire que je suis pleinement satisfait des service proposé 
</t>
  </si>
  <si>
    <t>sunny-a-129913</t>
  </si>
  <si>
    <t xml:space="preserve">Le prix est beaucoup élevé dans le formule à tout risque et je suis étudiant et jeune conducteurs mais pour l’instant j’ai pris la formule essentiel mais pour les dégâts lié à un accident m’inquiète </t>
  </si>
  <si>
    <t>franck-l-129886</t>
  </si>
  <si>
    <t>très rapide, pratique et efficace
bravo, questionnaire simple, excellent rapport qualité prix.
a conseiller à de futures collègues motards.
je passerais sans doute au tout risque, seul regret pas de clause hivernage</t>
  </si>
  <si>
    <t>bastien-h-129850</t>
  </si>
  <si>
    <t>JE SUIS TRES CONTENT   ET CE MOYEN DE S ASSURER EST TRES RAPIDE ET FACILE ...   TARIFS TRES CORRECTS    JE VOUS CONSEILLE  FORTEMENT CETTE ASSURANCE ..</t>
  </si>
  <si>
    <t>johnny-p-129728</t>
  </si>
  <si>
    <t xml:space="preserve">Je suis satisfait de la simplicité de souscription auprès de cette assurance et des détails clairs des offres proposées, ainsi que du rapport qualité/prix plutôt correct. </t>
  </si>
  <si>
    <t>thibault-l-129662</t>
  </si>
  <si>
    <t>Satisfait, les offres de couverture avec le prix proposé correspondent à mes attentes, j’ai pu créer ma couverture assurance sur mesure 
je conseille April assurance aux motards</t>
  </si>
  <si>
    <t>noah-b-129482</t>
  </si>
  <si>
    <t>je suis très satisfait du service rapide et efficace,
le prix est très compétitif,
pour le moment tout s'est bien passé a voir dans les prochains moi!
merci !!!</t>
  </si>
  <si>
    <t>dylan-e-128997</t>
  </si>
  <si>
    <t>Les démarches en ligne sont claires, les réponses rapides, le meilleur tarif que j’ai pu trouvé en ligne, j’ai pu prendre le temps avant de me décider sans être harcelé par un de ses commerciaux.</t>
  </si>
  <si>
    <t>demba-m-128987</t>
  </si>
  <si>
    <t>Ce trop  chere pour un scooter 50c3 faudras revoir vos prix pour lannee prochaine on ne precise ps pour garantie 0km et ausi le nuro a apeller en cas de panne</t>
  </si>
  <si>
    <t>nolhan-q-128971</t>
  </si>
  <si>
    <t xml:space="preserve">Tres content de cette assurance  pas déçu de cette assurance je vous la conseil fortement pas cher a l'écouter comparer au autre assurance qui était 2 fous plus cher </t>
  </si>
  <si>
    <t>21/08/2021</t>
  </si>
  <si>
    <t>olivier-m-128956</t>
  </si>
  <si>
    <t>Je suis satisfait pour le moment prix bien placé, mais je n ai pas pour le moment eu à utiliser l assurances Dieu merci , donc j espère que le jour où ce sera top</t>
  </si>
  <si>
    <t>patrick-m-128954</t>
  </si>
  <si>
    <t xml:space="preserve">Je suis satisfait du service les prix son raisonnable je recommande vivement de souscrire à cette assurance heureux de pouvoir rouler tout en étant assuré </t>
  </si>
  <si>
    <t>cbr--128931</t>
  </si>
  <si>
    <t xml:space="preserve">Après quasiment 1 mois et 4 relance toujours aucune carte verte  service client déplorable on vous dit à chaque fois ,je relance et  la semaine d’après toujours pas de carte verte, et que personne ne me face croire qu’elle ce perde  on n’est en 2021 je suis vraiment déçu  surtout que la photo copie n’a aucune valeur pour les forces de l’ordre   C’est vraiment pas sérieux  je ne pensais pas un jour poster des commentaires sur une assurance et donner un avis pour un carte verte </t>
  </si>
  <si>
    <t>souheil-o-128915</t>
  </si>
  <si>
    <t xml:space="preserve">Je suis satisfait du bon service client que le conseiller m’a donné. Il a su me conseiller de manière efficace et à très vite compris mes besoins. Il a su m’orienter vers l’offre qui me convenait le mieux  </t>
  </si>
  <si>
    <t>eric-p-128852</t>
  </si>
  <si>
    <t>Je suis satisfait du tarif
Site  simple d utilisation
Et assurance pas chère 
Je recommanderais cette assurance à min entourage j en suis pleinement satisfaut</t>
  </si>
  <si>
    <t>20/08/2021</t>
  </si>
  <si>
    <t>julien-b-128717</t>
  </si>
  <si>
    <t>Simple pratique et pas cher je recommande vivement april moto assurance. 
Très rapide pour s inscrire en ligne sur le site. Très intuitif et facile à remplir le formulaire.</t>
  </si>
  <si>
    <t>guillaume-p-128540</t>
  </si>
  <si>
    <t xml:space="preserve">Rapport qualité prix ainsi que rapidité de service
le conseiller m'a tout de suite rassuré concernant l'assurance, 
les pièces a fournir etc.
a voir sur la duree </t>
  </si>
  <si>
    <t>vladimir-c-128390</t>
  </si>
  <si>
    <t>Je connais déjà April assurance, c'est très bien. J'ai été assuré pour la santé et ça c'est toujours très bien passé avec cette compagnie que je recommande à tous.</t>
  </si>
  <si>
    <t>robert-b-128211</t>
  </si>
  <si>
    <t>Je suis satisfaite des renseignements obtenus par un conseiller au telephone, sans attente,pour une souscription d'assurance moto à un prix très raisonnable.</t>
  </si>
  <si>
    <t>antoine-d-128113</t>
  </si>
  <si>
    <t>Je suis assez satisfait du service de April Assurance.
Les tarifs semblent corrects. Nous verrons par la suite si la couverture est satisfaisante egalement</t>
  </si>
  <si>
    <t>leonard--l-128081</t>
  </si>
  <si>
    <t xml:space="preserve">Je suis satisfait du service. Les prix me conviennent. Reste juste à utiliser et à voir si ça marche bien. Je pourrais recommander à mon entourage. C'était très simple et facile. </t>
  </si>
  <si>
    <t>15/08/2021</t>
  </si>
  <si>
    <t>farid-b-128080</t>
  </si>
  <si>
    <t>Je suis satisfait du prix et des conditions générales d'utilisation merci pour votre service je confirme que votre professionnalisme est à la auteur de mes demande</t>
  </si>
  <si>
    <t>virginie-j-128079</t>
  </si>
  <si>
    <t>Parfait simple et rapide, on ne peut demander mieux lorsque l'on acquiert un véhicule un dimanche! Et sans tomber dans le piège du harcèlement téléphonique, je valide!</t>
  </si>
  <si>
    <t>oliveholly--128070</t>
  </si>
  <si>
    <t xml:space="preserve">Cher mais pas le choix il bien être en règle pour pouvoir circuler en toute sécurité eten respectent les règlements du code de la circulation ces pourca  que je m assure pour pouvoir circuler en toute tranquillité </t>
  </si>
  <si>
    <t>angelique-m-128066</t>
  </si>
  <si>
    <t>Cool les prix. Pour les scooter sa passe bien ce gentil j'espère que ça va bien se passer bonne continuation l'assurance en ligne merci d'avoir fait vite</t>
  </si>
  <si>
    <t>nicolas-c-127901</t>
  </si>
  <si>
    <t>Nickel parfait assurance tres sérieux et tres bon qualité prix je conseille fortement cette assurance et prix tres abordable et assurance au top .....</t>
  </si>
  <si>
    <t>jallely-42334</t>
  </si>
  <si>
    <t>J'ai reçu plusieurs appels de personnes se disant d'April de 3 villes différentes pour vérifier les données et souscrire directement avec elles par un envoi de lien m'économisant des frais de gestion. 
Elles ont du récupérer le téléphone renseigné lors de l'inscription en ligne. Je trouve cela douteux, ai répondu par la négative et ai même hésiter à finaliser jusqu'au bout mon adhésion par internet.</t>
  </si>
  <si>
    <t>damien-t-127472</t>
  </si>
  <si>
    <t>Très réactif voir dans le temp niveau de protection  assistance en ça de problème  mes parents déjà client satisfait des services bonne  réputation a ma connaissance</t>
  </si>
  <si>
    <t>dom68-56191</t>
  </si>
  <si>
    <t>tout est parfait très bon rapport qualité prix, je recommande. Très facile d'inscription en passant par internet et le prix n'a rien à voir avec le crédit mutuel  qui est largué complètement et ne fait aucun effort pour s'améliorer</t>
  </si>
  <si>
    <t>clouet-j-127371</t>
  </si>
  <si>
    <t>Je suis content du service ,très facile est rapide pour assurer a la minute son véhicule ,merci a april assurance ,en vs remerciant , cordialement madame C</t>
  </si>
  <si>
    <t>stephane-l-127288</t>
  </si>
  <si>
    <t>Très bien prix très intéressant les devis vont vite a faire et on est assuré a la date choisi je peut enfin aller chercher mon scooter chez le vendeur</t>
  </si>
  <si>
    <t>eric-r-127011</t>
  </si>
  <si>
    <t xml:space="preserve">Je suis satisfait du service et les prix convenables
de plus le site est claire est rapide.
Je continue donc a prendre April comme assureur.
j'espere mon avis utile
</t>
  </si>
  <si>
    <t>guillaume-b-127003</t>
  </si>
  <si>
    <t xml:space="preserve">Je suis satisfait des services proposés et des tarifs.Je recommande fortement April moto!Simple et efficace en à peine quelques clics…Restons prudents et bonne route à tous </t>
  </si>
  <si>
    <t>jean-luc-r-126936</t>
  </si>
  <si>
    <t>Je suis très satisfait du service le prix me convient et le site est simple à remplir et très bien expliqué  je le recommande fortement a mes collègues motards.</t>
  </si>
  <si>
    <t>anouar-z-126877</t>
  </si>
  <si>
    <t xml:space="preserve">Se très bien sévices bon prix comme assurance scooter je trouve le prix très bien merci et merci franchement franchement je partager avec tout mes amis </t>
  </si>
  <si>
    <t>gaetan-p-126628</t>
  </si>
  <si>
    <t xml:space="preserve">je suis satisfait du service
je suis satisfait faciliter du formulaire
je suis satisfait tarif avantageux
Je l'ai découvert grâce as des amis motards </t>
  </si>
  <si>
    <t>gregory-p-126591</t>
  </si>
  <si>
    <t xml:space="preserve">Je suis satisfait du rapport qualité-prix. Cependant, il est dommage d'être appelé plusieurs fois par jour pour souscrire au plus vite ! Il faut parfois laisser le temps aux gens de réfléchir. Vous pourriez perdre des clients en insistant autant !
</t>
  </si>
  <si>
    <t>shams-d-126498</t>
  </si>
  <si>
    <t xml:space="preserve">Au top pas cher et facile à faire. J’ai essayé plusieurs sites de comparateurs de prix. Merci beaucoup pour votre aide sans vous j’aurais été obligé de prendre une journée de repos pour faire le tour des assureurs </t>
  </si>
  <si>
    <t>alpha66-126493</t>
  </si>
  <si>
    <t>Ne réponds jamais, service client inexistants. Plusieurs emails envoyés et aucune réponse, aucun suivi de clientèle très décevant. Je ne recommande pas pour une assurance moto</t>
  </si>
  <si>
    <t>florent-l-126425</t>
  </si>
  <si>
    <t xml:space="preserve">Service intéressant 
Contre appel et entretien téléphonique très cordiale
Tarif compétitif 
Reste à voir en cas de sinistre et la réactivité du service </t>
  </si>
  <si>
    <t>francis-d-126312</t>
  </si>
  <si>
    <t>très bien devis clair et détaillé explications très claires aussi, facilités et rapidités pour avoir les papiers site internet très bien fait que du bonheur!</t>
  </si>
  <si>
    <t>brian-124757</t>
  </si>
  <si>
    <t>Cauchemar, service client déplorable, aucune réponse aucun suivit, pas de vignette verte, ne rembourse pas le trop perçu sur règlement annuelle. Étrangé au téléphone qui ne comprennent pas bien le français et ne savent pas se faire comprendre. Il me doivent un trop perçu que je n'ai jamais été remboursé.
A fuir</t>
  </si>
  <si>
    <t>tom,-elwood-k-126193</t>
  </si>
  <si>
    <t>je suis satisfait de la rapidite du service
le prix est convenable
pas si simple de trouver une assusrance 50 cc
en vous remerciant
cordialement......</t>
  </si>
  <si>
    <t>yassine-c-126109</t>
  </si>
  <si>
    <t>Au niveau des prix pour un scooter à se confier je trouve que c'est un peu cher mais après tuservice de service en ligne c'est très rapide et après voilà quoi</t>
  </si>
  <si>
    <t>remi-m-126016</t>
  </si>
  <si>
    <t>Je suis satisfait du professionnalisme des personnes que j'ai pu avoir au téléphone et l'accompagnement de qualité face à mes questions pointues. Je recommande.</t>
  </si>
  <si>
    <t>faedda-m-125947</t>
  </si>
  <si>
    <t>prix compétitif, souscription immédiate.
moins cher que mon ancienne assurance.
site internet clair
pas grand chose à dire de plus !
je vais voir pour passer mes autres contrats</t>
  </si>
  <si>
    <t>nabil-t-125753</t>
  </si>
  <si>
    <t xml:space="preserve">Très satisfait. Conseiller clair et compétent. 
Une prise en charge de qualité et un prix défiant toute concurrence. 
Je recommande à tous les français. 
</t>
  </si>
  <si>
    <t>joel-s-125731</t>
  </si>
  <si>
    <t>Je suis satisfait du service, les prix sont correct avec les garanties proposées, ainsi que le site Web qui assez intuitif et facile à comprendre 
Je valide ;-)</t>
  </si>
  <si>
    <t>david-g-125712</t>
  </si>
  <si>
    <t>satisfait qualité prix et prestation, documents a remplir simple et bien organisé. Avis favorable et je recommande. Tous l'historique des assurances est complet.</t>
  </si>
  <si>
    <t>jeremy-b-125606</t>
  </si>
  <si>
    <t>Je suis satisfait du service qui m'as été proposé via lesfurets.com.
Les prix conviennent à mes attentes.
Simple et pratique.
Je vous souhaite de passer un bonne journée ! Ciao !</t>
  </si>
  <si>
    <t>thomas-l-125513</t>
  </si>
  <si>
    <t xml:space="preserve">Satisfait
Le prix est très correct avec de bonne garantie. A voir par la suite, on croise les doigts pour bien évidement ne rien avoir. Ride safe les mortards ! </t>
  </si>
  <si>
    <t>lauryne-l-125474</t>
  </si>
  <si>
    <t>Je suis satisfaite rapide et simple j’ai pu assurer mon véhicule rapidement et facilement efficace très bien expliqué vraiment bien je recommande !!!!</t>
  </si>
  <si>
    <t>khoa-l-125230</t>
  </si>
  <si>
    <t xml:space="preserve">Bien, j ai adoré tout se passe bien ,le document est simple et fonctionnel et recommande fortement au autres ,même conseillé à mes amies qui souhaitent prendre un scooter électrique </t>
  </si>
  <si>
    <t>frederic-p-125177</t>
  </si>
  <si>
    <t>Je suis très satisfait....du tarif proposer par april moto
Je recommande . ancien pistard qui va ce reconvertir sur route en custom......
Pour balade tranquille avec ma petite femme</t>
  </si>
  <si>
    <t>gagny-d-125153</t>
  </si>
  <si>
    <t xml:space="preserve">Bonjour monsieur dame.je suis très satisfait par votre service de prix d’assurance j’espère que votre service accueilleront bien votre client de ma par je suis vraiment content de tarif </t>
  </si>
  <si>
    <t>damien-b-125140</t>
  </si>
  <si>
    <t xml:space="preserve">Malgré que vous soyez les moins chères avec mes caractéristiques sur les furets, je trouve les prix d'assurance pour ce véhicule légèrement trop chère. </t>
  </si>
  <si>
    <t>27/07/2021</t>
  </si>
  <si>
    <t>axel-d-125127</t>
  </si>
  <si>
    <t xml:space="preserve">Prix attractifs, service client encore à voir puisque je n'ai pas encore eu affaire à eux. 
Facilité de m'engager rapidement afin d'assurer un achat prochain. </t>
  </si>
  <si>
    <t>herve-h-125111</t>
  </si>
  <si>
    <t xml:space="preserve">Satisfait du prix et de la rapidité j’espère ne pas être déçu si toutefois un jour j’ai besoin d’eux pour un sinistre ou accident de la route je conseille </t>
  </si>
  <si>
    <t>sebastien-m-124869</t>
  </si>
  <si>
    <t xml:space="preserve">Suite à la recommandation d’un ami j’ai fais un Devis rapide. prix intéressant. Souscription simple et rapide. Rien à redire pour l’instant. En espérant n’avoir jamais besoin de leur service. </t>
  </si>
  <si>
    <t>patrice-l-124774</t>
  </si>
  <si>
    <t>très bien ,prix correct pour la garantie proposé ,après avoir fait plusieurs devis dans différentes assurances celle ci est très compétitive avec la couverture proposé</t>
  </si>
  <si>
    <t>aziza-n-124658</t>
  </si>
  <si>
    <t xml:space="preserve">Je viens de souscrire j'espère que jaurais pas soucis et j'espère également que les procédure va bien se derouler et que je vais recevoir la carte verte </t>
  </si>
  <si>
    <t>25/07/2021</t>
  </si>
  <si>
    <t>aurore-m-124547</t>
  </si>
  <si>
    <t>Navigation sur le site très bien simple et clair, devis instantané, meilleur rapport offre/prix et souscription rapide.
je recommande donc le site April Assurance moto</t>
  </si>
  <si>
    <t>nathan-f-124536</t>
  </si>
  <si>
    <t xml:space="preserve">Très satisfait des tarifs, très pratiques, souscription par internet immédiat, conseillère par téléphone très professionnelle et agréable, je recommande sans hésiter </t>
  </si>
  <si>
    <t>guillouzo-b-124499</t>
  </si>
  <si>
    <t xml:space="preserve">Simple et rapide tarif correct je suis un nouveau client reste à voir le jour où j aurais éventuellement besoin de les solliciter si le service correspond à mes attentes </t>
  </si>
  <si>
    <t>sabine-s-124468</t>
  </si>
  <si>
    <t>Très bonne assurance assurance pas cher pour un deux roues pas de problème pour mon inscription sur le site à la porter de tout les portes feuilles merci</t>
  </si>
  <si>
    <t>bogdan-t-124381</t>
  </si>
  <si>
    <t>Je suis satisfait du service, seulement le prix me semble très élevé pour un scooter 50cc que je roule 8km/jour. Sinon tout ce qui est protection juridique  et le reste me semble bien.</t>
  </si>
  <si>
    <t>morgan-c-124279</t>
  </si>
  <si>
    <t>Prix défiant toute concurrence, avec plein d'options pour l'équipement ainsi que la moto. Equipe très réactif et très a l'écoute.  Je recommande sans soucis</t>
  </si>
  <si>
    <t>bastien-m-124165</t>
  </si>
  <si>
    <t xml:space="preserve">Devis facile et souscription facile. Tarif correct, options claire et détaillées. Dommage que le site internet plante de temps en temps. À voir en cas de sinistre ce que cela vaut. </t>
  </si>
  <si>
    <t>michel-m-124160</t>
  </si>
  <si>
    <t>TOP FACILE PAS CHER EFFICACE SITE EXPLICITE
JE RECOMMANDE APRIL MOTO                                                                                MERCI POUR TOUT</t>
  </si>
  <si>
    <t>cyril-c-123986</t>
  </si>
  <si>
    <t>Bonjour,
Je suis très satisfait de votre service, je vais  faire un deuxième devis pour faire assuré ma deuxième moto chez april moto également.
Cordialement.</t>
  </si>
  <si>
    <t>julie-123978</t>
  </si>
  <si>
    <t>Assurances très intéressante au niveau du prix les conseillers sont toujours à l'écoute je recommande comparé à d'autres assurances beaucoup plus cher.</t>
  </si>
  <si>
    <t>francois-g-123893</t>
  </si>
  <si>
    <t xml:space="preserve">Satisfait du service et du prix pratiqué, comparer à vos concurrents. 
Site clair et facile à l'utilisation sur smartphone. 
Recommandation nombreuses de votre compagnie
</t>
  </si>
  <si>
    <t>noah-s-123823</t>
  </si>
  <si>
    <t xml:space="preserve">Meilleurs rapport qualité prix.... Conseils adaptés par rapport à mes besoins pour mon fils de 14 ans.... Toutes les assurances n assurent pas spécialement les jeunes adolescents en possession du bsr.. Je recommande April moto!! </t>
  </si>
  <si>
    <t>19/07/2021</t>
  </si>
  <si>
    <t>niko--123743</t>
  </si>
  <si>
    <t xml:space="preserve">Service sinistre lamentable, ils ne sont pas du tout professionnel pour gérer les sinistres rapidement, ne traite pas votre dossier, ne fait aucun effort si il manque des documents, ne vous appel jamais, vous avez au téléphone jamais la même personne, donne des faux rendez vous à l'expert qui ne viens jamais, vous devez vous battre pour faire avancer le dossier..... Inadmissible à proscrire même si c'est pas chère ce n'est pas par hazard. </t>
  </si>
  <si>
    <t>18/07/2021</t>
  </si>
  <si>
    <t>frederic-e-123736</t>
  </si>
  <si>
    <t xml:space="preserve">Je suis satisfait du service. Prix très abordable. J'ai assuré la moto même un dimanche. Dommage que la franchise à 0 euros n'est pas comprise dans le forfait de base. </t>
  </si>
  <si>
    <t>maxime-d-123693</t>
  </si>
  <si>
    <t>Très bien expliqué  à voir si vous proposez  encore des offre moin chère avec l'ancienneté en vous remerciant  mr dubois maxime qui es assuré  pour une moto chez vous</t>
  </si>
  <si>
    <t>17/07/2021</t>
  </si>
  <si>
    <t>bob-123688</t>
  </si>
  <si>
    <t xml:space="preserve">cotisation trop élevé annuel 
pas facile de les joindre pour un nouveau contrat .
j'attend une nouvelle offre de mon nouveau contrat !!!
Pour une réponse merci par avance 
Cordialement </t>
  </si>
  <si>
    <t>ludovic-b-123686</t>
  </si>
  <si>
    <t xml:space="preserve">Je suis vraiment Satisfait des tarifs et des prestations proposées ainsi que de la  Rapidité des renseignements. Très bien expliqué. Je vous remercie </t>
  </si>
  <si>
    <t>patrice-b-123675</t>
  </si>
  <si>
    <t>Difficile de se faire comprendre au tel avec un standard a l'autre bout du monde.
Prix attractif en surface.
Mais il fait ajouter tout un tas d'option.</t>
  </si>
  <si>
    <t>richard--o-123639</t>
  </si>
  <si>
    <t xml:space="preserve">Satisfait du service rapide en ligne
Je recommande cette assurance aux motards, à mes amis bien entendu, prix resonables......... A voir si le service correspond à mes attentes. </t>
  </si>
  <si>
    <t>16/07/2021</t>
  </si>
  <si>
    <t>clemence-d-123594</t>
  </si>
  <si>
    <t xml:space="preserve">top ASSURER TOUT DE SUITE . Quand j'ai fait via se site c'etait pour trouver les meilleurs tarif et pouvoir etre assurer de facon rapide et simple et c'est le cas . </t>
  </si>
  <si>
    <t>louisa-s-123583</t>
  </si>
  <si>
    <t xml:space="preserve">Satisfaite service rapide et efficace inscription et souscription en ligne très rapide . Je recommande April moto pour assurance moto auto en ligne.  
</t>
  </si>
  <si>
    <t>morgan-m-123539</t>
  </si>
  <si>
    <t>Bon rapport qualité prix je recommande cette assurance pour les motos et scooter mais petit bémol reste un peux cher pour un 50cm3 sinon très bonne assurance nous somme assurée desuite</t>
  </si>
  <si>
    <t>anthony-c-123438</t>
  </si>
  <si>
    <t>cool rapide , fait directement en ligne donc impeccable.
En cas de soucis j'éspère qu'ils seront réactif également.
Pas de problème pour le moment ...</t>
  </si>
  <si>
    <t>14/07/2021</t>
  </si>
  <si>
    <t>axel-r-123416</t>
  </si>
  <si>
    <t xml:space="preserve">je suis satisfait de la simplicité pour souscrire en ligne. j’espère qu'en futur éventuel cas de problème le service sera tout aussi satisfaisant. 
j'attends l'édition de ma carte verte </t>
  </si>
  <si>
    <t>kevin-v-123375</t>
  </si>
  <si>
    <t xml:space="preserve">Jai était Rapidement assuré a un tarif plus que correct avec des garanties complémentaires bien compléte du choix je recommande vivement april moto assurance </t>
  </si>
  <si>
    <t>jerome-s-123350</t>
  </si>
  <si>
    <t>Super simple et pas cher 
Claire site agréable et conseiller a l'écoute et rappelle pour le contrat. 
Facilité de souscription à distance et fluide satisfait</t>
  </si>
  <si>
    <t>fanny-d-123347</t>
  </si>
  <si>
    <t xml:space="preserve">Je suis très satisfais du prix
Et pour le moment du service internet
Maintenant je suis dans l'attente du mail de vignette 
J'espère ne pas avoir d'accident
</t>
  </si>
  <si>
    <t>franck-r-123333</t>
  </si>
  <si>
    <t>Je suis satisfait les prix sont raisonnables je donnerai votre nom si on me demande quelle assurance prendre bonne journée et super prix yhgfdfghjuuyrrf</t>
  </si>
  <si>
    <t>julien-d-123299</t>
  </si>
  <si>
    <t>merci pour le service.
le tarif très correct au vue des garanties proposés.
ainsi qu'une disponibilité très correct des correspondants.
la personne qui m'as édité le devis a été parfaite</t>
  </si>
  <si>
    <t>ernest-a-123245</t>
  </si>
  <si>
    <t>merci pour votre devis
mon fils va etre content  d'etre assure chez vous...
Merci pour vos conseils....je vous remercie grandement
je compte su vous pour bien le proteger...</t>
  </si>
  <si>
    <t>loic-b-123172</t>
  </si>
  <si>
    <t xml:space="preserve">Entière satisfaction de la prestation et du prix, j’étais déjà assuré et je n’ai eu jamais de problème, april est bon rapport qualité prix au vue de toutes les assurances </t>
  </si>
  <si>
    <t>nordine-e-123097</t>
  </si>
  <si>
    <t>Très bien. Bon rapport qualité prix. Finalisation sur internet simple et rapide. Même un dimanche. Je conseille fortement pour son rapport qualité prix</t>
  </si>
  <si>
    <t>damien-f-123036</t>
  </si>
  <si>
    <t xml:space="preserve">Super fluide bonne économies rien à redire .ce qui est dommage , c'est d'être obligé de faire une rédaction pour laisser un avis afin de finaliser la procédure </t>
  </si>
  <si>
    <t>10/07/2021</t>
  </si>
  <si>
    <t>olivier-d-123035</t>
  </si>
  <si>
    <t xml:space="preserve">Le rapport prix/prestation semble imbattable. J'espère ne pas avoir à utiliser le service. Tout en sachant qu'une assurance est toujours trop chère tant qu'on en a pas besoin ! L'ergonomie du site est correcte et on ne nous harcèle pas au téléphone pour forcer la main, on a le temps de comparer les offres et c'est plutôt appréciable. J'ai choisi l'offre "tous risques" basique qui offre déjà de belles garanties et même si je suis motard novice, avec 21 ans de permis voiture et une machine qui a 21 ans bridée à 34 ch, il n'était pas question de payer une assurance moto plus chère qu'une assurance voiture. J'espère que l'équipe April de Tours est carrée. Moi, de mon côté, je le suis. J'espère avoir fait le bon choix, en dépit des avis désastreux que j'ai pu lire sur Internet... </t>
  </si>
  <si>
    <t>florian-a-123021</t>
  </si>
  <si>
    <t>Site fonctionnel ! Tarif attractif, souscription rapide et efficace ! Dommage de devoir payer 2 mois d'assurance consécutif mais bon c'est pareil pour beaucoup d'assurances !</t>
  </si>
  <si>
    <t>deborah-d-123001</t>
  </si>
  <si>
    <t xml:space="preserve">Je suis satisfait, simple et efficace, reste à voir la rapidité du personnel pour le reste des documents
Tout est clair et précis du début à la fin. 
Je recommande </t>
  </si>
  <si>
    <t>tomas-c-122985</t>
  </si>
  <si>
    <t xml:space="preserve">je suis satisfait du service et proposition qui mon était fait, les prix me conviennent simple et pratique ,réponse rapide ,cordialement a vous .M costa silva </t>
  </si>
  <si>
    <t>pierre-antoine-r-122973</t>
  </si>
  <si>
    <t xml:space="preserve">Rapide et efficace 
Tout est clair dans les explications 
Le seul bémol c'est pour joindre un conseiller par téléphone car j avais des questions avant de m assurer </t>
  </si>
  <si>
    <t>olivier-l-122947</t>
  </si>
  <si>
    <t xml:space="preserve"> SUPER RAPIDE COMPETITIF ET DIRECTEMENT CHEZ MON CONCESSIONNAIRE BIEN ASSURE ET TRES COMPLET
JE RECOMMANDERAI VOTRE ASSURANCE MERCI POUR TOUT 
TRES BONNE JOURNEE</t>
  </si>
  <si>
    <t>jimmy-p-122923</t>
  </si>
  <si>
    <t>tout et parfait et rapide- l,assurance april et a un prix tres compititive- acceuil tres satisfaisant- je conseillerais votre assurance a mes amis-
cordialement</t>
  </si>
  <si>
    <t>jade-c-122847</t>
  </si>
  <si>
    <t>Je suis satisfaite, le site est simple et pratique, les prix sont avantageux. je recommande cette assurance et j'espère continuer à en être satisfaite</t>
  </si>
  <si>
    <t>08/07/2021</t>
  </si>
  <si>
    <t>sebastien-c-122814</t>
  </si>
  <si>
    <t xml:space="preserve">Très satisfait. La rapidité et la facilité. Les prix sont très abordables. Simple et efficace. Je recommande vivement cette assurance. Scooter assuré le jour même </t>
  </si>
  <si>
    <t>vadim-b-122781</t>
  </si>
  <si>
    <t xml:space="preserve">Je suis satisfait très bien très bien très bien très bien, je vais finir par ne plus être satisfait avec des questions subsidiaires obligatoire.       
</t>
  </si>
  <si>
    <t>philippe-d-122747</t>
  </si>
  <si>
    <t xml:space="preserve">Prix très intéressant.
Facilité de souscription en ligne avec choix de date de début de contrat.
Pour une première, je suis très satisfait de cette assurance.
</t>
  </si>
  <si>
    <t>valerie-c-122746</t>
  </si>
  <si>
    <t xml:space="preserve">très contente de mon assurance, je recommande vivement, très contente de mon assurance je recommande vivement très contente de mon assurance je recommande vivement </t>
  </si>
  <si>
    <t>07/07/2021</t>
  </si>
  <si>
    <t>joackim-l-122712</t>
  </si>
  <si>
    <t xml:space="preserve">Tres satisfait, bon prix, bon résultats, très content de l'assurance, viable et peut cher, simple et efficace pour assurer son véhicule rapidement, très content </t>
  </si>
  <si>
    <t>frederic-b-122701</t>
  </si>
  <si>
    <t>Pas mal même si un peu cher. Formulaire simple et rapide.Je ne sais pas quoi dire d'autre.Je me présente je m'appelle Frederic Berthet et le nombre de caractère demandé est trop élevé.</t>
  </si>
  <si>
    <t>benjamin-b-122570</t>
  </si>
  <si>
    <t xml:space="preserve">Mon assureur était 2 fois plus cher que vous malgré mes antécédents vierges depuis le jour du permis. 
Il a refusé de s'aligner sur vos tarifs et m'a dit de prendre mon contrat moto directement chez vous. 
Vous êtes si bons que la concurrence vous recommande, c'est dingue ! </t>
  </si>
  <si>
    <t>audrey-c-122436</t>
  </si>
  <si>
    <t>Les prix sont très compétitifs
Accueil téléphonique et renseignements très clairs.
Personnel compétent
Satisfaisant a recommandé
Bonne assurance motos</t>
  </si>
  <si>
    <t>05/07/2021</t>
  </si>
  <si>
    <t>wissam-l-122345</t>
  </si>
  <si>
    <t xml:space="preserve">Bon rapport qualité prix a voir a l'usage je viens de souscrire sur papier c'est assez comparatif a AMV je verrais bien a l'usage mais j'espère ne pas en avoir besoin en même temps ;)   </t>
  </si>
  <si>
    <t>04/07/2021</t>
  </si>
  <si>
    <t>ayman-k-122336</t>
  </si>
  <si>
    <t>Le prix et les services sont vraiment top, pour le prix d'une assurance au tiers chez un concurrent je peux avoir une assurance tout risque avec de belle option.</t>
  </si>
  <si>
    <t>laurent-l-122323</t>
  </si>
  <si>
    <t>la garantie casse mécanique m'a fait choisir cette assurance,le tarif dans la moyenne, la fourchette de la franchise un peu élevée par rapport à d'autres concurrents.</t>
  </si>
  <si>
    <t>geoffrey-l-122287</t>
  </si>
  <si>
    <t xml:space="preserve">Site  très  sérieux  super  simple d’utilisation  très rapide   Proposition  très adapté  à la demande  niveau qualité  prix  une  très bonne gamme et prix très abordable </t>
  </si>
  <si>
    <t>thomas-h-122265</t>
  </si>
  <si>
    <t>Le service de devis en ligne est top ! ... dommage de pas avoir pu planifier un paiement mensuel, ça ça m'enbete vraiment. Par contre le rapport protection/cout a l'air top. Reste plus qu'à voir à la longue ;)</t>
  </si>
  <si>
    <t>03/07/2021</t>
  </si>
  <si>
    <t>corentin-b-122255</t>
  </si>
  <si>
    <t xml:space="preserve">Rapide et efficace très bonne communication sur le site devis rapide et prix très abordable je recommande vivement April assurance pour tous qui s’adapte </t>
  </si>
  <si>
    <t>anais-a-122234</t>
  </si>
  <si>
    <t>Prix intéressant,le meilleur du marché,Souscription rapide,Beaucoup de choix d'options,à voir en cas d'accident,si les garanties sont bien respectées!</t>
  </si>
  <si>
    <t>jean-lic-p-122232</t>
  </si>
  <si>
    <t>ENTIEREMENT SATISFAIT PAR MAIL MAIS PAS POSSIBLE DE VOUS AVOIR AU TELEPHONE. J'espère encore pouvoir bénéficier de vos services le plus longtemps possible sans avoir à les utiliser suite à accident</t>
  </si>
  <si>
    <t>benjamin-g-122205</t>
  </si>
  <si>
    <t>Satisfait du service et du tarif. Réponse claire et rapide, donne confiance et reconnue par les autres clients. Souscrire sans trop hésiter vous ne le regretterez pas</t>
  </si>
  <si>
    <t>02/07/2021</t>
  </si>
  <si>
    <t>dalla-s-122174</t>
  </si>
  <si>
    <t xml:space="preserve">j'ai trouver ca ssez rapide et efficace parfait. Le reste reste a venir j'espere que ca va bien se passer car c'est la premiere fois que je vien avec cet assureur.
</t>
  </si>
  <si>
    <t>remi-n-122055</t>
  </si>
  <si>
    <t>Je suis pas très satisfait de mon entretien en lignes car je mettais tromper de nombre de mois d’ancienneté et en regardant mon dossier il ne m’a pas rappeler donc mon tarif et plus elever</t>
  </si>
  <si>
    <t>nicolas-r-121918</t>
  </si>
  <si>
    <t>Les indications données sont très claires et le conseiller est très bien renseigné. Les tarifs pratiqués sont très intéressants et incite à changer d'assurance pour April</t>
  </si>
  <si>
    <t>30/06/2021</t>
  </si>
  <si>
    <t>adil-o-121601</t>
  </si>
  <si>
    <t xml:space="preserve">simple et efficace
facile a faire chez soi,donc pas obligatoire d'allee au agence d'assurance.
les prix ne sont pas tres chere par rapport aux autres agences </t>
  </si>
  <si>
    <t>gaetan-b-121564</t>
  </si>
  <si>
    <t xml:space="preserve">Tres rapide et efficace. Clair dans les demandes. Clair également sur les option et sur les caractéristiques de l'asurance. Je recommande APRIL MOTO à tous </t>
  </si>
  <si>
    <t>29/06/2021</t>
  </si>
  <si>
    <t>hakan-o-121543</t>
  </si>
  <si>
    <t xml:space="preserve">Je suis content d'avoir vous service merci beaucoup à april moto je suis très très content de vous merci merci et encore merci cordialement au revoir </t>
  </si>
  <si>
    <t>sofien-b-121510</t>
  </si>
  <si>
    <t xml:space="preserve">Satisfait du service, call avec une personne très aimable et agréable. 
Devis simple à réaliser ainsi qu’à finaliser. 
Espérons que les choses soit aussi simple si il y a un accident. </t>
  </si>
  <si>
    <t>mumu42630-66954</t>
  </si>
  <si>
    <t xml:space="preserve">Des incapables!!! On a un échéancier, on a envoyé notre mandat SEPA pour les prèlevements? Et ils nous envoi 4 fois de suite une mise en demeure.Et 4 fois de suite on leur envoie notre échéancier en leur demandant de faire leur travail.On reçois enfin un message disant problème réglé.On a autre chose à faire.Bonjour la perte de temps.
Toujours pas de prèlévement.Je les appel pour leur dire de faire leur travail et tjs rien.Et la blague !Encore une mise en demeure.A fuir!! des incapables!!
</t>
  </si>
  <si>
    <t>28/06/2021</t>
  </si>
  <si>
    <t>florian--t-121291</t>
  </si>
  <si>
    <t xml:space="preserve">Prix correct, assurance en ligne facile. Maintenant reste a voir comment cela ce passe en cas de sinistre, ci le dossier est bien traité.
Cordialement Mr Thuveny </t>
  </si>
  <si>
    <t>26/06/2021</t>
  </si>
  <si>
    <t>romain-r-109549</t>
  </si>
  <si>
    <t xml:space="preserve">Très bien , le prix est intéressant au vue de la valeur de la moto , l'assurance est rapide a obtenir très pratique pour prendre une moto sur un coup de tête </t>
  </si>
  <si>
    <t>marylene-b-121165</t>
  </si>
  <si>
    <t>Je suis satisfaites du service
Bon prix et garanties
Rapide et efficace 
Prix attratifs et site web tres facile et pratique a recommander 
Efficacité à voir en cas de sinistre ?</t>
  </si>
  <si>
    <t>25/06/2021</t>
  </si>
  <si>
    <t>laurie-b-119098</t>
  </si>
  <si>
    <t>Ok
Tout s'est bien passé&amp; je suis satisfait tout ça
Et je ne sais pas quoi rajouter je suis très pressé, merci de bien vouloir m'assurer merci beaucoup bonne journée</t>
  </si>
  <si>
    <t>24/06/2021</t>
  </si>
  <si>
    <t>matthieu-d-119095</t>
  </si>
  <si>
    <t>Le service du site rien a dire
Les tarifs je trouve sa chère pour des 2 roues 23€ au minimum je suis même pas couvert pour le vol alors que c'est mon outils de travail...</t>
  </si>
  <si>
    <t>lyme-i-118047</t>
  </si>
  <si>
    <t xml:space="preserve">Je suis tres satisfait du rapport qualité prix de cette assurance, je la conseil vivement à tout ceux qui veulent assurer leur 2 roue rapidement et efficacement </t>
  </si>
  <si>
    <t>23/06/2021</t>
  </si>
  <si>
    <t>mohamed-el-mehdi-b-118029</t>
  </si>
  <si>
    <t xml:space="preserve">Merci à ma conseillère Franceska pour son professionnalisme. Prix très attractif après avoir comparé 3 devis. Bonnes garanties. Bonne communication avec le service souscription. </t>
  </si>
  <si>
    <t>maxime-r-118012</t>
  </si>
  <si>
    <t xml:space="preserve">Je suis satisfait de la prestation et de l accueil reçu la réactivité également je vous remercie beaucoup de votre intervention                            </t>
  </si>
  <si>
    <t>torchelino-118003</t>
  </si>
  <si>
    <t xml:space="preserve">April moto ou April mytho c'est du pareil au même y a aucune différence... J'avais souscrit à une option dépannage 0km (premium)+ option qui me était sensé me permettre d'avoir un véhicule de remplacement si jamais mon véhicule était immobilisé. Véhicule accidenté le 25/05 je l'ai amené au garage par mes propres soin car je pouvais le faire le 02/06 et pendant plus de 2 semaines je me fais baladé par les opérateurs de mondiale Assistance et les gens de chez April moto afin d'essayer d'avoir un véhicule de remplacement soit disant mon contrat ne bénéficié pas de cette option alors que pour prélever mon argent le 05/06 il n'y pas eu de soucis avec l'option compris dans le prix de l'assurance bien sûr.... Donc toujours RIEN lassé de la situation j'ai abandonné je ne vous recommande clairement pas cet assureur car au moindres soucis ils feront tous pour ne pas remplir leurs parts du marché. à ce jour mon véhicule n'est toujours pas réparé, aucune nouvelle de l'expert ni de mon assurance... Je rêve d'une assurance qui remplissent leurs part du marché, je serais alors content de vos donner mon argent tous les mois sans poser de question 
</t>
  </si>
  <si>
    <t>malik-r-117978</t>
  </si>
  <si>
    <t>Je suis très satisfait des tarifs, la souscription est très accessible, le site est très simple d utilisation. Trouvé après de multiples recherches et comparaisons je suis très content. Je conseille à tous.</t>
  </si>
  <si>
    <t>theo-alexei-v-117918</t>
  </si>
  <si>
    <t xml:space="preserve">Très rapide, simple et intuitif. 
Prix intéressant et varie.
Je n'ai pas grand chose vraiment à ajouter étant donné que c'est la première fois que je souscrit </t>
  </si>
  <si>
    <t>pierre-arnaud-s-117818</t>
  </si>
  <si>
    <t>Je suis satisfait de l'échange et de la prestation d'assurance dans sa globalité. J'espère recevoir la carte verte rapidement par courrier et ne pas avoir trop de relations avec mon assureur ;-)</t>
  </si>
  <si>
    <t>22/06/2021</t>
  </si>
  <si>
    <t>maxime-u-117758</t>
  </si>
  <si>
    <t xml:space="preserve">Accueille agréable 
Prend en compte le bonus voiture                                  Ce qui rend un prix corrects 
Reste à voir pour les qualités    </t>
  </si>
  <si>
    <t>rafik-b-117740</t>
  </si>
  <si>
    <t xml:space="preserve">Parfait! Rapide et efficace je me suis assurer en moins de 5 minutes au top ! Merci April Parfait! Rapide et efficace je me suis assurer en moins de 5 minutes au top ! Merci April </t>
  </si>
  <si>
    <t>laetitia-g-117711</t>
  </si>
  <si>
    <t>Je suis satisfait du service les prix sont raisonnable je recommande cette assurance pour les deux roue il ne sont pas chère du tout cordialement madame gilibert</t>
  </si>
  <si>
    <t>dylan-c-117670</t>
  </si>
  <si>
    <t xml:space="preserve">J'ai fait plusieurs simulation pour obtenir un tarif avantageux. Je suis donc très satisfait de vos services et de votre tarif proposé. De plus, votre site est simple d'utilisation. Merci à vous </t>
  </si>
  <si>
    <t>20/06/2021</t>
  </si>
  <si>
    <t>franck-a-117650</t>
  </si>
  <si>
    <t>Prix correct par rapport à la concurrence
Service en ligne simple
Devis rapide
À voir dans le temps en cas de pépin et au niveau de la communication.
Cordialement</t>
  </si>
  <si>
    <t>enzo-r-117605</t>
  </si>
  <si>
    <t xml:space="preserve">Je suis satisfait du service cela a était rapide et efficace je recommande cette assurance en quelque minutes c’était fait merci à vous je repasserai chez vous </t>
  </si>
  <si>
    <t>19/06/2021</t>
  </si>
  <si>
    <t>stephane-b-117443</t>
  </si>
  <si>
    <t>parfait du mais la manipulation electronique  n est toujours evidente pour faire les demarches   quand on est pas trop habitue on finit par y arrive !! avec beaucoup de temps</t>
  </si>
  <si>
    <t>17/06/2021</t>
  </si>
  <si>
    <t>maxime-g-117341</t>
  </si>
  <si>
    <t>Prix ultra compétitif, options claires. Attention quand vous proposez les options pour les accessoires: en Tout risque on vous annonce qu'ils sont pris en charge à hauteur de 1000€, et dans les options on vous propose à nouveau de souscrire à l'option pour quelques euros alors que c'est déjà inclus dans le tarif du Tout Risques....</t>
  </si>
  <si>
    <t>michel-m-117309</t>
  </si>
  <si>
    <t>C'est une collègue qui ma donné le cite pour m’assurè. Je suis satisfait des prix proposées, je le recommande à tous, très simple a utilisé.
Bonne route</t>
  </si>
  <si>
    <t>noureddine-a-117281</t>
  </si>
  <si>
    <t xml:space="preserve">Je suis satisfait du prix très compétitif pour un scooter de 250 cm3 voir la suite première fois avec une assurance en ligne, le formulaire était très simple à remplir. Ravi </t>
  </si>
  <si>
    <t>16/06/2021</t>
  </si>
  <si>
    <t>nicolas-b-117126</t>
  </si>
  <si>
    <t>Un peu long a remplir. Pour assurer un scooter 50cc électrique, les demarches devraient etres plus simples. Pourquoi demander les numéros de permis de conduire alors qu'il n'y en a pas besoin.</t>
  </si>
  <si>
    <t>15/06/2021</t>
  </si>
  <si>
    <t>nicolai-p-117050</t>
  </si>
  <si>
    <t xml:space="preserve">Cool ! C’est abordable et simple d’adhérer à une assurance. Moins chère que mon précédent assureur et les éléments que couvre l’assurances paraissent très intéressants. </t>
  </si>
  <si>
    <t>anthony-s-117034</t>
  </si>
  <si>
    <t xml:space="preserve">Je suis satisfait du service, personnel très sympa au téléphone. 
Tarif très intéressant. 
Simple et efficace. 
Avoir dans le temps..................
</t>
  </si>
  <si>
    <t>14/06/2021</t>
  </si>
  <si>
    <t>zimmer-c-111966</t>
  </si>
  <si>
    <t>j'attends de voir le justificatif du paiement des 50€ à l'ouverture, je ne sais pas à quoi cela correspond car aucune indication concernant ce montant. Pour le reste bien car souscription le dimanche</t>
  </si>
  <si>
    <t>13/06/2021</t>
  </si>
  <si>
    <t>temour-m-116880</t>
  </si>
  <si>
    <t>Le prix me convient, mais j'ai déjà été assuré chez April moto et j'en avais pas gardé un très bon souvenir. Il faut toujours donner une seconde chance.</t>
  </si>
  <si>
    <t>hasan-huseyin-t-116806</t>
  </si>
  <si>
    <t>Je suis satisfait, c’était pas mal rapide, aucune difficulté à comprendre les question, des prix abordables, vœux convenables, j’espère ne pas avoir de problème avec vous comme les autres assurances qui trouve tout le temps des excuses.</t>
  </si>
  <si>
    <t>11/06/2021</t>
  </si>
  <si>
    <t>jean-pierre-b-116737</t>
  </si>
  <si>
    <t>Satisfait du service
Toujours trop cher, surtout lorsqu'on a plusieurs véhicules assurés et malgré la réduction accordée... bien trop faible
Bien pour les formalités en lignes... plus rapide que par téléphone</t>
  </si>
  <si>
    <t>charly-s-116678</t>
  </si>
  <si>
    <t xml:space="preserve">C'est bien, pas cher, rapide par internet. Je conseille les yeux fermé. Papier envoyer par mail pour assurer son deux roue quasiment instantanément... </t>
  </si>
  <si>
    <t>10/06/2021</t>
  </si>
  <si>
    <t>audrey-v-116671</t>
  </si>
  <si>
    <t>demande d'assurance rapide et à un tarif plus que correct je recommande.
les options sont adaptées à mes besoin c'est top, plus qu'à attendre de recevoir la vignette !</t>
  </si>
  <si>
    <t>viart-112097</t>
  </si>
  <si>
    <t xml:space="preserve">Très Bien en rapport de prix en rapport avec vos différent concurrent.
Contrairement aux autre assurance, vous êtes êtes les mieux placé.
PS: Pour info, ma première mobylette à l'époque je l'avais assurée chez vous en 1984, je reste donc fidèle à votre assurance.
Par avance, Merci. </t>
  </si>
  <si>
    <t>09/06/2021</t>
  </si>
  <si>
    <t>hubert-b-116419</t>
  </si>
  <si>
    <t xml:space="preserve">Je suis satisfait de vos services. Inscriptions facile . Possibilité de choisir ça date d assurance et vraiment pas cher pour une année en tout risque </t>
  </si>
  <si>
    <t>adrien-116393</t>
  </si>
  <si>
    <t xml:space="preserve">Je suis nouveau chez vous. En espérant m'y sentir bien. Pour le moment les procédures d'arrivées sont simples. J'espère que cette assurance en vaux la peine! </t>
  </si>
  <si>
    <t>08/06/2021</t>
  </si>
  <si>
    <t>peggyline-h-116389</t>
  </si>
  <si>
    <t>Bon prix bonne couverture a voir dans le temps.                                           J'espère que le service client sera à la hauteur de ma couverture.</t>
  </si>
  <si>
    <t>sylvain-w-116259</t>
  </si>
  <si>
    <t>Satisfait et niveau prix c correcte 
Je recommande pour la moto
Niveau prix et tarifs c correcte 
Je ss satisfait 
Merci a votre équipe
Et le site très facilr</t>
  </si>
  <si>
    <t>07/06/2021</t>
  </si>
  <si>
    <t>nicolas-p-116185</t>
  </si>
  <si>
    <t>Facilite de souscription. Devis et souscription trés rapide. Prix intèressant. Le seul bémol : cent cinquante caractéres minimum pour l'évaluation. ca fait cirage de pompe et manque de crédibilité.</t>
  </si>
  <si>
    <t>benoit-m-116127</t>
  </si>
  <si>
    <t>A ce jour très efficace et compétitif. A voir par la suite en fonction des sinistres, des pannes et de la dégressivités des prix en fonction de l'évolution du bonus.</t>
  </si>
  <si>
    <t>06/06/2021</t>
  </si>
  <si>
    <t>mickael-s-116102</t>
  </si>
  <si>
    <t xml:space="preserve">Je suis super satisfait du prix de l assurance avoir par la suite en tout cas très rapide et super content de pouvoir conduire en toute sécurité je valide </t>
  </si>
  <si>
    <t>aboubakr-b-116082</t>
  </si>
  <si>
    <t xml:space="preserve">Je suis satisfait pour la rapidité, ainsi que le prix correct dans l ensemble, première moto assuré donc comptant dans l ensemble, je recommande april moto assurance.
</t>
  </si>
  <si>
    <t>sandra-h-115845</t>
  </si>
  <si>
    <t>Ok...... on essaye de faire un devis en attendant on regarde tout les autres assurances pour le prix sa vas on verra la qualité de l'assurance et voila</t>
  </si>
  <si>
    <t>03/06/2021</t>
  </si>
  <si>
    <t>gregory-g-115709</t>
  </si>
  <si>
    <t xml:space="preserve">Très bien je suis satisfait de votre prix , je vais vous recommandé , simple et efficace , merci encore à l'équipe .                                    </t>
  </si>
  <si>
    <t>02/06/2021</t>
  </si>
  <si>
    <t>fabrice-c-115689</t>
  </si>
  <si>
    <t>Service rapide et efficace. Les prix me conviennent et j'ai obtenu tous les renseignements désirés, c'est à dire les différentes options correctement détaillées.</t>
  </si>
  <si>
    <t>sebastien-d-115556</t>
  </si>
  <si>
    <t>Les prix et services sont intéressants, je suis nouveau il est difficile de dire si je suis satisfait. L'avenir nous le dira, enfin je ne l'espère pas</t>
  </si>
  <si>
    <t>alexis-g-115554</t>
  </si>
  <si>
    <t>Très bon qualité prix apres plusieur heure de recherche sur internet je n est pas trouver mieux je recommande vivement cette assurance et merci au site furet point com</t>
  </si>
  <si>
    <t>pascal-p-115536</t>
  </si>
  <si>
    <t>je suis très satisfait de service et vous remercie de votre accueil telephonique qui était efficace et qui a répondu âmes attentes .
Je souhaite continuer mon contrat assurance .</t>
  </si>
  <si>
    <t>theo-b-115403</t>
  </si>
  <si>
    <t xml:space="preserve">Très simple et pratique à souscrire satisfait du service
Prix dans la moyenne
Très rapide j’ai réussi à m’assurer en quelques minutes
Je recommande
</t>
  </si>
  <si>
    <t>victor-o-115335</t>
  </si>
  <si>
    <t>je suis satisfait du service april moto, tarifs très abordable par rapport à la concurrence, service téléphonique et mail joignable facilement, je recommande.</t>
  </si>
  <si>
    <t>30/05/2021</t>
  </si>
  <si>
    <t>onir-u-115332</t>
  </si>
  <si>
    <t xml:space="preserve">Cool rapide un peu chere et voila tous Merci bonne journée à vous 
Cool rapide un peu chere et voila tous Merci bonne journée à vous 
Cool rapide un peu chere et voila tous Merci bonne journée à vous 
</t>
  </si>
  <si>
    <t>clement-d-115326</t>
  </si>
  <si>
    <t>Manipulations simples , devis rapide et prix abordables. 
Rapidité de service.
J'espère que les services sur du long terme seront aussi intéressants et rapides.</t>
  </si>
  <si>
    <t>florent-p-115313</t>
  </si>
  <si>
    <t>Je trouve facile et rapide la souscription en ligne. Les tarifs sont très compétitifs au regard de la concurrence avec un niveau de garanties plus élevé</t>
  </si>
  <si>
    <t>29/05/2021</t>
  </si>
  <si>
    <t>james-b-115286</t>
  </si>
  <si>
    <t>Rapide efficace
Que demander de plus.
Hâte de voir si en cas de problème vous aurez la même rapidité et la même aisance avenir m'aider et me dépanner.</t>
  </si>
  <si>
    <t>melodie-a-115280</t>
  </si>
  <si>
    <t xml:space="preserve">je suis satisfaite du prix et du service.
votre site internet simple et possibilité de choix multiple pour une assurance personnalisé.
Rien à redire.
</t>
  </si>
  <si>
    <t>diegui-s-115249</t>
  </si>
  <si>
    <t>APRES UNE COMPARAISON DE PRIX ME VOILA A SIGNER LE CONTRAT 5 MIN APRES .
COOL JE PEUT ROULER LESPRIS TRANQUILLE AVEC UN TRES BON PRIX+ASSISTANCE 0 KM+PROTECTION SI ACCICENT.</t>
  </si>
  <si>
    <t>philippe-c-115198</t>
  </si>
  <si>
    <t>Ultra pratique avec la souscription en ligne
Site clair et pratique, les options sont bien renseigné ainsi que les franchises et conditions d'attribution .</t>
  </si>
  <si>
    <t>28/05/2021</t>
  </si>
  <si>
    <t>geoffrey-b-115184</t>
  </si>
  <si>
    <t>bon prix pour cette moto*
devis simple et claire pas de blabla inutile 
souscription rapide et tres simple
premiere fois assurer chez eux je verrais bine si le service est la !</t>
  </si>
  <si>
    <t>esteban-a-115106</t>
  </si>
  <si>
    <t>Je suis satisfait de cette assurance, le prix est plutôt correcte et j’aime le fait que je puisse m’assurer chez vous sans avoir besoin de justifier d’un nombre d’année d’assurance minimum</t>
  </si>
  <si>
    <t>malikakso-115104</t>
  </si>
  <si>
    <t>Je suis satisfaite pour le moment, en espèrent que cela ne change pas et que le service téléphonique soient correct. 
J'espère que mon commentaire vous aide, bonne journée.</t>
  </si>
  <si>
    <t>noureddine-n-115082</t>
  </si>
  <si>
    <t xml:space="preserve">Je suis satisfait du prix et des prestations, merci pour l’acceptation. Tout a était facile , j’espère recevoir rapidement ma vignette pour pouvoir circuler librement </t>
  </si>
  <si>
    <t>domingos-l-114823</t>
  </si>
  <si>
    <t xml:space="preserve">Jesui satisfe de le service  donne e de tarifs que me on donne  e j'espère que tu va bien por la suite de la assurance  je vous Dia merci cordialement </t>
  </si>
  <si>
    <t>25/05/2021</t>
  </si>
  <si>
    <t>raphael-p-114812</t>
  </si>
  <si>
    <t xml:space="preserve">Je suis satisfait du prix et de la rapidité à s’inscrire , j’espère recevoir un mails de confirmation et un mails avec une vignette provisoire afin de pouvoir rouler </t>
  </si>
  <si>
    <t>denis-m-114707</t>
  </si>
  <si>
    <t xml:space="preserve">je suis satisfait du service, les prix me conviennent simple efficace et rapide merci de m'adresser le mail a l'adresse indiquer dans le courrier que je viens de remplir </t>
  </si>
  <si>
    <t>24/05/2021</t>
  </si>
  <si>
    <t>johann-d-114659</t>
  </si>
  <si>
    <t xml:space="preserve">JE SUIS SATISFAIT DU DEVIS AU NIVEAU DU PRIX ET DES PRISES EN CHARGES ,LA SOUSCRIPTION EST RAPIDE.
EN ATTENTE DE ME PRONONCER SUR CET ASSURANCE AU NIVEAU DES DÉLAIS .  </t>
  </si>
  <si>
    <t>23/05/2021</t>
  </si>
  <si>
    <t>bernard-l-114656</t>
  </si>
  <si>
    <t>simple et efficace prix intéressant facile et bien explique sur internet J'espère que les conditions d'assurances sont excellentes merci pour les explications</t>
  </si>
  <si>
    <t>salah-g-114641</t>
  </si>
  <si>
    <t xml:space="preserve">Content de l’assurance car c’est pas cher je suis heureux de vous avoir choisi les il y a beaucoup d’avantage merci d’avance je suis beaucoup beaucoup content </t>
  </si>
  <si>
    <t>fouad-b-114625</t>
  </si>
  <si>
    <t>je suis satisfait du service et le prix est raisonnable le service en ligne est simple d utilisation rapide et efficace très bon travail.
je vous souhait une bonne continuation</t>
  </si>
  <si>
    <t>abdel-kader-s-114551</t>
  </si>
  <si>
    <t xml:space="preserve">Service au top qualité prix super conseillé au top satisfait je recommande pour une première expérience d'assurance moto j'en suis très content !!!!!!! </t>
  </si>
  <si>
    <t>22/05/2021</t>
  </si>
  <si>
    <t>cavet-a-114540</t>
  </si>
  <si>
    <t xml:space="preserve">Simple et rapide,  prix abordables.
Démarche en ligne, devis rapide et détaillé, nombreuses option proposées pour compléter les offres de base.
Je recommande.
</t>
  </si>
  <si>
    <t>fabien-c-114531</t>
  </si>
  <si>
    <t>Prix convenable meme si pas le meilleur mais rapide en action. En espérant que cela permet une assurance vraiment rapide et réactive.
Le fait de tout faire par internet est très pratique surtout quand on travaille de jour</t>
  </si>
  <si>
    <t>evan-l-114490</t>
  </si>
  <si>
    <t>Simple et facile j ai juste eu à valider mon devis et à compléter les informations demandées. Je ne connaissais pas cette assurance ; c’est grâce ‘aux furets’.</t>
  </si>
  <si>
    <t>francois-r-114419</t>
  </si>
  <si>
    <t xml:space="preserve">Prix attractif garanties correct 
Site plutôt intuitif maintenant il ne reste plus qu’à rouler en espérant ne pas avoir besoin d’appeler l’assurance 
Des amis me l’on conseillé et je le recommande à mon tour </t>
  </si>
  <si>
    <t>20/05/2021</t>
  </si>
  <si>
    <t>yan-b-114342</t>
  </si>
  <si>
    <t xml:space="preserve">conseillère très compétente très aimable et réactive
les conseils ont été donnés comme prévu avec tous les détails 
la conseillère connait son travail   et  est  très sympathique ..... je recommande merci Nadia </t>
  </si>
  <si>
    <t>patrick-d-114331</t>
  </si>
  <si>
    <t>Je suis satisfait du service simple et pratique.
Facilité d'inscription, les tarifs sont à la hauteur de mes espérances. Service rapide. A voir l'efficacité en cas de besoin !!</t>
  </si>
  <si>
    <t>coralie-h-114326</t>
  </si>
  <si>
    <t xml:space="preserve">très facile et aussi très rapide pour faire une assurance rapport qualité prix et plus pas mal a voir le jour ou un problème se présente                      </t>
  </si>
  <si>
    <t>19/05/2021</t>
  </si>
  <si>
    <t>lopez-h-114286</t>
  </si>
  <si>
    <t>LE PRIX N EST PAS LE PLUS COMPETITIF POUR UN JEUNE CONDUCTEUR DE SCOOTER COMME MOI MAIS LE SITE WEB EST TRES CONVIVIAL ET TRES PRATIQUE A UTILISER POUR UNE SOUSCRIPTION RAPIDE</t>
  </si>
  <si>
    <t>veronique-f-114243</t>
  </si>
  <si>
    <t xml:space="preserve">Satisfaite du service à distance et du tarif.
Rapide et facilité pour faire le dossier.
Première assurance moto et entièrement satisfaite.
Je recommande </t>
  </si>
  <si>
    <t>yannick-r-114147</t>
  </si>
  <si>
    <t>je suis satisfait espérant ne pas avoir de surprise pour ma première assurance en ligne .les prix sont correcte ,assurance conducteur attention ,pas forcement noté ,</t>
  </si>
  <si>
    <t>18/05/2021</t>
  </si>
  <si>
    <t>hakim-d-114064</t>
  </si>
  <si>
    <t>Rapide très facile d'accès 
Le site est bien fait et très simple.
Je suis satisfait de la rapidité en moins de 10min j'ai pu souscrire  et ça c'est assez plaisant.</t>
  </si>
  <si>
    <t>philippe-h-113943</t>
  </si>
  <si>
    <t>Le seul "reproche" qui peut être fait, c'est l'échange téléphonique avec le "conseillé" qui suit la demande. On peut concevoir que vous souhaitiez vous assurer que les informations données lors de la consultation soient exactes (d'ou l'enregistrement de la conversation), mais vous ne le mentionnez pas ni lors de l'appel, ni sur le site.</t>
  </si>
  <si>
    <t>jean-philippe-r-113872</t>
  </si>
  <si>
    <t xml:space="preserve">Je suis satisfait de votre offre et je vous remercie et recommande à toutes les personnes de mon entourage.
Vraiment confiance sur appril assurances. </t>
  </si>
  <si>
    <t>16/05/2021</t>
  </si>
  <si>
    <t>edgaras-d-113838</t>
  </si>
  <si>
    <t xml:space="preserve">Je suis satisfait, rapide et facile, j’ai pu souscrire une assurance un samedi soir, sans passer par une agence ou rester au téléphone pendant des heures </t>
  </si>
  <si>
    <t>15/05/2021</t>
  </si>
  <si>
    <t>abdelkader-c-113837</t>
  </si>
  <si>
    <t xml:space="preserve">Je suis satisfait de votre offre de contrat mais vous pouriez mieux faire pour les bon clients toute fois j'accepte avec plaisir votre proposition, merci. </t>
  </si>
  <si>
    <t>thierry-q-113828</t>
  </si>
  <si>
    <t xml:space="preserve">ok site bien presente et comprehensible  ,pris competitif pour les motards . je ne sais pas si cette assurance est reactive  je le verrais a l'usage si j'ai des problèmes ? </t>
  </si>
  <si>
    <t>mathieu-v-113820</t>
  </si>
  <si>
    <t>je suis ravi du prix par rapport à d autres assurance comme amv ou mutuelle des motards plus chère et moins pro....
longue vie à april
mathieu 
président de moto club enduro</t>
  </si>
  <si>
    <t>andrea-d-113618</t>
  </si>
  <si>
    <t xml:space="preserve">Satisfait du prix et service et de la rapidité de réponse. A conseiller aux amis . Service  en ligne très pratique. En Attente de la carte verte . Merci </t>
  </si>
  <si>
    <t>13/05/2021</t>
  </si>
  <si>
    <t>julie-s-113599</t>
  </si>
  <si>
    <t xml:space="preserve">2 devis réalisé a une semaine d'intervalle et les tarifs on augmenté de 7€ ... a revoir !
Sinon rien a redire concernant le premier contacte par téléphone 
</t>
  </si>
  <si>
    <t>alexis-f-113399</t>
  </si>
  <si>
    <t>Je suis satisfait du service de cette assurance  pas cher et abordable pour aller  travailler  ou ce balade.  Merci  j attends de voir si ça continue  .</t>
  </si>
  <si>
    <t>11/05/2021</t>
  </si>
  <si>
    <t>mimi-113384</t>
  </si>
  <si>
    <t>Je suis satisfait du niveau prix vois être beaucoup moins élevé que les autre assurance cordialement mes sincère salutations bonne journée à vous tous</t>
  </si>
  <si>
    <t>giudecca-g-113347</t>
  </si>
  <si>
    <t>Les tarifs sont raisonnables avec le minimum de garantie les comparatifs effectués correspondent aux tarifs annoncés sans surprise aucune a voir si dans le temps ces tarifs resteront raisonnables ce qui n'est malheureusement pas toujours le cas</t>
  </si>
  <si>
    <t>abdelmadjid-l-113291</t>
  </si>
  <si>
    <t xml:space="preserve">Très bien rapide et pas cher, conseillère agréable qui comprends et respecte mes besoins. Contrat fait en 10 minutes même pas. Je conseille April moto. </t>
  </si>
  <si>
    <t>10/05/2021</t>
  </si>
  <si>
    <t>diallo-113270</t>
  </si>
  <si>
    <t>JE SUIS SATISFAITE DU SERVICE. LA SOUSCRIPTIONEN LIGNE A ETE SIMPLE A EFFECTUER. Le site est simple d'utilisation. Les renseignements ont été faciles à trouver.</t>
  </si>
  <si>
    <t>bike-leman--113204</t>
  </si>
  <si>
    <t>Tout est facturé 
Changement de quoi que ce soit 
Quand on quitte on doit payer 20€..
J’ai dû fournir 50 fois les mêmes papiers.
J’ai reçu une lettre de relance par erreur, rien ne m à été épargné.</t>
  </si>
  <si>
    <t>09/05/2021</t>
  </si>
  <si>
    <t>aline-t-113196</t>
  </si>
  <si>
    <t xml:space="preserve">Service rapide , prix principale plaisant si ce n'est qu'aucune option est incluse ce qui fait grimper le prix très vite . Mais reste en dessous de la concurrence ou certains se gavent . </t>
  </si>
  <si>
    <t>gregoire-c-113157</t>
  </si>
  <si>
    <t xml:space="preserve">Je suis satisfait du service mais j'avoue être surpris de ne pas avoir les mêmes prix pour le même service lorsque je fais les démarches pour un remplacement de véhicule et un nouveau véhicule. </t>
  </si>
  <si>
    <t>thomas-d-113126</t>
  </si>
  <si>
    <t xml:space="preserve">Je suis satisfait de cette transaction. je suis satisfait, car cet assureur est très rapide pour pouvoir assurer un véhicule en quelque click. Je vous conseil April. </t>
  </si>
  <si>
    <t>08/05/2021</t>
  </si>
  <si>
    <t>christian-o-113122</t>
  </si>
  <si>
    <t>tarif satisfaisant et j'ai apprécié de pouvoir sélectionner les options que je souhaitais rajouter.
j'espère être toujours aussi satisfait quand il s'agira de la mettre en œuvre.</t>
  </si>
  <si>
    <t>aurelien-s-113115</t>
  </si>
  <si>
    <t xml:space="preserve">Bon prix avoir même imbattable pour le minimum d'assurance d'un scooter. 
Avoir en cas de sinistre (ce que je n'espère pas) si mon avis et toujours le même....
</t>
  </si>
  <si>
    <t>damien-m-113112</t>
  </si>
  <si>
    <t>Pour l'instant, rien à dire. Site clair et facile. Concernant les prestations d'assurances, on verra ....
Car pour l'instant je viens juste de souscrire à un contrat moto.</t>
  </si>
  <si>
    <t>regis-g-113099</t>
  </si>
  <si>
    <t xml:space="preserve">Simple et rapide. Si je suis satisfait de cette assurance, j'envisage d'y assurer mes autres vehicules. Je pense que la fourchette de prix qui est proposée est tout à fait raisonnable. </t>
  </si>
  <si>
    <t>patrick-p-113095</t>
  </si>
  <si>
    <t>prise en compte de ma demande simplement rapidement  et efficacement, le prix est interressant pour l'usage que je ferai de ma moto, juste quelques virées...</t>
  </si>
  <si>
    <t>josy-andy-n-112946</t>
  </si>
  <si>
    <t xml:space="preserve">Je suis satisfait du service proposé par rapport aux autres assurance. Inscription rapide, et efficace. Satisfaction claire. recommande fortement cette assurance  </t>
  </si>
  <si>
    <t>06/05/2021</t>
  </si>
  <si>
    <t>paul-c-112939</t>
  </si>
  <si>
    <t>satisfait souscription en ligne tarif attractif bonne lisibilité sur le site. parfait
je recommande les services des assurances april.
a voir desormais si problème</t>
  </si>
  <si>
    <t>laurent-l-112873</t>
  </si>
  <si>
    <t xml:space="preserve">Merci de votre tarif super intéressant je ne regrette pas mon choix j espère pouvoir évoluer très prochainement avec d autre véhicules dans votre assurance </t>
  </si>
  <si>
    <t>chris-e-112853</t>
  </si>
  <si>
    <t xml:space="preserve">Je suis satisfait du service
Prix correcte 
Rapide et efficace au niveau de l'appelle
Tout au long de la conversation la conseillere nous explique bien </t>
  </si>
  <si>
    <t>emeric-l-112698</t>
  </si>
  <si>
    <t xml:space="preserve">Très satisfait, la démarche est rapide et efficace ! 
Les documents sont clairs et j'espère que ce ne sera pas trop dur de contacter cette assurance en cas d'accident ! </t>
  </si>
  <si>
    <t>05/05/2021</t>
  </si>
  <si>
    <t>whayley-j-112665</t>
  </si>
  <si>
    <t xml:space="preserve">Bien très bon qualité prix réponse rapide est dite satifesant site rapide de efficace très bien détailler est sécuriser je vous reconseilke se site merci </t>
  </si>
  <si>
    <t>richard-v-112660</t>
  </si>
  <si>
    <t xml:space="preserve">rapide efficace et cohérent , maintenant seul l'avenir nous le dira ! en espèrant ne pas avoir d'accident.
manque l'etui pour le certificat sur la moto.
</t>
  </si>
  <si>
    <t>sacha-b-112640</t>
  </si>
  <si>
    <t xml:space="preserve">Prix très attractifs,options intéressantes, rapide, geste commercial. Au top. J'économise 300€ sur mes assurances moto et voiture en passant chez April </t>
  </si>
  <si>
    <t>sebastien-m-112639</t>
  </si>
  <si>
    <t>Rapide et efficace, c'est tout simplement très pratique.
On a le choix aux niveau des prix.
On a le choix sur les formules.
C'est très rapide et très simple de faire un devis.</t>
  </si>
  <si>
    <t>willy-c-112525</t>
  </si>
  <si>
    <t xml:space="preserve">Tres satisfait de votre  service  très rapide et eficace,mensualité pas très coûteuse je recommanderais à des personnes de mon entourage très sincèrement </t>
  </si>
  <si>
    <t>angelique-d-112348</t>
  </si>
  <si>
    <t xml:space="preserve">Je suis satisfaite du service proposé je trouve les prix assez correcte j espere avoir fait le bon choix avec votre assurance et d etre satisfaite de pas m'avoir trompé </t>
  </si>
  <si>
    <t>linda-g-112343</t>
  </si>
  <si>
    <t>Toute nouvelle motarde de 125, je découvre les niveaux de prestations de chaque assureurs...la suite reste à voir en sachant que mon choix s'est porté  sur April Moto vu le rapport qualité/prix. Nous verrons par la suite du niveau d'accompagnement...</t>
  </si>
  <si>
    <t>benjamin-r-112341</t>
  </si>
  <si>
    <t>Les prix sont très intéressant mais étant ancien client le prix que l'on m'as proposé en indiquant mon compte client vs en partant d'un devis vierge sans le rattacher à mon ancien compte est moins avantageux (les informations que j'ai fournis dans les 2 cas sont strictement identiques).
Concernant la procédure de souscription, comparé à celle que j'avais du faire par téléphone il y 2 ans c'est beaucoup mieux ! Le call center était situé je ne sais où avec des conseillers qui ne ne parlaient pas très bien français, beaucoup de latence et communication de mauvaise qualité donc difficile de se comprendre. Dans mon contexte un peu particulier (assurance d'un proche pour qu'il puisse emmener la moto se faire brider au garage puis assurance à mon nom de la moto bridée) je me suis retrouvé a payer 2x les frais d'inscription alors que le conseiller m'avait affirmé que non, puis quand je me suis plaint on m'as dit que je serais remboursé mais je n'en ai jamais vu la couleur.</t>
  </si>
  <si>
    <t>jeremy-m-112307</t>
  </si>
  <si>
    <t>Le prix est très intéressant et la souscription est facile et rapide. Mon avis est en revanche à mesurer. On sait si l'on est bien assuré lorsqu'on en a besoin lors d'un sinistre ou autres. On verra dans le temps.</t>
  </si>
  <si>
    <t>antoine-m-112275</t>
  </si>
  <si>
    <t>Je suis satisfait des tarifs et des prestations que propose cette assurance.
cela semble être un bon rapport qualité prix et j'espère que le niveau des prestations sera à la hauteur de mes attentes.</t>
  </si>
  <si>
    <t>anthony-l-112258</t>
  </si>
  <si>
    <t xml:space="preserve">je suis satisfait du service les tarifs sont compétitifs et la souscription est facile pas de problème rencontrer pendant la souscription je recommande </t>
  </si>
  <si>
    <t>abdellah-m-112253</t>
  </si>
  <si>
    <t xml:space="preserve">Je suis satisfait du service ainsi que du tarif proposer par APIL MOTO assurance .
Le site n'est vraiment pas compliqué à l'utilisation , cordialement </t>
  </si>
  <si>
    <t>mathieu-m-112231</t>
  </si>
  <si>
    <t xml:space="preserve">Devis simple à réaliser et le service clientèle pour finaliser la demande d’assurance au top ?? 
Les prix sont corrects très bonne impression.
Je suis satisfait </t>
  </si>
  <si>
    <t>olivier-p-112229</t>
  </si>
  <si>
    <t>Je suis satisfait des services ainsi que des tarifs qui mon ete proposé..satisfait de l acceuil que j ai recu...et je recommanderais les services des assurances april</t>
  </si>
  <si>
    <t>kevin-c-112209</t>
  </si>
  <si>
    <t xml:space="preserve">Service au top
Prix très abordable, prix défiant toutes concurrence.
Un accueil et une écoute très présente. 
Service client méritant bien plus que 5 étoiles </t>
  </si>
  <si>
    <t>frederic-f-112160</t>
  </si>
  <si>
    <t>Plus cher que pour mon 650 kawasaki , c’est quand même incroyable de faire de tel tarif pour un vélomoteur au tiers . Mais il vous faut bien des vaches à lait !!!</t>
  </si>
  <si>
    <t>ali-h-112150</t>
  </si>
  <si>
    <t xml:space="preserve">Ttres satisfait du tarif et de la rapidité de cette assurance je conseille fortement les assurances April en tout point. Je souhaite assurer tout mes véhicules </t>
  </si>
  <si>
    <t>thomas-a-112125</t>
  </si>
  <si>
    <t>Satisfait bon rapport qualité prix a voir dans le temp après avoir eu des problèmes et de voir comment se sera réglé le conflit en espérant que cela se passe bien</t>
  </si>
  <si>
    <t>29/04/2021</t>
  </si>
  <si>
    <t>gwendoline-v-112108</t>
  </si>
  <si>
    <t>je suis très satisfaite du service et lors de mon appelle la personne a était claire , polis et a pris le temps de tous m'expliqué 
je recommande fortement .</t>
  </si>
  <si>
    <t>remy-l-112104</t>
  </si>
  <si>
    <t>Satisfait du service qui est largement au dessus de la concurrence les prix sont attractif et on a des réponses précise et clair en ce qui est des conseiller au top comme toujours</t>
  </si>
  <si>
    <t>cyril-g-112080</t>
  </si>
  <si>
    <t>C'est parfaitement absurde de demander comme de répondre notre satisfaction par rapport à un service qu'on n'a pas encore utilisé. Ca n'invite pas à la confiance quant aux avis que vous pourrez lire ici.</t>
  </si>
  <si>
    <t>pako-112033</t>
  </si>
  <si>
    <t xml:space="preserve">Cool bien au top vraiment merci beaucoup ses trop le top cette assurance je recommande vraiment ses super conseils de votre part merci beaucoup merci </t>
  </si>
  <si>
    <t>natacha-p-111883</t>
  </si>
  <si>
    <t>Ras c’est une première souscription, j’attends de voir à l’usage comment ça se passe. Service en ligne rapide et simple, facile d’accès, je recommande</t>
  </si>
  <si>
    <t>joseph-c-111866</t>
  </si>
  <si>
    <t xml:space="preserve">Les prix sont légèrement élevés, le service client n'est pas forcément toujours joignable facilement. Merci d'y remédier.                             </t>
  </si>
  <si>
    <t>cloe-p-111791</t>
  </si>
  <si>
    <t>Rapide et défi toute concurrence parfait pour petit budget je le conseil à tout le monde .
Simple et rapide 
Bonne expérience à voir sur le long terme</t>
  </si>
  <si>
    <t>freddy-m-111758</t>
  </si>
  <si>
    <t>Je susi sastisfait du service et des prix proposés et c'est tres rapide comme assurance merci encore j'espère que sela va continuer en vous remerciant</t>
  </si>
  <si>
    <t>26/04/2021</t>
  </si>
  <si>
    <t>gabriel-t-111742</t>
  </si>
  <si>
    <t>Je suis assez satisfait du service c’est pas très compliqué et c’est assez pratique pour s’assurer en quelques cliques. 
Les tarifs sont plutôt abordables.</t>
  </si>
  <si>
    <t>alexis-o-111728</t>
  </si>
  <si>
    <t xml:space="preserve">Rapide et efficace, cela correspond parfaitement à ce qu'on m'a dit de cette assurance.
A voir comment cela va évoluer dans le temps, mais pour le moment, meilleur rapport qualité prix. </t>
  </si>
  <si>
    <t>mikael-b-111663</t>
  </si>
  <si>
    <t>Très bien renseigné, inscription simple et efficace.
très bon placement prix avec des conditions de garantie conforme à mes attentes.
Je recommande April les yeux fermés.</t>
  </si>
  <si>
    <t>nathalie-laure-monique-d-111609</t>
  </si>
  <si>
    <t xml:space="preserve">Ravie. Rapide efficace et pas chère. J’ai déjà eu plusieurs assurance et celle ci m’a l’air très bien. Merci pour le service j’espère que je serais pas déçue. </t>
  </si>
  <si>
    <t>armel-z-111566</t>
  </si>
  <si>
    <t>J'ai le permis moto depuis 2015, uniquement assuré en deux-roues depuis. J'ai 26 ans, je payais 80€/mois au tiers (avec assistance 0km en option) pour une FJR 1300 de 2003. Cela fait presque 900€ de l'année, très cher. APRIL Moto, devis à 36€/mois pour la même prestation. Rien à dire, merci des économies.</t>
  </si>
  <si>
    <t>24/04/2021</t>
  </si>
  <si>
    <t>sonia-r-111548</t>
  </si>
  <si>
    <t>très satisfaite de la transaction et du service , super contente, je recommande  cet assurance pour tout assurance moto , je suis très satisfaite, oui</t>
  </si>
  <si>
    <t>pierre-l-111541</t>
  </si>
  <si>
    <t>Rapide, interface web bien construite pour la souscription. Documents rapidement reçus. A voir en cas de sinistres si la réactivité est la même. Prix correct, montant couvertures corporelles maximum pas assez élèvé.</t>
  </si>
  <si>
    <t>pascal-b-111538</t>
  </si>
  <si>
    <t xml:space="preserve">Je suis satisfait du service, du tarif et super accueil téléphonique.
Je recommande le suivi de cette entreprise. 
À répondu de façon claire à mes questions. </t>
  </si>
  <si>
    <t>karine-t-111411</t>
  </si>
  <si>
    <t xml:space="preserve">Satisfaite de la prise en charge immédiate 
Merci beaucoup au conseiller pour son Efficacité . J ai reçu les mails et les informations immédiatement pour souscrire </t>
  </si>
  <si>
    <t>23/04/2021</t>
  </si>
  <si>
    <t>ana-maria-c-111340</t>
  </si>
  <si>
    <t>PARFAIT,LE PRIX C EST TRES BON, TRES SIMPLE POUR REALISER, VRAIMENT SATISFAITE , ASSURANCE POUR BEAUCOUP DE CHOSE, JE SUIS VRAIMENT SATISFEE. MERCI BCP</t>
  </si>
  <si>
    <t>thomas-m-111271</t>
  </si>
  <si>
    <t>Je suis satisfait, je souhaite néanmoins être recontacter pour modifier  des erreur concernant la date de mise en circulation de mon véhicule ainsi que mon adresse.</t>
  </si>
  <si>
    <t>benjamin-c-111183</t>
  </si>
  <si>
    <t>Je suis satisfait , assurance en ligne super simple et rapide , et les tarif son vraiment top , merci a vous et je vait recommandé des amis motard ...</t>
  </si>
  <si>
    <t>hausman-l-111155</t>
  </si>
  <si>
    <t>Le tarif est très compétitif et permet de prendre beaucoup d'options de confort. La Souscription depuis Internet est facile.
Interface agréable et ergonomique.</t>
  </si>
  <si>
    <t>mohammed-m-111152</t>
  </si>
  <si>
    <t>Meilleures assurance en ligne je suis très contente et je souhaite toujours le meilleur et parmis le super assureur ......................
...........</t>
  </si>
  <si>
    <t>nicolas-g-111102</t>
  </si>
  <si>
    <t>Très satisfait de la rapidité d'exécution, simple, et à l'écoute quand il le faut. Et surtout des prix très concurrentiel ! Je vous recommande de tout coeur cette assurance</t>
  </si>
  <si>
    <t>julie-d-111061</t>
  </si>
  <si>
    <t xml:space="preserve">Bon service client j'attends de voir la suite ! Rapide simple pour adhérer et prix attractif.... il ne manque plus qu'à tester en esperant ne pas en avoir  besoin </t>
  </si>
  <si>
    <t>20/04/2021</t>
  </si>
  <si>
    <t>daniel-g-110791</t>
  </si>
  <si>
    <t>Je suis satisfait des services proposés ainsi que des prix. La souscription est clair et se fait avec simplicité. Je recommanderai April Moto pour la qualité de ce qui est proposé.</t>
  </si>
  <si>
    <t>dann-a-110787</t>
  </si>
  <si>
    <t>Je suis content de vos prix, vous êtes vraiment pas chère et super service client. Au top pour le 7 jours sur 7 et 24 heures sur 24. Bon prix pour les jeunes permis.</t>
  </si>
  <si>
    <t>michel-m-110435</t>
  </si>
  <si>
    <t xml:space="preserve">transaction rapide
formulation de l'adhérence simple 
mise en confiance et tolérance du conseillé qui s'est rendu disponible par téléphone et efficace.
</t>
  </si>
  <si>
    <t>14/04/2021</t>
  </si>
  <si>
    <t>jeremy-p-110343</t>
  </si>
  <si>
    <t>Je note sans connaissance de cause, il s'agît de ma première assurance alors..
Nous verrons !
C'était rapide et facile cela dit, et le meilleur tarif proposé donc bon..</t>
  </si>
  <si>
    <t>bastien-p-110314</t>
  </si>
  <si>
    <t xml:space="preserve">ravi mais les deux mois ou ont doit payé pour 4 je trouve ca un peu gros
mais malgres sa je trouve que le site est facile d'acces et l'assurance est faite assez vite 
</t>
  </si>
  <si>
    <t>christele-m-110114</t>
  </si>
  <si>
    <t xml:space="preserve">Des tarifs convenables, adhésion pratique et rapide.
C'est la première fois que j'adhère à un contrat d'assurance en ligne, j'espère ne pas être déçue.
</t>
  </si>
  <si>
    <t>12/04/2021</t>
  </si>
  <si>
    <t>yanik-b-110070</t>
  </si>
  <si>
    <t>Excellent rapport qualité prix et services, transaction hyper simple et facile d'accès. Formules très adaptées a chaque besoin. Rapidité de traitement.</t>
  </si>
  <si>
    <t>aissa-b-110020</t>
  </si>
  <si>
    <t>je suis assuré depuis quelques années au sein de votre compagnie, je suis très satisfait . Jusqu'à présent et par chance, je n'ai pas eu de problèmes, je n'ai donc pas eu l'occasion d'être en relation avec votre service des sinistres.</t>
  </si>
  <si>
    <t>11/04/2021</t>
  </si>
  <si>
    <t>jose-m-109917</t>
  </si>
  <si>
    <t>Je suis satisfaite du service et de la qualité  prix service rapide et pas compliqué assez  facile  dans les explications et dans démarche à suivre
Merci</t>
  </si>
  <si>
    <t>10/04/2021</t>
  </si>
  <si>
    <t>maxime-h-109869</t>
  </si>
  <si>
    <t xml:space="preserve">Tarif un peu élevé pour un vieux 125 assuré pour un motard expérimenté...
A voir si les services en valent la peine. J'attends de voir si c'est justifié. </t>
  </si>
  <si>
    <t>alexandre-h-109846</t>
  </si>
  <si>
    <t>J'aimerai avoir plus de contact avec un opérateur téléphonique. Le contact avec un répondeur est loin d'être satisfaisant. 
J'ai demandé à être recontacté depuis la fin de matinée.... il est bientôt 19H et je n'ai toujours pas eu d'appels .... problème Cpvid ????</t>
  </si>
  <si>
    <t>09/04/2021</t>
  </si>
  <si>
    <t>lucas-r-109828</t>
  </si>
  <si>
    <t xml:space="preserve">Super c’était vraiment bien les prix sont attractif et je recommande à toute personne voulant assure à moto pour pas chère réactif et peu cher je ne regrette pas </t>
  </si>
  <si>
    <t>lol76290-109779</t>
  </si>
  <si>
    <t xml:space="preserve">Tres rapide . Inscription simple .je recommande . A voir dans le temps si tout se passe comme prévu.  Tarifs intéressants  par rapport a la concurrence </t>
  </si>
  <si>
    <t>alessandro-p-109750</t>
  </si>
  <si>
    <t>Carré je susi content premeir véhicule acheter premier asurer en plus c'est pas cher pour un scooter ça faut le coup de payer 40e au lieu de 90e bonne journée a tous</t>
  </si>
  <si>
    <t>paul-armand-g-109725</t>
  </si>
  <si>
    <t>très bon accueil téléphonique, explications simples et précises, offre satisfaisante. interface web et devis faciles, options et différentes formules.</t>
  </si>
  <si>
    <t>jeremy-b-109636</t>
  </si>
  <si>
    <t xml:space="preserve">Je suis satisfait du produit les prix me conviennent simple et rapide je recommande vraiment cette façon de s'assurer très efficace et rapide merci pour se devis </t>
  </si>
  <si>
    <t>leo-b-109597</t>
  </si>
  <si>
    <t>Rapide et joignable les seuls voulant bien m'assurer et sans problèmes pour un CBR 600 RR de 2017 édition HRC avec ABS. De nombreuse options et je suis couvert pour beaucoup de chose</t>
  </si>
  <si>
    <t>jeremy-l-109580</t>
  </si>
  <si>
    <t xml:space="preserve">Je suis satisfait du services et de l’écoute des opérateurs 
Les prix restent raisonnables malgré la première année d’assurance pour un jeune permis je recommande vivement </t>
  </si>
  <si>
    <t>xavier-c-109343</t>
  </si>
  <si>
    <t>Satisfait du tarif et de la simplicité d utilisation du site. Rapide et réactif très simple d utilisation au un soucis pour souscrire rapidement un contrat en bon et du formes</t>
  </si>
  <si>
    <t>06/04/2021</t>
  </si>
  <si>
    <t>angelique-c-109340</t>
  </si>
  <si>
    <t xml:space="preserve">
Je suis satisfait d'avoir pris une assurance scooter chez vous je le recommande a mes amie très bon calite prix avec tout compris cordialement monsieur sundhauser </t>
  </si>
  <si>
    <t>micael-o-109253</t>
  </si>
  <si>
    <t xml:space="preserve">Au top ! Rapide et efficace ... très satisfait du tarif après avoir fait plusieurs comparatifs les garanties et franchises sont corrects ...
Rien à redire </t>
  </si>
  <si>
    <t>ted-d-109214</t>
  </si>
  <si>
    <t xml:space="preserve">Les prix me convien je suis très satisfait beaucoup de prix élevés pour les autre assurance pour sa j’ai directement payer je le recommande fortement. </t>
  </si>
  <si>
    <t>05/04/2021</t>
  </si>
  <si>
    <t>melanie-m-109168</t>
  </si>
  <si>
    <t xml:space="preserve">facile a remplire. avoir avec le temps si tout va bien.
j espere aussi que le service telephone et sms fonctionne bien pour toute question sur mon contrat  </t>
  </si>
  <si>
    <t>frederic-g-109138</t>
  </si>
  <si>
    <t xml:space="preserve">Merci simple et rapide pour s assurez vos prix sont très très intéressant et très compétitif comparez au autre assurance et pas de frais de dossiers vraiment très intéressant </t>
  </si>
  <si>
    <t>04/04/2021</t>
  </si>
  <si>
    <t>enzo-c-109064</t>
  </si>
  <si>
    <t xml:space="preserve">Je suis satisfait du service 
Rapidité et clarté des infos concernant les garanties du contrat 
Système de souscription en ligne, clair
Tarif intéressant 
</t>
  </si>
  <si>
    <t>03/04/2021</t>
  </si>
  <si>
    <t>florent-b-109035</t>
  </si>
  <si>
    <t>Satisfait des tarifs proposés, à voir ce qu'il se passe au bout d'un an... Mon tarif va-t-il encore baisser avec mon bonus ou augmenter comme à la mutuelle des motards d'où je viens?</t>
  </si>
  <si>
    <t>adrien-w-109008</t>
  </si>
  <si>
    <t xml:space="preserve">Le Service est Rapide simple et efficace.
Les prix sont corrects. 
Reste à voir lors de la réception du dossier d'assurance. 
L'interface est très intuitive et aucune difficulté à avoir le devis
</t>
  </si>
  <si>
    <t>02/04/2021</t>
  </si>
  <si>
    <t>romain-d-109002</t>
  </si>
  <si>
    <t>Les tarifs sont trèsintéressants. C’est très simple de souscrire. Les conditions sont clairs. Les options proposés sont très bien. Plus qu’à continuer a rouler :) et possibilité de payer en 1 fois :)</t>
  </si>
  <si>
    <t>cb-650-108867</t>
  </si>
  <si>
    <t xml:space="preserve">Je suis satisfait de pourvoir faire la demarcjevacla maison et la veille de mon achats, j espère que la couverture en cas de sinistre seras au rdv merci </t>
  </si>
  <si>
    <t>claudia-l-108834</t>
  </si>
  <si>
    <t xml:space="preserve">Très satisfaite, rapide, simple et très bien détailler. 
Peu ce faire seul sans conseiller. 
A porter de tous , je recommande vraiment cette assurance pour les deux roue </t>
  </si>
  <si>
    <t>manu-bralet-50424</t>
  </si>
  <si>
    <t xml:space="preserve">Délais très long en cas de sinistre 
Obligé de faire leur boulot en téléphonant à plusieurs reprises à l’assurance adverse pour faire avancer le dossier
Ne sont pas pressés de vous indemniser et font durer l’horloge
Toujours pas indemnisé ce jour pour un sinistre qui a eu lieu il y a plus de trois mois
</t>
  </si>
  <si>
    <t>alexis-d-108793</t>
  </si>
  <si>
    <t>Je suis satisfait du service proposé quelque soucis niveau communication téléphonique on entend pas très bien mis a part cela tout et correcte . Cordialement</t>
  </si>
  <si>
    <t>stanislas-c-108729</t>
  </si>
  <si>
    <t>Rapport prix /prestations proposées bon .
Reste à voir à l'usage ,si besoins avec des options supplémentaires.
J'espère qu'il est facile d'obtenir un conseiller en cas de soucis !
Si je suis satisfait j'assurerai la moto de madame par la suite !</t>
  </si>
  <si>
    <t>31/03/2021</t>
  </si>
  <si>
    <t>axelle-d-108644</t>
  </si>
  <si>
    <t>Tres rapide à faire. Prix convenable . Parfait je recommande.
Plus qu à attendre que le petit papier vert arrive.
Bonne journée à vous !!!!!!!!!!!!!!!</t>
  </si>
  <si>
    <t>julio-108626</t>
  </si>
  <si>
    <t xml:space="preserve">Très satisfait je recommande. les options sont utiles et les prix avantageux. Très rapide pour souscrire et compacte. J'espère tout de même que les assurances prendront en charge les faits. </t>
  </si>
  <si>
    <t>samir-l-108593</t>
  </si>
  <si>
    <t>Parfait aassurance April une référence en terme d assurance et de sérieux. 
Plusieurs assurances en cours et jamais déçu du service clientèle toujours pro</t>
  </si>
  <si>
    <t>stephane-t-108567</t>
  </si>
  <si>
    <t>Tres satisfait prix intéressants facile et tres simple par rapport a d autres assurances ou on ne comprend pas toujours les tarifs et pour avoir un devis en ligne</t>
  </si>
  <si>
    <t>30/03/2021</t>
  </si>
  <si>
    <t>guillaume-l-108559</t>
  </si>
  <si>
    <t>top rapide merci je recommande fortement. assuré directement. merci et niveau tarif rien a dire! l'assurance la moin chere trouvé pour le moment pour de bonne garantie.</t>
  </si>
  <si>
    <t>alaeddine-d-108540</t>
  </si>
  <si>
    <t xml:space="preserve">Je suis satisfait du service qui me parait simple et pratique. on peut avoir notre assurance au bout de quelques clics une chose qu'on ne croyait pas possible </t>
  </si>
  <si>
    <t>olivier-h-108484</t>
  </si>
  <si>
    <t>Tarif attractif, souscription simple et rapide. meilleur rapport qualité prix de toutes les offres en ligne. Seul petit bémol sur les multiples rappels de la plateforme téléphonique après le demande de devis en ligne</t>
  </si>
  <si>
    <t>tof-104639</t>
  </si>
  <si>
    <t xml:space="preserve">FUYEZ ! 
PRENDS L'ARGENT ET PLUS RIEN ! J'AI LU LES AVIS SUR TRUSPILLOT ÇA CRAINT ! MOI ÇA FAIT UN MOIS QUE J'ATTENDS MA CARTE VERTE PAR CONTRE LE POGNON À ÉTÉ ENCAISSÉ EN TOTALITÉ ! NE RÉPONDS PAS AUX MAILS NI AU COURRIER ! </t>
  </si>
  <si>
    <t>23/02/2021</t>
  </si>
  <si>
    <t>becmann--103208</t>
  </si>
  <si>
    <t>Très déçu,  une proposition à 55 euros pour une zx10r de 2009 que je n'ai finalement jamais payé dû aux constante modifications du contrat pour en fait en payer 69 . Facturation de 20 euros pour une mise en hivernage qui ne me fait baisser que de 10 euros par mois. Vérifiez vos relevés de compte constamment si vous pensez vous assurer chez eux . A fuir</t>
  </si>
  <si>
    <t>25/01/2021</t>
  </si>
  <si>
    <t>ccaignol-103202</t>
  </si>
  <si>
    <t>J'ai déclaré un vol auprès d'April moto en Décembre 2020 pour un préjudice total de 827€ (547€ pour le casque acheté en 08/2018 + 191€ pour les gants achetés en 09/2018 + 89€ pour le câble de selle) sur des articles achetés il y a moins de 3 ans et un remboursement de seulement 39€ !!! 
Non seulement la somme remboursée est ridicule mais en plus ils a fallu que je fasse un courrier recommandé pour qu'ils acceptent de prendre en charge ce sinistre alors-même que c'est écrit noir sur blanc dans leurs conditions générales!!!
April je vous remercie, ces 39€ me seront bien utiles pour souscrire à un abonnement à l'assistance juridique d'UFC que choisir, puis je prendrai soin de changer d'assureur au plus vite.
A tous, je vous conseille de fuir cet assureur qui propose certes des tarifs intéressants, mais je ne vois pas l'intérêt de payer pour un service aussi déplorable.</t>
  </si>
  <si>
    <t>snake059-101937</t>
  </si>
  <si>
    <t>Bonjour 
J ai subit un accident a 15 /20km/h ma roue avant ayant glisse sur une flaque d huile.a ce jour pas de remboursement ni de réparation on estime qu il a eu une transformation arrière sur mon cycle changement taille pneu  qui n a eu aucun impact sur mon sinistre. A ce jour je suis toujours en attente d un accord ipour les réparations. Il s agit de mon premier sinistre après plus de 16 ans de permis ..c est inadmissible de traiter ses clients ainsi .aucune nouvelle a ce jour..j ai 41 amis qui sont assurées chez april de mon club harley.nous allons revoir nos adhésion si je n ai pas de news .très déçu ?? à ce jour .je vous tiens au courant des suites</t>
  </si>
  <si>
    <t>marcgrondin-101717</t>
  </si>
  <si>
    <t>Une assurance a fuir absolument, demande de devis pour changement d une moto a une autre toujours pas traite au bout de 2 semaines. 
Par contre ils n hesitent pas a vous mettre en demeure pour une cotisation deja payee ayant le RIB etc mais ne s excuse meme pas des desagrement. 
Service client inutile, j imagine meme pas en cas de accident ....</t>
  </si>
  <si>
    <t>21/12/2020</t>
  </si>
  <si>
    <t>nonobotella--101199</t>
  </si>
  <si>
    <t xml:space="preserve">À fuir absolument, service client lamentable même pas ils prennent la peine de me  répondre,  c’est un mépris grave du client. Ils me doivent des sous après la vente de ma moto aucunes nouvelles ils font les morts? Je vais saisir un médiateur Franchement sa fait peur en cas de sinistre. Par contre pour vous prendre l’argent là ils sont rapides. Bref la pire de tous 
</t>
  </si>
  <si>
    <t>09/12/2020</t>
  </si>
  <si>
    <t>alexa1007-98437</t>
  </si>
  <si>
    <t>Tout sauf des assureurs!!!
J'ai souscrit un contrat d'assurance il y a quelques mois et depuis cette semaine je dois ré-envoyer un document, mon dossier ne semble jamais complet malgré que j'ai fourni tous les documents nécessaires...
Pour les contacter c'est mission impossible, ils parlent moyennement français et surtout ne semblent pas comprendre mes demandes.
C'est à se demander comment nous sommes assurés et comment cela se passe en cas d'accident, honnêtement ça fait peur...
Il est vrai que côté tarif cette assurance semble plus compétitive mais je pense qu'il est préférable de payer un peu plus cher une vraie assurance, sérieuse et plus fiable.
A fuir absolument... ou à vos risques et périls!!!</t>
  </si>
  <si>
    <t>07/10/2020</t>
  </si>
  <si>
    <t>mb-94038</t>
  </si>
  <si>
    <t>Très compliqué pour résilier, et se faire rembourser</t>
  </si>
  <si>
    <t>14/07/2020</t>
  </si>
  <si>
    <t>yra-92363</t>
  </si>
  <si>
    <t>Service téléphonique déplorable,autant parler a un mur rappel du client inexistant, ni simple ni efficace comme le dit leur répondeur téléphonique.  Après 1 mois d'attente, 7 appel , et je ne c'est combien d'email, j'essaye encore de me résilier. Je ne conseille cette assurance a personne pas cher et facile de s'y inscrire , le changement de contrat et impossible . Je me suis assurée pour un scooter que j'ai vendu 2 semaine après avoir été assuré , j'en ai acheté un autre entre temp impossible de faire changement de véhicule  donc 2 mois de paiement perdu, la résiliation es sois disant immédiate mais a preuve du contraire mon ancien scooter et toujours assurée, c'est du jamais vu</t>
  </si>
  <si>
    <t>26/06/2020</t>
  </si>
  <si>
    <t>parapentor-92207</t>
  </si>
  <si>
    <t>Un service client inexistant.J'ai fait à plusieurs reprises une demande de tarif pour changer de moto,il aura fallut 5 jours pour qu'ils réagissent.Personne ne répond aux mails ni au téléphone,le that ne marche pas mieux car ils n'ont répondu qu'après 2 jours.Finalement j'ai reçu une proposition presque 4 fois plus cher ce que donne le devis fait sur leur site.J'ai renvoyé un mail pour demander des explications,à cette heure pas de nouvelle.Bien dans les mails ils sont désolés de votre situation et s'en excuse mais ne font rien pour que ça s'arrange,bref du blabla commercial.</t>
  </si>
  <si>
    <t>25/06/2020</t>
  </si>
  <si>
    <t>loulou123-89871</t>
  </si>
  <si>
    <t xml:space="preserve">Très déçu de cette assurance sur 380 € assurance tout risque avec plus 4 options pour couvrir mon véhicule et moi-même je me retrouve avec un tiers du prix en frais de gestion invraisemblable 117 euros je suis pas là pour rincer les actionnaires ou les intermédiaires. </t>
  </si>
  <si>
    <t>23/05/2020</t>
  </si>
  <si>
    <t>loum-89869</t>
  </si>
  <si>
    <t xml:space="preserve">J'ai eu un Accident octobre 2019 
aucune communication ou réponse a mes mails 
a chaque appel  on me dit juste de patienter .
au bout de plus de 6 mois sans signe de vie (a part les prélèvements) Jais du envoyer lettre et mail de mise en demeure 
un coup de fil de mon avocat et tout c'est réglé en une semaine  </t>
  </si>
  <si>
    <t>guillaume-88914</t>
  </si>
  <si>
    <t xml:space="preserve">Bonjour en litige avec April moto suite a un sinistre en stationnement, heureusement pour moi que de la carrosserie et des taches sur la selle. sinistre ouvert le 04/09/2019 toujours pas de remboursement! dossier en cours? la réponse et toujours la même on va vous rappeler ! hors il ne le font jamais .
</t>
  </si>
  <si>
    <t>16/04/2020</t>
  </si>
  <si>
    <t>mk71-81681</t>
  </si>
  <si>
    <t>A fuir absolument c est une catastrophe !!!! Je declare le vol de ma moto le 29 juillet pour me repondre fin novembre qu aucun remboursement ne sera fait car pour eux je suis un fraudeur ducoup obliger de prendre un avocat qui m affirme qu ils ne sont pas dans leur droit. Service client 0 on appel on se retrouve a l ile Maurice ou dans d autres regions n ayant aucun rapport avec le dossier. On demande a parler avec un gestionnaire  soit ils sont en pause, soit ils ont deja finis soit ils ne sont pas disponibles. Tout le monde se renvoie la balle personne n est jamais au courant de rien. En bref une honte !</t>
  </si>
  <si>
    <t>06/12/2019</t>
  </si>
  <si>
    <t>justin22-78924</t>
  </si>
  <si>
    <t>Cet assureur utilise une pratique douteuse servant à mon avis à proposer des prix bas. Propriétaire d'une husaberg 650 fse (super motard homologué) je me suis aperçu en demandant un relevé d'information Que mon coefficient était de 1, surprise depuis le temps que j'y suis. Il s'est Révélé qu'ils l'avait Consideré comme un quad ou moto verte tout en me l'assurant pour des trajets travail-domicile. Mon bonus n'a donc pas évolué et j'ai Même perdu le bénéfice de mes véhicules précédents. Je pense contacter La Défense des consommateurs d'autant Plus qu'on a eu le culot de me dire en tapant sur un moteur de recherche on dirait une motocross par contre chez un autre assureur, à partir de l'immatriculation, eux, voient très bien que c'est Une routière. Et merci à Eloïse de son air supérieur et ses ricanements lorsque j'expliquais Le problème !</t>
  </si>
  <si>
    <t>motard94-68165</t>
  </si>
  <si>
    <t xml:space="preserve">Un accident en Nov 2017 et des responsabilités établies par le tribunal en Décembre 2017 ou je ne suis pas responsable et l'assureur ne répond pas, alors que j'ai envoyé de multiples courriers.
De mon côté j'ai toujours payé mes cotisations en temps et en heure.
</t>
  </si>
  <si>
    <t>28/08/2019</t>
  </si>
  <si>
    <t>alex-78655</t>
  </si>
  <si>
    <t>Très déçus de cette assureur. Plusieurs mois que j'y suis, ils ne sont même pas capable de faire les résiliations d'assurance, ma moto est actuellement assurée à 2 endroits car je n'ai pas le temps de m'en occuper! Eux ils sont là pour encaisser le fric c'est tout! Depuis ce temps que je suis chez eux, je suis bien prélevé tous les mois mais par contre je n'ai toujours pas ma carte verte!
De plus, on a assuré la moto de ma femme et ils l'ont résilié parce qu'on a hommis de renvoyé vous savez quoi? Le mandat de prélèvement SEPA! Comme c'est bizarre! Et maintenant elle a un relevé d'information avec écrit résilié dessus! Inadmissible!!! On va quitter cette assurance de m....</t>
  </si>
  <si>
    <t>24/08/2019</t>
  </si>
  <si>
    <t>damien-78360</t>
  </si>
  <si>
    <t>Catastrophique 
Ne souscrivez jamais dans cette assurance .... A moins de ne pas vouloir vous faire rembourser au moindre soucie d'avoir envie de le appeller 40 fois et re re expliquer tous à chaque fois et se faire prendre pour un CON et traité de voleur ..... Je comprends mieux pourquoi cette assurance est la moins cher ....</t>
  </si>
  <si>
    <t>12/08/2019</t>
  </si>
  <si>
    <t>dicodor-77143</t>
  </si>
  <si>
    <t>J'ai résilié en temps et en heure et ces derniers m'envoient une mise en demeure de payer. Pas sérieux a fuir !!!</t>
  </si>
  <si>
    <t>26/06/2019</t>
  </si>
  <si>
    <t>jo-76416</t>
  </si>
  <si>
    <t xml:space="preserve">Dommage que nous ne puissions pas mettre zéro étoile. Très déçu, je déconseille fortement, plus jamais chez eux. Tarifs exorbitant, service nul, aucune conciliation possible pour un client de longue date sur une fin de contrat. Facture chez l'huissier (avec relance tous les X jours) sans rappel de l'assurance. </t>
  </si>
  <si>
    <t>lips-67344</t>
  </si>
  <si>
    <t>Assuré "Tous Risques" et non responsable d'un accident avec constat signé des parties, j'ai du me battre durant 4 mois pour la résolution de l'affaire et je connaît parfaitement le droit en assurances automobiles.</t>
  </si>
  <si>
    <t>15/11/2018</t>
  </si>
  <si>
    <t>Bonjour,
J'ai eu deux litiges avec APRIL MOTO
Un vol de Top Case couvert par le contrat, non remboursé
Un accident dont les responsabilités n'ont toujours pas été établies après un an
Insatisfait</t>
  </si>
  <si>
    <t>29/10/2018</t>
  </si>
  <si>
    <t>dredd3000-27447</t>
  </si>
  <si>
    <t>J'ai du changer d'assurance suite à 3 accidents NON RESPONSABLE alors que j'étais à la MAAF.
J'ai tenté APRIL qui me semblait pas mal, les ayant déjà testé pour une sur-complémentaire santé.
ET là j'ai commis une grosse erreur. Le service qui gère les contrats n'est joignable QUE par mail et vous est donc tributaire de leur bonne volonté à traiter ces mails.
J'ai acheté un scooter que j'ai finalement revendu au bout d'un mois. J'avais payé cash l'assurance. Il a fallu plus d'un mois et deux mails de relance pour enfin me faire rembourser. Ha oui : ils ont du mal à lire les pdf chez eux alors essayer d'envoyer les documents sous le format JPG en plus.
Là, nous sommes le 7 avril et depuis le 16 février je leur ai signalé mon déménagement pour faire changer la carte verte de la moto mais également le contrat. Après deux mails de relance, j'obtiens toujours la même réponse : "En raison d'une forte affluence, nous vous informons que le traitement des demandes occasionne un délai inhabituel de réponse de plusieurs jours. 
Nous nous excusons pour la gêne occasionnée et vous remercions pour votre compréhension."
Je suis bloqué car j'ai payé pour l'année et si je me barre maintenant, je pense que je vais m'assoir sur le remboursement de ce qu'il reste. Ils feront traîner jusqu'à ce que je jette l'éponge. Très futé leur système de traitement par mail...
Je me demande aussi combien de temps ils vont mettre à me transmettre mon relevé d'info. Je vais, je pense, devoir m'y prendre à l'avance.
Dès que je peux, je me barre et je ne reviens plus jamais!
Je pense que je vais retourner chez AMV. Leurs experts en cas de vol minimisent à fond le prix de la moto sur des considération tatalement farfelues ("ben oui on sait que vous négocier le prix de la moto donc on se base là dessus", du délire!) mais pour les accidents je n'ai pas eu de problèmes de remboursement. Même si j'ai du avancer les fond car mon mécano n'était pas agrée chez eux. Une belle subrogation de dette mais tout le monde s'en fout.
Bref. Dès que je peux : adieu APRIL</t>
  </si>
  <si>
    <t>07/04/2018</t>
  </si>
  <si>
    <t>marco-61332</t>
  </si>
  <si>
    <t>accident non responsable avec un tiers hollandais depuis le mois d'août 2017, j'attends toujours mon indemnisation....il me demande de faire les démarches moi même auprès de ALLIANZ assurance,ce sont des inaptes et incompétents. A FUIR.</t>
  </si>
  <si>
    <t>11/02/2018</t>
  </si>
  <si>
    <t>geonpi-61147</t>
  </si>
  <si>
    <t xml:space="preserve">ATROCE !!
J'ai eu un accident par un conducteur belge en juillet 2017.Il a éte reconnu 100% en tord par april car il a coupé une ligne blanche et ma heurté pliant mon scooter comme une canette,
Jenvoi les documents etc. Puis 1ere surprise lexpert sous evalu le cout de mon scooter.Voulant en finir avec cette histoire car plus de moyen de locomation je ne dit rien,mais je ne savais pas que j'etais qu'au debut des problemes !
Plusieur mois passe (car jai appris qun accident avec un conducteur d'un autre pays met du temps) et je les contactes pour savoir ou s'en ai et ils me disent qu'il faut traduire les documents et que sa met du temps...
Mais dit donc la belgique parle quel langue ?? Le francais non ?? 
Ensuite j'attend plusieurs mois et je les recontactes pour quils me disent maintenant que lassurance adverse propose 50/50 et que c'est normal pour eux et qu'il faut accepté !! (Vous remarquerez que c'est le client ,moi, qui doit a chaque fois appelé pour savoir ou s'en ai sinon je l'aurai jamais su !!)
Sans compter qu'a chaque fois vous tomber sur une nouvelle personne qui ne connait rien a votre dossier et que vous devez donc vous repetez 100000 fois pour reexpliquer votre dossier et aussi le prix de l'assurance qui augmente et quand vous leur demandez pourquoi ils vous repondent que c'est comme ca !!
Bref jai pas l'habitude de mettre des avis negatifs sur une entreprise mais si je ne le fait pas c'est limite de la non assistance a personne en danger.
FUYEZ!!
Ps: mon dossier sinistre nest toujours pas clos ! Heuresement que je n'ai pas fait un accident avec une personne de Chine ou Etats unis là j'en aurai eut pour 10 ans!
</t>
  </si>
  <si>
    <t>05/02/2018</t>
  </si>
  <si>
    <t>riom-59785</t>
  </si>
  <si>
    <t>Suite a un sinistre (0% responsable, une camionette me fauche quand elle brule un feu rouge) , c'est même la police qui à fait le constat sur place, pourtant, 5 mois plus tard, toujours dans l'attente de ...    ...     En attendant, j'ai du avancer les frais de l'achat d'un scooter d'un casque d'un top case (pendant ce temps april moto continue de prélevé sur mon compte pour un scooter déclaré épave par l'expert depuis l'été 2017.....   April moto fournis des assurances frigo vide ? Une piste à creuser vus leurs délais ! ça fait un peu assurance pour jeune ou personne en difficulté, venez c'est pas cher, par contre le jour ou t'as un soucis t'as tes yeux pour pleurer.</t>
  </si>
  <si>
    <t>fred94-59664</t>
  </si>
  <si>
    <t xml:space="preserve">Après plusieurs appels pour une demande particulière j’attends toujours un retour alors qu’on me dit à chaque fois que je vais avoir un retour dans la journée ...... je pense sérieusement aller voir ailleurs pour mon nouveau véhicule </t>
  </si>
  <si>
    <t>14/12/2017</t>
  </si>
  <si>
    <t>ben-58339</t>
  </si>
  <si>
    <t>Impressionnant qu'on me demande autant de justificatifs alors que je ne suis pas responsable d'un accident de moto survenu en Août. Bientôt deux mois, ça n'avance pas, à chaque fois c'est toujours d'autres justifcatifs à fournir alors que j'ai déjà envoyé une trentaine de pièces jointes (je m'attends à ce qu'on me demande d'envoyer mon foie). Par contre pour prendre le pognon c'est vitesse lumière. J'étais sceptique quand à la réputation d'April, j'en ai fais mon verdict : des incapables, allez voir ailleurs. Vraiment, fuyez ...</t>
  </si>
  <si>
    <t>24/10/2017</t>
  </si>
  <si>
    <t>annsot-57850</t>
  </si>
  <si>
    <t>accident de scooter, apres avoir effectué le constat pas de nouvelle de leur part depuis 2 mois. Pv de gendarmerie fait, le scooter est dans un garage et on vient d apprendre que l assurance ne prend pas en charge le sinistre donc je vous laisse imaginer la note  depuis fin juin frais de garde ect. Quand je les ai appele oui oui tout ai prit en compte et maintenant on me dit que non. Je fais quoi ? tres tres decu c est finit.</t>
  </si>
  <si>
    <t>06/10/2017</t>
  </si>
  <si>
    <t>antho-57640</t>
  </si>
  <si>
    <t xml:space="preserve">Prix attractif bien dommage que cela fait plus d'1mois que nous essayons de les joindres pour finaliser notre dossier malgres toute la volonté au bout de deux mois je n' est toujours pas de condition particuliere juste une petite carte verte provisoire donc en claire vous etes dans le doute de savoir si vous etes bien assuré ou pas alors que vous avez réglé </t>
  </si>
  <si>
    <t>27/09/2017</t>
  </si>
  <si>
    <t>nico-57419</t>
  </si>
  <si>
    <t xml:space="preserve">je viens de souscrire a une assurance chez eux et il m on résilier mon contrat juste parce que l adresse sur ma carte grise et sur le contrat n est pas la même ( c est normal je viens de déménager et je n ai pas encore fait changer l adresse sur ma carte grise) donc vraiment nul cet assurance passez votre chemin assurance pas fiable </t>
  </si>
  <si>
    <t>18/09/2017</t>
  </si>
  <si>
    <t>jj-56273</t>
  </si>
  <si>
    <t>Une honte surtout ne pas s'assurer chez eux on m'a volé mon quad que j'ai payé 5000 euros  je les gardé seulement 3ans et en tout risque on me rembourse seulement 1695 euros 600 euro de franchise et  2700 euros de vétusté soi-disant écrit dans le contrat je suis une femme et mon quad était neuf car juste pour promené mon fils malade et 2300kilometre je v faire APL à mon assurance juridique et si il le faut un avocat pour être remboursé o mieux éviter cette assurance svp</t>
  </si>
  <si>
    <t>sophie-55537</t>
  </si>
  <si>
    <t>Ils ne veulent plus m'assurer suite à 3 déclarations de vol alors que j'étais assurer au tiers et que ça ne leur a rien couté.</t>
  </si>
  <si>
    <t>21/06/2017</t>
  </si>
  <si>
    <t>florian-53976</t>
  </si>
  <si>
    <t>Suite à mon scooter qui est mort, j'ai envoyé deux recommandés pour résilier et aucunes réponses de April moto. Par contre pour réclamer la tune la ils savent donner des nouvelles ... Je ne sais plus comment faire pour résilier une bonne fois pour toute cette assurance qui me pompe plus de 20 euros par moi et pour rien vue que le véhicule est mort !</t>
  </si>
  <si>
    <t>10/04/2017</t>
  </si>
  <si>
    <t>pg-49823</t>
  </si>
  <si>
    <t xml:space="preserve">Contrat moto souscrit Septembre 2016 - Dans un premier temps obligation de réclamer à maintes reprises carte verte définitive- Ensuite à la réception du contrat j'ai sollicité un avenant par écrit à ce contrat - 1 mois après réception d'un  autre contrat avec d'autres  garanties non sollicitées - Plusieurs contacts téléphoniques qui m'assurent que le nécessaire va être fait - Début décembre toujours pas de nouvelles - Vraiment pas sérieux !!!!! J'imagine les difficultés en ca s de sinitres???? </t>
  </si>
  <si>
    <t>02/12/2016</t>
  </si>
  <si>
    <t>faris-122920</t>
  </si>
  <si>
    <t xml:space="preserve">Personnel tres incompetent,
Il faut toujours attendre 1mois pour avoir une reponse, quand j'ai déclaré un sinistre il a fallu plus 6mois pour me verser mes indemnités 
Je déconseille vivement cette assurance
Dommage que je ne peux pas mettre moins d'une etoile </t>
  </si>
  <si>
    <t>Assur Bon Plan</t>
  </si>
  <si>
    <t>sikse-98962</t>
  </si>
  <si>
    <t xml:space="preserve">Personne que j’ai eu au tel très sympathique et professionnel surtout à l’écoute et prix défiants toute concurrence encore merci je recommande !!!! Meilleur assurance </t>
  </si>
  <si>
    <t>20/10/2020</t>
  </si>
  <si>
    <t>john-95862</t>
  </si>
  <si>
    <t xml:space="preserve">Service de gestion injoignable par mail et par téléphone à partir du moment ou vous avez signé le contrat, c'est digne d'une entreprise fantôme. Je prie pour ne pas avoir de sinistre et vite changer d'assureur. A fuir absolument </t>
  </si>
  <si>
    <t>seb-95310</t>
  </si>
  <si>
    <t>un plaisir d'avoir un motard et pas une plate forme au téléphone, je recommande Romu pour ces conseils et pour m'avoir trouver de meilleures garanties que mon ancien assureur a un prix beaucoup plus accessible</t>
  </si>
  <si>
    <t>27/07/2020</t>
  </si>
  <si>
    <t>jacky92-92703</t>
  </si>
  <si>
    <t>Très bon suivi suite à mon sinistre. Merci à mon conseiller pour son aide et sa rapidité +++ de réponse !!!</t>
  </si>
  <si>
    <t>29/06/2020</t>
  </si>
  <si>
    <t>cbr11xx-90031</t>
  </si>
  <si>
    <t>Assuré depuis peu, romu à été réactif et à très bien ciblé mon choix d'assurance.
Je note essentiellement ma satisfaction par la réactivité de celui-ci et ma satisfaction, niveau de prix.</t>
  </si>
  <si>
    <t>28/05/2020</t>
  </si>
  <si>
    <t>braybi-89593</t>
  </si>
  <si>
    <t>Je recommande à 100%, c'est un très bon courtier proche de ses assurés. J'ai eu un sinistre en novembre dernier qui a très bien été suivi par mon gestionnaire malgré les différents obstacle rencontré</t>
  </si>
  <si>
    <t>13/05/2020</t>
  </si>
  <si>
    <t>aminou-89591</t>
  </si>
  <si>
    <t>Tout c'est toujours très bien passé avec cette assureur,  du début du contrat à la fin lorsque j'ai vendu ma moto. Je m'assurerai chez eux sans hésiter pour ma prochaine moto</t>
  </si>
  <si>
    <t>ruben92-88902</t>
  </si>
  <si>
    <t xml:space="preserve">Les meilleurs assurances avec une bonne qualité de services, les conseillers sont à l'écoute a tous moments et très réactifs. L'assurance proposée est  adaptée et personnalisée. Ça change des autres assureurs. Je recommande </t>
  </si>
  <si>
    <t>15/04/2020</t>
  </si>
  <si>
    <t>proffitgiu-88809</t>
  </si>
  <si>
    <t>Très rassuré par le fait que ce ne soit pas une plateforme délocalisée à l'étranger,
En voyant les prix attractifs j'avais peur de me faire avoir mais tout s'est passé comme je le souhaitais et j'ai pu assurer ma moto pour une bouchée de pain. 
Merci au commercial qui a su me conseiller au mieux et cerné toutes mes demandes</t>
  </si>
  <si>
    <t>10/04/2020</t>
  </si>
  <si>
    <t>jonmcfly77-88038</t>
  </si>
  <si>
    <t xml:space="preserve">grâce au conseil d'un ami assuré chez assurbonplan et qui après un sinistre était très satisfait de la reaction, je me suis lancé dans ma premlere assurance en ligne. trés satisfait de l'echange avec Romu qui en plus d'etre conseiller est un vrai motard, il a su me faire economiser 200 euros pour mon Harley Davidson en permis A2, </t>
  </si>
  <si>
    <t>06/03/2020</t>
  </si>
  <si>
    <t>mily-86407</t>
  </si>
  <si>
    <t xml:space="preserve">A éviter!!!!
Nous avons souscrit une assurance le vendredi pour pouvoir acheter une moto le lendemain et être assuré, Nous n'avons malheureusement pas acheté la moto et annulé le dossier le samedi. ils ont prélevé 170 euros de frais de dossier qu'il ne veulent pas rembourser. Dommage de devoir entamer des procédures judiciaires </t>
  </si>
  <si>
    <t>27/01/2020</t>
  </si>
  <si>
    <t>vinco13-71565</t>
  </si>
  <si>
    <t>Assureur injoignable suite à accident non responsable. L'accident a eu lieu il y a 9 mois, toujours pas de nouvelle ni de dédommagement !</t>
  </si>
  <si>
    <t>30/04/2019</t>
  </si>
  <si>
    <t>laboss-71625</t>
  </si>
  <si>
    <t>Je me suis faite volee pon tmax en juillet après 3 mois dappels auprès du service client je suis tombée sur François qui en 1 mois ma tt arrangé, passage de l'expert et remboursement de mon scoot. Un grand merci francois enfin qq de professionnel et reactif!</t>
  </si>
  <si>
    <t>25/02/2019</t>
  </si>
  <si>
    <t>pjulien89-71541</t>
  </si>
  <si>
    <t xml:space="preserve">Je suis chez Assurbonplan depuis maintenant presque deux ans. Je n'ai pas eu de sinistre pour le moment (merci mon Dieu ...), mais je suis satisfait de cette assurance en l'état. J'ai une référente client (Angélique) très agréable qui a toujours répondu à mes demandes et questions. Chaque vécu est personnel et différent mais pour ma part je recommande cette assurance ! </t>
  </si>
  <si>
    <t>21/02/2019</t>
  </si>
  <si>
    <t>shayna-65066</t>
  </si>
  <si>
    <t>J'assure chez AssurBonPlan un TMAX 500 depuis deux ans. Et à ce jour, je suis satisfaite de mon assureur.</t>
  </si>
  <si>
    <t>26/06/2018</t>
  </si>
  <si>
    <t>mika-64887</t>
  </si>
  <si>
    <t>Déplorable car personne ne réponds au téléphone, ni au mail. J'ai eu une personne seulement pour la souscription et les prélèvements. Je suis vraiment insatisfaits.</t>
  </si>
  <si>
    <t>19/06/2018</t>
  </si>
  <si>
    <t>heracles972-64211</t>
  </si>
  <si>
    <t>Service d'accueil soit disant de qualité médiocre ( peut vous raccrocher au nez) , impossible de joindre un vrai conseiller pour avoir des renseignements sur votre contrat.</t>
  </si>
  <si>
    <t>26/05/2018</t>
  </si>
  <si>
    <t>adlar17-63839</t>
  </si>
  <si>
    <t xml:space="preserve">Bonjour, 
Je déconseille plus que très fortement cette assurance. J'ai mis plus de 2 mois et demie pour recevoir ma carte verte. (j'ai du pour la recevoir, multiplier les appels téléphonique, lettres recommander et mail...) Aujourd'hui je change d'assurance et leur demande mon relevé d'information... Et rebelote, il ne respecte pas le délais légal pour m'envoyer mon relever d'information. J'ai donc était suspendu chez mon nouvel assureur. Si vous aimez vous faire pigeonné souscrivez chez eux vous serez servis. J'ai eu une panne avec ma moto une fois, j'ai cru que jamais je ne verrai la dépanneuse arrivais.. 
S'il faut saisir la justice pour recevoir une carte verte ou bien un relevé d'information sachez que je serez prêt a le faire. 
A bon entendeur. 
Assurance qui vous prend pour un c*n. 
AssurBonC*N. </t>
  </si>
  <si>
    <t>07/05/2018</t>
  </si>
  <si>
    <t>k-oda-59487</t>
  </si>
  <si>
    <t xml:space="preserve">Manque de professionnalisme. On vous rapel pas. Sinistre en cour depuis 5 mois. On est pas au courant de rien . A fuir </t>
  </si>
  <si>
    <t>08/12/2017</t>
  </si>
  <si>
    <t>tlam-55920</t>
  </si>
  <si>
    <t>Assuré depuis Sept 2017, et suite à un sinistre avec du corporel, ce courtier ne répond jamais aux courriers ni aux mails ni au tel. Impossible d'avoir un correspondant digne de ce métier. impossible d'obtenir un dossier de sinistre après un mois.   Aucun services associés à Assurbonplan. Courtier à éviter.</t>
  </si>
  <si>
    <t>10/07/2017</t>
  </si>
  <si>
    <t>dorian-55472</t>
  </si>
  <si>
    <t>J'ai tout simplement l'impression de pas être assuré ... impossible de les joindre ou avoir un relevé d'information ... en gros 1 an perdu ...</t>
  </si>
  <si>
    <t>19/06/2017</t>
  </si>
  <si>
    <t>ben13-55067</t>
  </si>
  <si>
    <t>Impossible à joindre, raccrochent au nez au moment de l'envoi des relevés d'informations pour résilier, cotisations qui grimpent après sinistre non responsable, je veux partir pour une assurance 240 euros moins cher</t>
  </si>
  <si>
    <t>msgt-54399</t>
  </si>
  <si>
    <t>assurbonplan et pas une assurance mais vend des assurance 
j'ai souscris payer 190 euro d'acompte et ensuite plus rien reçois un mail bien reçu votre paiement dans l'attente des pièce demander ensuite quand vous les appeler personne ne répond tombe tout le temps sur une boite vocale veuillez rappeler pendant les heures d'ouverture vous envoyer des mail on vous répond 2 semaines plus tard ensuite quand on vous répond c'est pour vous demander quand vous étés  joignable pour finaliser et payer la cotisation  paiement par prélèvement pas possible paiement cb ou chèque lors de la souscription il et bien indique prélèvement pour le second paiement le mois provisoire d'assurance et passer pas recu ma carte verte alors que j'ai tout envoyer par mail et courrier et le lendemain assurbonplan me contact pour finaliser le contrat mais bien sur le mois provisoire d'assurance et passer  et on vous rajoute 60 supplémentaire</t>
  </si>
  <si>
    <t>02/05/2017</t>
  </si>
  <si>
    <t>davida-101232</t>
  </si>
  <si>
    <t xml:space="preserve">Après plusieurs années chez AXA pour la moto, j'envoie une demande de réduction des cotisations pour l'année 2020 suite à un bon quart de l'année avec quasiment aucun trajet moto du au confinement : aucun effort commercial de leur part. Je trouve cela illogique, 30millions de consommateur également (ils recommandent l'envoie par recommandé pour cette demande). L </t>
  </si>
  <si>
    <t>AXA</t>
  </si>
  <si>
    <t>10/12/2020</t>
  </si>
  <si>
    <t>paulo-86543</t>
  </si>
  <si>
    <t>Pilote moto depuis 1972 et toujours passionné ,je fait parti de la CASIM ,un association qui oeuvre pour la sécurité des motards.Ily a le 13 avril une journée de perfectionnement sur le circuit des Ecuyers.une attestation de conduite sur circuit est nécessaire.AXA me la fait parvenir très rapidement par mail,et je constate que la moto et moi meme ne somment pas couvert.J'ai demandé une assurance complémentaire pour la journée mais c'est impossible.CUB 14 ne participe pas,et c'est dommage au perfectionnement ainsi qu'à la sécurié des motads.Je suis très déçu.
CRDL</t>
  </si>
  <si>
    <t>30/01/2020</t>
  </si>
  <si>
    <t>sk-81535</t>
  </si>
  <si>
    <t xml:space="preserve">Aucuns suivis de la part des agences, au moindre soucis, defaillances des courtiers et des assurances. Contrat correct mais pas d alignement des prix alors que forte concurrence. Pouvoir compter sur une agence physique serai un plus mais cela devient plus indispensable. Options inutiles et explications confuses. </t>
  </si>
  <si>
    <t>02/12/2019</t>
  </si>
  <si>
    <t>berny65-71855</t>
  </si>
  <si>
    <t>Assuré tout risque ayant eu un sinistre responsable en Juin 17 je viens juste de voir le médecin expert Février 19 concernant les dommages corporels, malgré mes courriers pas de remboursement de l'airbag et de la veste détruite dans l'accident. Assureur ne respectant que partiellement ses engagements.</t>
  </si>
  <si>
    <t>04/03/2019</t>
  </si>
  <si>
    <t>lemurien-70459</t>
  </si>
  <si>
    <t>Assureur a fuir en courant
Sinistre catastrophe naturelle depuis le 2 juillet 2018
Aucune possibilite de contacter l assurance puisque j ai demande une reclamation pour faux rapport de l expert et même impossibilité d avoir une liste de mes soit disant accessoires en 6 mois, inventes par l expert pour ne pas regler mon prejudice.....</t>
  </si>
  <si>
    <t>22/01/2019</t>
  </si>
  <si>
    <t>mt07-67600</t>
  </si>
  <si>
    <t>J'ai vendu ma moto mi aout - J'ai fourni tous les documents (certificat de vente et courrier !!!) - On est est mi-octobre et je n'ai toujours pas de remboursement trop perçu ni papier attestant la fin du contrat. Pour encaisser toujours présent Pour rembourser absent - N'assurera plus de moto chez eux</t>
  </si>
  <si>
    <t>12/10/2018</t>
  </si>
  <si>
    <t>smich-65778</t>
  </si>
  <si>
    <t>cela va faire cinq ans que j attend une indemnisation corporel axa traine les pieds le dossier est toujours transféré a une collègue j aurais du prendre un avocat !! bon il est encore temps</t>
  </si>
  <si>
    <t>03/08/2018</t>
  </si>
  <si>
    <t>yanou-63738</t>
  </si>
  <si>
    <t>Assurance fantôme. Après un accident le service sinistre est injoignable, causant des frais supplémentaires, (fourrière gardiennage) . Ne vous pas avoir!</t>
  </si>
  <si>
    <t>16/05/2018</t>
  </si>
  <si>
    <t>philcook-61417</t>
  </si>
  <si>
    <t xml:space="preserve">assuré pour une moto avec club 14,je découvre que les garantie sont tellement draconienne,que je me demande si je suis assuré.Impossible d'avoir des renseignements par club 14.Réponse stéréotypée par le net et c est tout.Fin de contrat ,je vais ailleurs </t>
  </si>
  <si>
    <t>14/02/2018</t>
  </si>
  <si>
    <t>karl121-58957</t>
  </si>
  <si>
    <t>Bonjour,
Suite a un sinistre non responsable le courtier assurbonplan ne me repond plus alors que je tente de le contacter toutes les semaines. Ce courtier est en contrat chez vous, mon sinistre a eu lieu le 13 juin 2017, je ne sais plus quoi faire!
J'ai deja laisser un commentaire a la suite d'un client dans la meme situation chez le meme assureur mais je n'ai pas eu de retour. Merci pour votre aide</t>
  </si>
  <si>
    <t>27/11/2017</t>
  </si>
  <si>
    <t>patrick94-57691</t>
  </si>
  <si>
    <t>ASSUR BON PLAN!! assurance epic!! 
bonjour Mr R dominique, depuis le 07/09, date ou j'ai eu un sinistre, non responsable avec ma moto je tiens à préciser, impossible d'avoir un retour de mon assurance! par mail, c'est réponse automatique, et par téléphone, les rare fois ou j'arrive à les joindre, c'est "nous sommes débordé"! J'ai pourtant envoyer mon constat, relancer xx fois, mais RIEN! C'est inadmissible!
HELLLP. ma moto est immobilisé depuis.... 
numéro de contrat CM20150003066
mon e-constat 20170907-BWXHS
Pouvez-vous m'aider pour accélérez les choses?
A noté que pour débiter notre argent, il ne sont pas en retard......</t>
  </si>
  <si>
    <t>17/10/2017</t>
  </si>
  <si>
    <t>lhote-57816</t>
  </si>
  <si>
    <t>premier souci au bout de  14 ans : refus de l'interlocutrice de me communiquer les termes de mon contrat .  ça augure bien de la suite ...</t>
  </si>
  <si>
    <t>05/10/2017</t>
  </si>
  <si>
    <t>wattswing-57604</t>
  </si>
  <si>
    <t>1- La croix et la bannière pour s'inscrire et être assuré. Ça a pris quasi deux mois pour recevoir une carte grise...
2- J'ai eu un sinistre le 14 juin 2017 (3 mois à la rédaction de cet avis). 100% responsabilité sur le conducteur de la voiture opposée (refus de prio à droite sur les champs + témoignage en ma faveur car la voiture ne regardait pas la route).
Voici plus de 2 mois que l'expert est passé faire le chiffrage de la moto au garage. Je ne parviens plus à contacter le service sinistre depuis 1 mois. On se fiche de moi sur des hotlines tous les jours, prétextant l'accusation de retards. Je n'ai toujours pas d'offre d'indemnisation passé 3 MOIS.
Une certaine Myriam s'occupe du dossier (j'imagine qu'on lui met la pression pour d'autres clients, ou qu'elle a démissionné), mais je suis impuissant face à des gens qui ne répondent pas, et qui ne me recontactent plus (mail, ligne directe, hotline).
Le pire, c'est bien que dans le cas présent, et stratégiquement, l'assurance a juridiquement "raison" de rester muette tant que l'offre d'indemnisation n'est pas bouclée : car légalement aucun délai n'est fixé pour le chiffrage fait par l'expert, et j'ai l'impression qu'Assur Bon Plan en profite bien pour faire la muette.
Après vérifications, cette société est louche : elle externalise tous ses services, n'a pas d'adresse physique utile, et on ne peut chez eux se retourner auprès de personne. Le client est donc une vache, et sous le couvert d'une étiquette AXA...
Une hâte : en finir avec cet ENFER, et contracter avec un autre assureur si je peux faire réparer ou racheter une moto.
Si je tombe sur un ange, voici le dossier de mon sinistre à tout hasard : 3336089273.</t>
  </si>
  <si>
    <t>26/09/2017</t>
  </si>
  <si>
    <t>illovo-56507</t>
  </si>
  <si>
    <t xml:space="preserve">Victime d'un accident de la circulation fin 2016, puis hospitalisé. j'ai dû fermer durant 2 mois mon commerce. De grosses pertes d'exploitation donc des frais bancaires importants.
Les faits sont clairement établis. Les assureurs sont d'accord. Je dois être indemnisés au plus vite pour éviter que mon entreprise soit dans la situation de licencier des personnes qui ne le méritent pas. J'attend toujours… et AXA ne m'a pas même proposé une avance équivalente au seuil de remboursement du barème en cours dans ce type d'accident. 
</t>
  </si>
  <si>
    <t>06/08/2017</t>
  </si>
  <si>
    <t>xavierboc61-56270</t>
  </si>
  <si>
    <t xml:space="preserve">Assur bon plan est vraiment une assurance à ne surtout pas aller ils répondent très rarement au téléphone ils disent qu'ils envoie le relevé d'information il envoie jamais le relevé d'information ils augmentent leurs tarifs  puis nous envoie au contentieux pour non-paiement par exemple à l'année c'était environ 500 € j'ai été deux mois assuré chez eux la deuxième année il me réclame 200 € et le contentieux ne répond même pas aux questions que je lui pose  et pour finir grâce à eux je suis bloqué auprès de mon nouvel assureur car il n'a pas de relevé d'information donc il ne peut plus m'assurer </t>
  </si>
  <si>
    <t>kevind-55809</t>
  </si>
  <si>
    <t>Concerne ASSURBONPLAN (AXA) : Leurs courriers, carte verte, renouvellement, ...  ne me parviennent pas. Ils sont retournés avec la mention que je n'habite pas à l'adresse indiquée, ce qui est faux.
Selon eux, "ce n'est pas leur problème", c'est celui de la poste, eux ont envoyés les courriers. Il n'ont même pas pris la peine de contrôler l'adresse avec moi.
Ils refusent de prendre en compte mon courrier recommandée de résiliation et vont passer le dossier à un huissier !!</t>
  </si>
  <si>
    <t>04/07/2017</t>
  </si>
  <si>
    <t>jessica06-53420</t>
  </si>
  <si>
    <t xml:space="preserve">Bonjour, je précise que je parle du courtier d'Axa, ASSURBONPLAN. Au départ, choisie pour son prix attractif, cela fait un an que mon conjoint est chez eux, heureusement qu'il n'a pas eu d'accident, je croise les doigts pour qu'il n'en ait pas jusqu'à la fin de ses un an car je vais lui faire résilier et prendre un autre assureur. Impossible de les avoir au téléphone, ils ne répondent jamais aux mail mise à part pour réclamer la somme totale de l'assurance de l'année qui a déjà été réglée, et encore c'était par courrier postal. Je leur ai envoyé un mail en disant et prouvant que javais déjà payé, aucune réponse ni excuse de leur part. Dossier avec problèmes dès le départ. Je regrette beaucoup de les avoir choisi, comme quoi le moins cher n'est pas toujours le meilleur </t>
  </si>
  <si>
    <t>komamnafaig-53239</t>
  </si>
  <si>
    <t>Je déconseille Assur bon plan Impossible de joindre le service gestion ! Ne répond pas au mail ni au téléphone Service client qui laisse vraiment à désirer Temps que vous avez besoin de rien</t>
  </si>
  <si>
    <t>14/03/2017</t>
  </si>
  <si>
    <t>marcobis-46614</t>
  </si>
  <si>
    <t xml:space="preserve">      Mon avis porte sur "Assur Bon Plan", que je vous conseille de fuir. Le 27 juillet je suis victime d’un accident  non responsable (rapport de police).J’ai été hospitalisé, et la moto est partie à la fourrière.  J’ai fait parvenir tous les éléments du sinistre à Assur Bon Plan, par lettre avec AR, par mail, j’ai tenté de téléphoner sur leurs différents postes, personne ne répond, aucun contact possible avec ces personnes.
Étonnement 2 mois après l’accident  j’ai reçu un dossier d’AXA sur la partie préjudice corporel à remplir. Mais aucune nouvelle de la moto, qui a été expertisée le 24 Aout, et estimée à  6700€.
     5 mois après l’accident, il me semble qu’il est inadmissible de ne pas avoir été remboursé. Et surtout de ne pas avoir un interlocuteur capable de me renseigner. Début janvier si je n’ai pas de nouvelle, je pense faire appel à un avocat spécialisé.
Comment une des plus grosses assurances de France comme AXA, peut-elle s’associer avec des irresponsables  comme "Assur Bon Plan".
Au cas ou j'aurai le plaisir d'avoir un interlocuteur, je laisse le n° de sinistre. 35737487604
</t>
  </si>
  <si>
    <t>28/12/2016</t>
  </si>
  <si>
    <t>olivier-139405</t>
  </si>
  <si>
    <t xml:space="preserve">Attention, les délais de remboursements en cas de sinistre ou de vente sont très très longs 6 mois minimum, et pas de versements automatiques aux dates prévues.
Si vous oubliez, et bien eux aussi.
Très mauvaise expérience en changeant de société.
je déconseille vivement
</t>
  </si>
  <si>
    <t>Peyrac Assurances</t>
  </si>
  <si>
    <t>wevok-63123</t>
  </si>
  <si>
    <t>résiliation qui coûte très chère  
62€ de frais de résiliation puis en faite non c'est des frais de gestion et au final un prorata pour 13 jours d'assurance avec 56€ de frais de dossier</t>
  </si>
  <si>
    <t>10/04/2018</t>
  </si>
  <si>
    <t>nexsus-55924</t>
  </si>
  <si>
    <t>Plus de 40 ans de deux-roues à mon actif... donc, des assureurs j'en ai connu !
Puis, lors d'un changement de monture je m'adresse à mon assureur habituel et, là, LA surprise du chef !.. un tarif DEUX FOIS plus élevé que les autres compagnies ?.. Je ne comprends pas, plus de 20 ans chez eux, sans AUCUN sinistre, et aucune explication...
Après renseignement pris: nouvelle moto trop accidentogène !?.
Ah oui, et mon GSX-R 1000, mon ZX9-R, mon SRAD, mon 11 GSX-R,
mon 12 BANDIT ??? etc... j'en suis à ma 21ème machine !
Du grand n'importe quoi de la part de cet assureur qui a pignon sur rue, que j'ai engraissé toutes ces années et à qui je n'ai pas couté un centime !!!  La pub TV ne fait pas tout !... Donc, sans hésitation, je décide de faire une recherche en quête d'un nouvel assureur plus sérieux. Après moultes recherches sur le web, sur les forums et les comparateurs mon choix est fait: PEYRAC-ASSURANCE. Je suis pris en ligne par une conseillère, ISABELLE... pour ne pas la nommer, qui prend le temps de m'écouter et de m'expliquer clairement ce à quoi je m'engage en signant un contrat chez eux. Et de la patience il en faut avec un "vieux" motard tel que moi...lol. Résultat de ce contact: un contrat en bonne et dûe forme validé dans la journée ! Que dire de plus, si ce n'est que j'ai trouvé un tarif attractif, un contrat d'assurance correspondant à mes attentes et une interlocutrice on ne peut plus à l'écoute et des plus réactive, 72 heures après ma carte verte était dans ma boîte aux lettres ! Donc, oui, je suis parfaitement satisfait par les prestations de cet assureur et je ne manquerai pas de le recommander autour de moi... en toute objectivité ! Quant à ISABELLE, mille fois merci pour votre professionnalisme ! .JC.</t>
  </si>
  <si>
    <t>ben-54026</t>
  </si>
  <si>
    <t>bonjour suite à la souscription d'une assurance moto je me retract sous un délai maximum de 14jours avec accusé de réception cause annulation de vente de la moto alors que j'ai payé pour l'année l'assurance ce permet de encaissé 65e pour 3joursavoir de garantie et 60e pour les frais de dossier et tout cela sans que j'ai signé aucun contrat.</t>
  </si>
  <si>
    <t>09/05/2017</t>
  </si>
  <si>
    <t>pierre1982pierre-53617</t>
  </si>
  <si>
    <t>Assurance au top !
j'ai souscrit en ligne sur internet, le site est hyper clair et tout est très simple.
j'avais besoin d'une assurance un dimanche quand tout était fermé, et en 3 minutes j'ai pu souscrire en ligne.
le lendemain, j'avais besoin d'un document, une jeune fille très charmante me l'a envoyé dans la seconde.
je recommande !!</t>
  </si>
  <si>
    <t>27/03/2017</t>
  </si>
  <si>
    <t>gallinet-51884</t>
  </si>
  <si>
    <t>Concernant la prise en charge du contrat du devis jusqu'à ce jour 31-01-2017, jour de concrétisation du partenariat avec vous. Melissa votre conseillère a été très compétente et professionnelle essayant de trouver le contrat qui nous convenait le mieux. un grand merci et un grand bravo à MELISSA.</t>
  </si>
  <si>
    <t>31/01/2017</t>
  </si>
  <si>
    <t>benjipradas-49992</t>
  </si>
  <si>
    <t>Dommage de ne pas avoir été informé de nouveaux contrats disponibles environ 40€ moins chers de mon précedent contrat, (depuis environ 6 mois..)</t>
  </si>
  <si>
    <t>superman-121138</t>
  </si>
  <si>
    <t>Communication très difficile.
Ils vont tout faire pour vous soutirer de l'argent en vous bloquant avec leurs CVG.
Entreprise qui se dirige droit vers le mur. Ils vont se faire bouffer par les assureurs en ligne, beaucoup plus réactif, flexible et moins cher</t>
  </si>
  <si>
    <t>MACIF</t>
  </si>
  <si>
    <t>jett-108181</t>
  </si>
  <si>
    <t>Pas de souci concernant la couverture et le remboursement en cas de sinistre. Cela m’aie déjà arrivé une fois.
Par contre un gros désagrément lorsque je me suis aperçu que le montant de la cotisation ne correspondait pas au modèle de mon deux roues. Une erreur a été faite lors de l'enregistrement de ma moto.
 Je me suis alors rapproché de mon assureur et après plusieurs rendez vous je me suis entendu dire que l'on ne pouvait pas me rembourser le trop versé durant les trois dernières années. Coût de la plaisanterie : 500 euros environ. Je vais lancé une médiation et voir...</t>
  </si>
  <si>
    <t>26/03/2021</t>
  </si>
  <si>
    <t>cricri-104647</t>
  </si>
  <si>
    <t xml:space="preserve">Trois personnes différentes au téléphone et trois versions , un avoir qui passe a la trappe a fuir pas sérieux . La question qui se pose en cas de sinistre </t>
  </si>
  <si>
    <t>h--103472</t>
  </si>
  <si>
    <t xml:space="preserve">A fuir plus de 30 ans de cotisation et il me radis car 4 petits accrochages sur parking en 5 ans. Donc rien ne sert d'être fidèle ils ne sont bon qu'à s ' engraisser </t>
  </si>
  <si>
    <t>31/01/2021</t>
  </si>
  <si>
    <t>romaind30-103191</t>
  </si>
  <si>
    <t>Je suis assuré à la MACIF pour ma moto depuis plus de 30 ans et je n'ai jamais trouvé moins cher ailleurs.
De plus, lorsque j'avais eu un accrochage (c'était il y a longtemps) avec une personne de très mauvaise foi, ils ont résolu le problème.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</si>
</sst>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16</v>
      </c>
      <c r="I2" s="2" t="str">
        <f>IFERROR(__xludf.DUMMYFUNCTION("GOOGLETRANSLATE(C2,""fr"",""en"")"),"Listening insurer. Two, three odds and ends in 18 years. Everything is adjusted at the agency level.")</f>
        <v>Listening insurer. Two, three odds and ends in 18 years. Everything is adjusted at the agency level.</v>
      </c>
    </row>
    <row r="3">
      <c r="B3" s="2" t="s">
        <v>17</v>
      </c>
      <c r="C3" s="2" t="s">
        <v>18</v>
      </c>
      <c r="D3" s="2" t="s">
        <v>13</v>
      </c>
      <c r="E3" s="2" t="s">
        <v>14</v>
      </c>
      <c r="F3" s="2" t="s">
        <v>15</v>
      </c>
      <c r="G3" s="2" t="s">
        <v>19</v>
      </c>
      <c r="H3" s="2" t="s">
        <v>20</v>
      </c>
      <c r="I3" s="2" t="str">
        <f>IFERROR(__xludf.DUMMYFUNCTION("GOOGLETRANSLATE(C3,""fr"",""en"")"),"Average value for money !!!!!!!!!!!!!!!!!!!!!!!!!!!!!!!!!!!!!!!!!!!!!! !!!!!!!!!!!!!!!!!!!!!!!!!!!!!!!!!!!!!!!!!!!!!!!!!!!! !!!!!!!!!!!!!!!!!!!!!!!!!!!!!!!!!!!!!!!")</f>
        <v>Average value for money !!!!!!!!!!!!!!!!!!!!!!!!!!!!!!!!!!!!!!!!!!!!!! !!!!!!!!!!!!!!!!!!!!!!!!!!!!!!!!!!!!!!!!!!!!!!!!!!!! !!!!!!!!!!!!!!!!!!!!!!!!!!!!!!!!!!!!!!!</v>
      </c>
    </row>
    <row r="4">
      <c r="B4" s="2" t="s">
        <v>21</v>
      </c>
      <c r="C4" s="2" t="s">
        <v>22</v>
      </c>
      <c r="D4" s="2" t="s">
        <v>13</v>
      </c>
      <c r="E4" s="2" t="s">
        <v>14</v>
      </c>
      <c r="F4" s="2" t="s">
        <v>15</v>
      </c>
      <c r="G4" s="2" t="s">
        <v>23</v>
      </c>
      <c r="H4" s="2" t="s">
        <v>24</v>
      </c>
      <c r="I4" s="2" t="str">
        <f>IFERROR(__xludf.DUMMYFUNCTION("GOOGLETRANSLATE(C4,""fr"",""en"")"),"Null customer relationship !!
I have declared incidents due to climatic events, my responsibility is 100%increased, result termination of my car contract, FICING AGIRA, CASE SINISTRALITY, Result I can no longer make sure because I am considered driver Da"&amp;"ngerous while I have never had an accident on the road, nor a legal conviction, nothing more than thirty years that I am assured, my heading of points is at the maximum.")</f>
        <v>Null customer relationship !!
I have declared incidents due to climatic events, my responsibility is 100%increased, result termination of my car contract, FICING AGIRA, CASE SINISTRALITY, Result I can no longer make sure because I am considered driver Dangerous while I have never had an accident on the road, nor a legal conviction, nothing more than thirty years that I am assured, my heading of points is at the maximum.</v>
      </c>
    </row>
    <row r="5">
      <c r="B5" s="2" t="s">
        <v>25</v>
      </c>
      <c r="C5" s="2" t="s">
        <v>26</v>
      </c>
      <c r="D5" s="2" t="s">
        <v>13</v>
      </c>
      <c r="E5" s="2" t="s">
        <v>14</v>
      </c>
      <c r="F5" s="2" t="s">
        <v>15</v>
      </c>
      <c r="G5" s="2" t="s">
        <v>27</v>
      </c>
      <c r="H5" s="2" t="s">
        <v>24</v>
      </c>
      <c r="I5" s="2" t="str">
        <f>IFERROR(__xludf.DUMMYFUNCTION("GOOGLETRANSLATE(C5,""fr"",""en"")"),"I changed my car in May and changed insurance (cheaper), I must say that I am disappointed with Allianz, because legal protection is not included in the Auto contract (separate contract) and Therefore, I have to wait for his deadline to terminate. In addi"&amp;"tion, they continued to take the 2 months after termination and I was obliged to wait until the insurer will reimburse me (too much work) in addition outside the legal period according to the Hamon law (30 days) .")</f>
        <v>I changed my car in May and changed insurance (cheaper), I must say that I am disappointed with Allianz, because legal protection is not included in the Auto contract (separate contract) and Therefore, I have to wait for his deadline to terminate. In addition, they continued to take the 2 months after termination and I was obliged to wait until the insurer will reimburse me (too much work) in addition outside the legal period according to the Hamon law (30 days) .</v>
      </c>
    </row>
    <row r="6">
      <c r="B6" s="2" t="s">
        <v>28</v>
      </c>
      <c r="C6" s="2" t="s">
        <v>29</v>
      </c>
      <c r="D6" s="2" t="s">
        <v>13</v>
      </c>
      <c r="E6" s="2" t="s">
        <v>14</v>
      </c>
      <c r="F6" s="2" t="s">
        <v>15</v>
      </c>
      <c r="G6" s="2" t="s">
        <v>30</v>
      </c>
      <c r="H6" s="2" t="s">
        <v>31</v>
      </c>
      <c r="I6" s="2" t="str">
        <f>IFERROR(__xludf.DUMMYFUNCTION("GOOGLETRANSLATE(C6,""fr"",""en"")"),"The zero level of customer service!
During a change of vehicle, there were 6 months ago, I changed insurer, and not wanting to go to a low-cost company I went to Allianz.
1 month ago a driver sent my wife and my son to the hospital (fortunately without "&amp;"serious sequelae) and our car in scrap. Since everything has been dragged, an expert commissioned after 3 weeks, following our reminders, we are promised emails to keep us informed, that we never receive. We will have to rent a car at our expense so as no"&amp;"t to cancel our vacation, which was avoidable if the insurer had done are work in time.
I can understand that a company earns money, it is normal, but when it is at the expense of the service rendered it is unacceptable.
")</f>
        <v>The zero level of customer service!
During a change of vehicle, there were 6 months ago, I changed insurer, and not wanting to go to a low-cost company I went to Allianz.
1 month ago a driver sent my wife and my son to the hospital (fortunately without serious sequelae) and our car in scrap. Since everything has been dragged, an expert commissioned after 3 weeks, following our reminders, we are promised emails to keep us informed, that we never receive. We will have to rent a car at our expense so as not to cancel our vacation, which was avoidable if the insurer had done are work in time.
I can understand that a company earns money, it is normal, but when it is at the expense of the service rendered it is unacceptable.
</v>
      </c>
    </row>
    <row r="7">
      <c r="B7" s="2" t="s">
        <v>32</v>
      </c>
      <c r="C7" s="2" t="s">
        <v>33</v>
      </c>
      <c r="D7" s="2" t="s">
        <v>13</v>
      </c>
      <c r="E7" s="2" t="s">
        <v>14</v>
      </c>
      <c r="F7" s="2" t="s">
        <v>15</v>
      </c>
      <c r="G7" s="2" t="s">
        <v>34</v>
      </c>
      <c r="H7" s="2" t="s">
        <v>31</v>
      </c>
      <c r="I7" s="2" t="str">
        <f>IFERROR(__xludf.DUMMYFUNCTION("GOOGLETRANSLATE(C7,""fr"",""en"")"),"Attract customers with low prices at the start")</f>
        <v>Attract customers with low prices at the start</v>
      </c>
    </row>
    <row r="8">
      <c r="B8" s="2" t="s">
        <v>35</v>
      </c>
      <c r="C8" s="2" t="s">
        <v>36</v>
      </c>
      <c r="D8" s="2" t="s">
        <v>13</v>
      </c>
      <c r="E8" s="2" t="s">
        <v>14</v>
      </c>
      <c r="F8" s="2" t="s">
        <v>15</v>
      </c>
      <c r="G8" s="2" t="s">
        <v>37</v>
      </c>
      <c r="H8" s="2" t="s">
        <v>38</v>
      </c>
      <c r="I8" s="2" t="str">
        <f>IFERROR(__xludf.DUMMYFUNCTION("GOOGLETRANSLATE(C8,""fr"",""en"")"),"I have taken out an Allianz insurance rather than low cost insurers for the brand and the supposed quality of customer service. I was embedded when I was stopped by a truck a month ago, in the midst of Parisian traffic jams. Allianz takes three days each "&amp;"time to answer me, has only read half of the observation, and never gives me a solution to have my car repaired while all risks. They designate me responsible while getting involved in the back and I'm still waiting to know when and where to have my car r"&amp;"epaired. This could be dangerous for me and traffic. They didn't even ask for it.")</f>
        <v>I have taken out an Allianz insurance rather than low cost insurers for the brand and the supposed quality of customer service. I was embedded when I was stopped by a truck a month ago, in the midst of Parisian traffic jams. Allianz takes three days each time to answer me, has only read half of the observation, and never gives me a solution to have my car repaired while all risks. They designate me responsible while getting involved in the back and I'm still waiting to know when and where to have my car repaired. This could be dangerous for me and traffic. They didn't even ask for it.</v>
      </c>
    </row>
    <row r="9">
      <c r="B9" s="2" t="s">
        <v>39</v>
      </c>
      <c r="C9" s="2" t="s">
        <v>40</v>
      </c>
      <c r="D9" s="2" t="s">
        <v>13</v>
      </c>
      <c r="E9" s="2" t="s">
        <v>14</v>
      </c>
      <c r="F9" s="2" t="s">
        <v>15</v>
      </c>
      <c r="G9" s="2" t="s">
        <v>41</v>
      </c>
      <c r="H9" s="2" t="s">
        <v>38</v>
      </c>
      <c r="I9" s="2" t="str">
        <f>IFERROR(__xludf.DUMMYFUNCTION("GOOGLETRANSLATE(C9,""fr"",""en"")"),"My advisor was excellent! Fast and effective, in one call, she knew how to find a solution, the contract we had very quickly!, in just a few hours, everything had been settled !!, that reconciles us with the insurers!")</f>
        <v>My advisor was excellent! Fast and effective, in one call, she knew how to find a solution, the contract we had very quickly!, in just a few hours, everything had been settled !!, that reconciles us with the insurers!</v>
      </c>
    </row>
    <row r="10">
      <c r="B10" s="2" t="s">
        <v>42</v>
      </c>
      <c r="C10" s="2" t="s">
        <v>43</v>
      </c>
      <c r="D10" s="2" t="s">
        <v>13</v>
      </c>
      <c r="E10" s="2" t="s">
        <v>14</v>
      </c>
      <c r="F10" s="2" t="s">
        <v>15</v>
      </c>
      <c r="G10" s="2" t="s">
        <v>44</v>
      </c>
      <c r="H10" s="2" t="s">
        <v>45</v>
      </c>
      <c r="I10" s="2" t="str">
        <f>IFERROR(__xludf.DUMMYFUNCTION("GOOGLETRANSLATE(C10,""fr"",""en"")"),"Very disappointed, incompetent customer service, I absolutely do not recommend.")</f>
        <v>Very disappointed, incompetent customer service, I absolutely do not recommend.</v>
      </c>
    </row>
    <row r="11">
      <c r="B11" s="2" t="s">
        <v>46</v>
      </c>
      <c r="C11" s="2" t="s">
        <v>47</v>
      </c>
      <c r="D11" s="2" t="s">
        <v>13</v>
      </c>
      <c r="E11" s="2" t="s">
        <v>14</v>
      </c>
      <c r="F11" s="2" t="s">
        <v>15</v>
      </c>
      <c r="G11" s="2" t="s">
        <v>48</v>
      </c>
      <c r="H11" s="2" t="s">
        <v>49</v>
      </c>
      <c r="I11" s="2" t="str">
        <f>IFERROR(__xludf.DUMMYFUNCTION("GOOGLETRANSLATE(C11,""fr"",""en"")"),"With Allianz, it's pigeon hunting all year round!
Prohibitive price, haughty advisers as possible, obstacle course in the event of claims and reduced reimbursements. No doubt that the company is doing well and spends millions on TV")</f>
        <v>With Allianz, it's pigeon hunting all year round!
Prohibitive price, haughty advisers as possible, obstacle course in the event of claims and reduced reimbursements. No doubt that the company is doing well and spends millions on TV</v>
      </c>
    </row>
    <row r="12">
      <c r="B12" s="2" t="s">
        <v>50</v>
      </c>
      <c r="C12" s="2" t="s">
        <v>51</v>
      </c>
      <c r="D12" s="2" t="s">
        <v>13</v>
      </c>
      <c r="E12" s="2" t="s">
        <v>14</v>
      </c>
      <c r="F12" s="2" t="s">
        <v>15</v>
      </c>
      <c r="G12" s="2" t="s">
        <v>52</v>
      </c>
      <c r="H12" s="2" t="s">
        <v>53</v>
      </c>
      <c r="I12" s="2" t="str">
        <f>IFERROR(__xludf.DUMMYFUNCTION("GOOGLETRANSLATE(C12,""fr"",""en"")"),"High price compared to competition experience made via the internet comparator insurance.")</f>
        <v>High price compared to competition experience made via the internet comparator insurance.</v>
      </c>
    </row>
    <row r="13">
      <c r="B13" s="2" t="s">
        <v>54</v>
      </c>
      <c r="C13" s="2" t="s">
        <v>55</v>
      </c>
      <c r="D13" s="2" t="s">
        <v>13</v>
      </c>
      <c r="E13" s="2" t="s">
        <v>14</v>
      </c>
      <c r="F13" s="2" t="s">
        <v>15</v>
      </c>
      <c r="G13" s="2" t="s">
        <v>56</v>
      </c>
      <c r="H13" s="2" t="s">
        <v>53</v>
      </c>
      <c r="I13" s="2" t="str">
        <f>IFERROR(__xludf.DUMMYFUNCTION("GOOGLETRANSLATE(C13,""fr"",""en"")"),"Without sinister everything is fine. But when you have a disaster it is not the same thing. My information statement indicates vandalism/ parking while it is a disaster non -responsible material accident. Qd I ask customer service to modify my statement, "&amp;"I am told no and that it is the same thing ...")</f>
        <v>Without sinister everything is fine. But when you have a disaster it is not the same thing. My information statement indicates vandalism/ parking while it is a disaster non -responsible material accident. Qd I ask customer service to modify my statement, I am told no and that it is the same thing ...</v>
      </c>
    </row>
    <row r="14">
      <c r="B14" s="2" t="s">
        <v>57</v>
      </c>
      <c r="C14" s="2" t="s">
        <v>58</v>
      </c>
      <c r="D14" s="2" t="s">
        <v>13</v>
      </c>
      <c r="E14" s="2" t="s">
        <v>14</v>
      </c>
      <c r="F14" s="2" t="s">
        <v>15</v>
      </c>
      <c r="G14" s="2" t="s">
        <v>59</v>
      </c>
      <c r="H14" s="2" t="s">
        <v>53</v>
      </c>
      <c r="I14" s="2" t="str">
        <f>IFERROR(__xludf.DUMMYFUNCTION("GOOGLETRANSLATE(C14,""fr"",""en"")"),"We have sold our vehicle since November 2016 and they continue to withdraw I send in recommends and they tell me that a document is missing an amendment, however they have the sales paper document")</f>
        <v>We have sold our vehicle since November 2016 and they continue to withdraw I send in recommends and they tell me that a document is missing an amendment, however they have the sales paper document</v>
      </c>
    </row>
    <row r="15">
      <c r="B15" s="2" t="s">
        <v>60</v>
      </c>
      <c r="C15" s="2" t="s">
        <v>61</v>
      </c>
      <c r="D15" s="2" t="s">
        <v>13</v>
      </c>
      <c r="E15" s="2" t="s">
        <v>14</v>
      </c>
      <c r="F15" s="2" t="s">
        <v>15</v>
      </c>
      <c r="G15" s="2" t="s">
        <v>53</v>
      </c>
      <c r="H15" s="2" t="s">
        <v>53</v>
      </c>
      <c r="I15" s="2" t="str">
        <f>IFERROR(__xludf.DUMMYFUNCTION("GOOGLETRANSLATE(C15,""fr"",""en"")"),"Hello, I find that the sinister service is TrueMenet Pourie. I am assured of all risks without a franchise, I had an accident a week ago, my son was slowly injured, the police were there, they made an accident observation.
The next day we sent it by emai"&amp;"l but no one contacted us. Friday I contacted them to ask when the expert comes because the car is broken and at the garage, they asked for a lovingly conta -at -law because this the police are not suffering to open a disaster !!!
We made a kind observat"&amp;"ion and we sent by email and by Courier last Friday. Today they answered me - after my Apel - that the expert will come on Monday 6/03 !!!!!! Two weeks after the accident, and we are not responsible for the accident !!!! Now I have to wait for the expert "&amp;"and without a car !!!! it's shame")</f>
        <v>Hello, I find that the sinister service is TrueMenet Pourie. I am assured of all risks without a franchise, I had an accident a week ago, my son was slowly injured, the police were there, they made an accident observation.
The next day we sent it by email but no one contacted us. Friday I contacted them to ask when the expert comes because the car is broken and at the garage, they asked for a lovingly conta -at -law because this the police are not suffering to open a disaster !!!
We made a kind observation and we sent by email and by Courier last Friday. Today they answered me - after my Apel - that the expert will come on Monday 6/03 !!!!!! Two weeks after the accident, and we are not responsible for the accident !!!! Now I have to wait for the expert and without a car !!!! it's shame</v>
      </c>
    </row>
    <row r="16">
      <c r="B16" s="2" t="s">
        <v>62</v>
      </c>
      <c r="C16" s="2" t="s">
        <v>63</v>
      </c>
      <c r="D16" s="2" t="s">
        <v>13</v>
      </c>
      <c r="E16" s="2" t="s">
        <v>14</v>
      </c>
      <c r="F16" s="2" t="s">
        <v>15</v>
      </c>
      <c r="G16" s="2" t="s">
        <v>64</v>
      </c>
      <c r="H16" s="2" t="s">
        <v>65</v>
      </c>
      <c r="I16" s="2" t="str">
        <f>IFERROR(__xludf.DUMMYFUNCTION("GOOGLETRANSLATE(C16,""fr"",""en"")"),"Incompetent. To avoid")</f>
        <v>Incompetent. To avoid</v>
      </c>
    </row>
    <row r="17">
      <c r="B17" s="2" t="s">
        <v>66</v>
      </c>
      <c r="C17" s="2" t="s">
        <v>67</v>
      </c>
      <c r="D17" s="2" t="s">
        <v>13</v>
      </c>
      <c r="E17" s="2" t="s">
        <v>14</v>
      </c>
      <c r="F17" s="2" t="s">
        <v>15</v>
      </c>
      <c r="G17" s="2" t="s">
        <v>68</v>
      </c>
      <c r="H17" s="2" t="s">
        <v>65</v>
      </c>
      <c r="I17" s="2" t="str">
        <f>IFERROR(__xludf.DUMMYFUNCTION("GOOGLETRANSLATE(C17,""fr"",""en"")"),"(Eallianz) After sending the supporting documents by email, then received an acknowledgment of receipt, I receive 2 days after an email and an SMS ""last stimulus, you did not send your supporting documents"" (the latter also left by La ))
So I call the "&amp;"support and after waiting for 15 min with the music in a loop, I am hung up on the nose without even talking to me (I hear the manipulation of the phone), I love ...")</f>
        <v>(Eallianz) After sending the supporting documents by email, then received an acknowledgment of receipt, I receive 2 days after an email and an SMS "last stimulus, you did not send your supporting documents" (the latter also left by La ))
So I call the support and after waiting for 15 min with the music in a loop, I am hung up on the nose without even talking to me (I hear the manipulation of the phone), I love ...</v>
      </c>
    </row>
    <row r="18">
      <c r="B18" s="2" t="s">
        <v>69</v>
      </c>
      <c r="C18" s="2" t="s">
        <v>70</v>
      </c>
      <c r="D18" s="2" t="s">
        <v>13</v>
      </c>
      <c r="E18" s="2" t="s">
        <v>14</v>
      </c>
      <c r="F18" s="2" t="s">
        <v>15</v>
      </c>
      <c r="G18" s="2" t="s">
        <v>71</v>
      </c>
      <c r="H18" s="2" t="s">
        <v>72</v>
      </c>
      <c r="I18" s="2" t="str">
        <f>IFERROR(__xludf.DUMMYFUNCTION("GOOGLETRANSLATE(C18,""fr"",""en"")"),"I am quoted by several insurances and you are currently one of the most expensive")</f>
        <v>I am quoted by several insurances and you are currently one of the most expensive</v>
      </c>
    </row>
    <row r="19">
      <c r="B19" s="2" t="s">
        <v>73</v>
      </c>
      <c r="C19" s="2" t="s">
        <v>74</v>
      </c>
      <c r="D19" s="2" t="s">
        <v>13</v>
      </c>
      <c r="E19" s="2" t="s">
        <v>14</v>
      </c>
      <c r="F19" s="2" t="s">
        <v>15</v>
      </c>
      <c r="G19" s="2" t="s">
        <v>75</v>
      </c>
      <c r="H19" s="2" t="s">
        <v>72</v>
      </c>
      <c r="I19" s="2" t="str">
        <f>IFERROR(__xludf.DUMMYFUNCTION("GOOGLETRANSLATE(C19,""fr"",""en"")"),"Dear but impeccable service and very friendly and listening agent, guaranteed guarantees and tranquility, perfect skills, very satisfied with my Carry agency in Dreux, I am very happy")</f>
        <v>Dear but impeccable service and very friendly and listening agent, guaranteed guarantees and tranquility, perfect skills, very satisfied with my Carry agency in Dreux, I am very happy</v>
      </c>
    </row>
    <row r="20">
      <c r="B20" s="2" t="s">
        <v>76</v>
      </c>
      <c r="C20" s="2" t="s">
        <v>77</v>
      </c>
      <c r="D20" s="2" t="s">
        <v>13</v>
      </c>
      <c r="E20" s="2" t="s">
        <v>14</v>
      </c>
      <c r="F20" s="2" t="s">
        <v>15</v>
      </c>
      <c r="G20" s="2" t="s">
        <v>78</v>
      </c>
      <c r="H20" s="2" t="s">
        <v>72</v>
      </c>
      <c r="I20" s="2" t="str">
        <f>IFERROR(__xludf.DUMMYFUNCTION("GOOGLETRANSLATE(C20,""fr"",""en"")"),"Please note the sinister service and really a shame we treat you as a liar. I contact them to declare a self -disaster so I explain to them the accident that I had with a municipality and the person tells me it is useless to make a declaration of a claim "&amp;"anyway you will be wrong while even My commune admitted that she was wrong. In the end I send them the observation and there a few days after Eallianz say that we are liars and that we had made a observation she asked me for proofs that I gave Photo of th"&amp;"e damage on the car suddenly I also contacted my town which made me a letter written by the mayor saying that this good of their faults but even with that it does not really melt a shame Eallianz already 1 month")</f>
        <v>Please note the sinister service and really a shame we treat you as a liar. I contact them to declare a self -disaster so I explain to them the accident that I had with a municipality and the person tells me it is useless to make a declaration of a claim anyway you will be wrong while even My commune admitted that she was wrong. In the end I send them the observation and there a few days after Eallianz say that we are liars and that we had made a observation she asked me for proofs that I gave Photo of the damage on the car suddenly I also contacted my town which made me a letter written by the mayor saying that this good of their faults but even with that it does not really melt a shame Eallianz already 1 month</v>
      </c>
    </row>
    <row r="21" ht="15.75" customHeight="1">
      <c r="B21" s="2" t="s">
        <v>79</v>
      </c>
      <c r="C21" s="2" t="s">
        <v>80</v>
      </c>
      <c r="D21" s="2" t="s">
        <v>13</v>
      </c>
      <c r="E21" s="2" t="s">
        <v>14</v>
      </c>
      <c r="F21" s="2" t="s">
        <v>15</v>
      </c>
      <c r="G21" s="2" t="s">
        <v>81</v>
      </c>
      <c r="H21" s="2" t="s">
        <v>82</v>
      </c>
      <c r="I21" s="2" t="str">
        <f>IFERROR(__xludf.DUMMYFUNCTION("GOOGLETRANSLATE(C21,""fr"",""en"")"),"20 minutes to get a customer service, to be told we will call you back next week. Monday no response, Tuesday no call on Wednesday I contact them, another 10 minutes of waiting. Ah, when it comes to alporing a customer to sell him a contract, you are answ"&amp;"ered immediately. Not satisfied with this insurer. I change !!!")</f>
        <v>20 minutes to get a customer service, to be told we will call you back next week. Monday no response, Tuesday no call on Wednesday I contact them, another 10 minutes of waiting. Ah, when it comes to alporing a customer to sell him a contract, you are answered immediately. Not satisfied with this insurer. I change !!!</v>
      </c>
    </row>
    <row r="22" ht="15.75" customHeight="1">
      <c r="B22" s="2" t="s">
        <v>83</v>
      </c>
      <c r="C22" s="2" t="s">
        <v>84</v>
      </c>
      <c r="D22" s="2" t="s">
        <v>13</v>
      </c>
      <c r="E22" s="2" t="s">
        <v>14</v>
      </c>
      <c r="F22" s="2" t="s">
        <v>15</v>
      </c>
      <c r="G22" s="2" t="s">
        <v>85</v>
      </c>
      <c r="H22" s="2" t="s">
        <v>82</v>
      </c>
      <c r="I22" s="2" t="str">
        <f>IFERROR(__xludf.DUMMYFUNCTION("GOOGLETRANSLATE(C22,""fr"",""en"")"),"I have never had any care for my life with an insurer. I was struck off because they could not take on my rib (I had no explanation). I tried to contact them but this is impossible. I waited for 45 minutes and when someone picks up, the person hangs up. T"&amp;"hen I was able to have a person and this person must contact me. The person never calls back. In short, we are struck off Hélico Presto without explanation, there is no one on the phone. I dare not imagine the problems in the event of a disaster !!! In sh"&amp;"ort I regret my ex insurance with an agency and a person who responds on the phone. It is unacceptable I will be relieved at the AGIRA now just for a RIB. In short, the service is nonexistent .. in any case I would write every day to express my dissatisfa"&amp;"ction at least they will have good publicity.
Before you keep calling insurance to make a star then 2. Management service, you will have anyone on the phone. tried well before telephoning")</f>
        <v>I have never had any care for my life with an insurer. I was struck off because they could not take on my rib (I had no explanation). I tried to contact them but this is impossible. I waited for 45 minutes and when someone picks up, the person hangs up. Then I was able to have a person and this person must contact me. The person never calls back. In short, we are struck off Hélico Presto without explanation, there is no one on the phone. I dare not imagine the problems in the event of a disaster !!! In short I regret my ex insurance with an agency and a person who responds on the phone. It is unacceptable I will be relieved at the AGIRA now just for a RIB. In short, the service is nonexistent .. in any case I would write every day to express my dissatisfaction at least they will have good publicity.
Before you keep calling insurance to make a star then 2. Management service, you will have anyone on the phone. tried well before telephoning</v>
      </c>
    </row>
    <row r="23" ht="15.75" customHeight="1">
      <c r="B23" s="2" t="s">
        <v>86</v>
      </c>
      <c r="C23" s="2" t="s">
        <v>87</v>
      </c>
      <c r="D23" s="2" t="s">
        <v>13</v>
      </c>
      <c r="E23" s="2" t="s">
        <v>14</v>
      </c>
      <c r="F23" s="2" t="s">
        <v>15</v>
      </c>
      <c r="G23" s="2" t="s">
        <v>88</v>
      </c>
      <c r="H23" s="2" t="s">
        <v>89</v>
      </c>
      <c r="I23" s="2" t="str">
        <f>IFERROR(__xludf.DUMMYFUNCTION("GOOGLETRANSLATE(C23,""fr"",""en"")"),"The worst insurance I have ever met.")</f>
        <v>The worst insurance I have ever met.</v>
      </c>
    </row>
    <row r="24" ht="15.75" customHeight="1">
      <c r="B24" s="2" t="s">
        <v>90</v>
      </c>
      <c r="C24" s="2" t="s">
        <v>91</v>
      </c>
      <c r="D24" s="2" t="s">
        <v>92</v>
      </c>
      <c r="E24" s="2" t="s">
        <v>14</v>
      </c>
      <c r="F24" s="2" t="s">
        <v>15</v>
      </c>
      <c r="G24" s="2" t="s">
        <v>93</v>
      </c>
      <c r="H24" s="2" t="s">
        <v>94</v>
      </c>
      <c r="I24" s="2" t="str">
        <f>IFERROR(__xludf.DUMMYFUNCTION("GOOGLETRANSLATE(C24,""fr"",""en"")"),"Since when we take 2 months in advance when we paid the subscription for the following two months in September and October we pay that of November at the same time by telling us right, is that like that? Anything here")</f>
        <v>Since when we take 2 months in advance when we paid the subscription for the following two months in September and October we pay that of November at the same time by telling us right, is that like that? Anything here</v>
      </c>
    </row>
    <row r="25" ht="15.75" customHeight="1">
      <c r="B25" s="2" t="s">
        <v>95</v>
      </c>
      <c r="C25" s="2" t="s">
        <v>96</v>
      </c>
      <c r="D25" s="2" t="s">
        <v>92</v>
      </c>
      <c r="E25" s="2" t="s">
        <v>14</v>
      </c>
      <c r="F25" s="2" t="s">
        <v>15</v>
      </c>
      <c r="G25" s="2" t="s">
        <v>97</v>
      </c>
      <c r="H25" s="2" t="s">
        <v>98</v>
      </c>
      <c r="I25" s="2" t="str">
        <f>IFERROR(__xludf.DUMMYFUNCTION("GOOGLETRANSLATE(C25,""fr"",""en"")"),"Shabby service, termination file not managed since last November, in the space of 10 min an advisor to have received the docs and after the 2nd said that he had received nothing as documents, for almost a year I have paid insurance for a car that I no lon"&amp;"ger have! Shabby management, incompetent advisers who do not know how to process a file and or look for information, inconsistency in the words
Strip this insurance is and this incompetence")</f>
        <v>Shabby service, termination file not managed since last November, in the space of 10 min an advisor to have received the docs and after the 2nd said that he had received nothing as documents, for almost a year I have paid insurance for a car that I no longer have! Shabby management, incompetent advisers who do not know how to process a file and or look for information, inconsistency in the words
Strip this insurance is and this incompetence</v>
      </c>
    </row>
    <row r="26" ht="15.75" customHeight="1">
      <c r="B26" s="2" t="s">
        <v>99</v>
      </c>
      <c r="C26" s="2" t="s">
        <v>100</v>
      </c>
      <c r="D26" s="2" t="s">
        <v>92</v>
      </c>
      <c r="E26" s="2" t="s">
        <v>14</v>
      </c>
      <c r="F26" s="2" t="s">
        <v>15</v>
      </c>
      <c r="G26" s="2" t="s">
        <v>101</v>
      </c>
      <c r="H26" s="2" t="s">
        <v>102</v>
      </c>
      <c r="I26" s="2" t="str">
        <f>IFERROR(__xludf.DUMMYFUNCTION("GOOGLETRANSLATE(C26,""fr"",""en"")"),"Excellent insurance company, there is nothing to blame. I strongly advise you to try and you will see that they offer the best value for money")</f>
        <v>Excellent insurance company, there is nothing to blame. I strongly advise you to try and you will see that they offer the best value for money</v>
      </c>
    </row>
    <row r="27" ht="15.75" customHeight="1">
      <c r="B27" s="2" t="s">
        <v>103</v>
      </c>
      <c r="C27" s="2" t="s">
        <v>104</v>
      </c>
      <c r="D27" s="2" t="s">
        <v>92</v>
      </c>
      <c r="E27" s="2" t="s">
        <v>14</v>
      </c>
      <c r="F27" s="2" t="s">
        <v>15</v>
      </c>
      <c r="G27" s="2" t="s">
        <v>105</v>
      </c>
      <c r="H27" s="2" t="s">
        <v>102</v>
      </c>
      <c r="I27" s="2" t="str">
        <f>IFERROR(__xludf.DUMMYFUNCTION("GOOGLETRANSLATE(C27,""fr"",""en"")"),"Hello,
After a 1st year of subscription: +21% increase on my contract without accident or change of contract and in addition instead of taking yourself on the date of maturity of the contract you are levied one month before.
To flee, price can be attr"&amp;"active in the 1st year and again ... but beware of the 2nd year; Flowled increase and maturity over 11 months and not 12.")</f>
        <v>Hello,
After a 1st year of subscription: +21% increase on my contract without accident or change of contract and in addition instead of taking yourself on the date of maturity of the contract you are levied one month before.
To flee, price can be attractive in the 1st year and again ... but beware of the 2nd year; Flowled increase and maturity over 11 months and not 12.</v>
      </c>
    </row>
    <row r="28" ht="15.75" customHeight="1">
      <c r="B28" s="2" t="s">
        <v>106</v>
      </c>
      <c r="C28" s="2" t="s">
        <v>107</v>
      </c>
      <c r="D28" s="2" t="s">
        <v>92</v>
      </c>
      <c r="E28" s="2" t="s">
        <v>14</v>
      </c>
      <c r="F28" s="2" t="s">
        <v>15</v>
      </c>
      <c r="G28" s="2" t="s">
        <v>108</v>
      </c>
      <c r="H28" s="2" t="s">
        <v>109</v>
      </c>
      <c r="I28" s="2" t="str">
        <f>IFERROR(__xludf.DUMMYFUNCTION("GOOGLETRANSLATE(C28,""fr"",""en"")"),"Hello
Extremely disappointed with the processing of my file.
No one seeks to understand or find a solution to my problem.
No possibility of dialogue.
It is a dialogue of deaf teleoperators stupidly read their notes without ever listening we are in lin"&amp;"es with people who do not even think by itself, when it does not hang you up with the nose. Shipping of several emails which are canceled without being read.
Anyway, I'm not going to advertise for this insurance and I will terminate my second contracts")</f>
        <v>Hello
Extremely disappointed with the processing of my file.
No one seeks to understand or find a solution to my problem.
No possibility of dialogue.
It is a dialogue of deaf teleoperators stupidly read their notes without ever listening we are in lines with people who do not even think by itself, when it does not hang you up with the nose. Shipping of several emails which are canceled without being read.
Anyway, I'm not going to advertise for this insurance and I will terminate my second contracts</v>
      </c>
    </row>
    <row r="29" ht="15.75" customHeight="1">
      <c r="B29" s="2" t="s">
        <v>110</v>
      </c>
      <c r="C29" s="2" t="s">
        <v>111</v>
      </c>
      <c r="D29" s="2" t="s">
        <v>92</v>
      </c>
      <c r="E29" s="2" t="s">
        <v>14</v>
      </c>
      <c r="F29" s="2" t="s">
        <v>15</v>
      </c>
      <c r="G29" s="2" t="s">
        <v>112</v>
      </c>
      <c r="H29" s="2" t="s">
        <v>109</v>
      </c>
      <c r="I29" s="2" t="str">
        <f>IFERROR(__xludf.DUMMYFUNCTION("GOOGLETRANSLATE(C29,""fr"",""en"")"),"Insured at home for 1 year, 2 months before the end of my contract I am announced that if I do not realize I will go from € 89 to 152 € for car insurance! Almost double !!! So I realize the next day, specifying that I want to stop, and that having already"&amp;" given 2 months in advance to the subscription I would not be deducted in the past 2 months. My termination is confirmed, send me an information letter for my next insurer. And today I receive a registered letter from them claiming me € 1,800 of premium d"&amp;"ue more than € 11 in rejection costs from the bank !!! I am shocked to see how CROs are ES !! I had never read the comments until today and if I had done it would have avoided me all that !!! To flee !! I am devastated.")</f>
        <v>Insured at home for 1 year, 2 months before the end of my contract I am announced that if I do not realize I will go from € 89 to 152 € for car insurance! Almost double !!! So I realize the next day, specifying that I want to stop, and that having already given 2 months in advance to the subscription I would not be deducted in the past 2 months. My termination is confirmed, send me an information letter for my next insurer. And today I receive a registered letter from them claiming me € 1,800 of premium due more than € 11 in rejection costs from the bank !!! I am shocked to see how CROs are ES !! I had never read the comments until today and if I had done it would have avoided me all that !!! To flee !! I am devastated.</v>
      </c>
    </row>
    <row r="30" ht="15.75" customHeight="1">
      <c r="B30" s="2" t="s">
        <v>113</v>
      </c>
      <c r="C30" s="2" t="s">
        <v>114</v>
      </c>
      <c r="D30" s="2" t="s">
        <v>92</v>
      </c>
      <c r="E30" s="2" t="s">
        <v>14</v>
      </c>
      <c r="F30" s="2" t="s">
        <v>15</v>
      </c>
      <c r="G30" s="2" t="s">
        <v>115</v>
      </c>
      <c r="H30" s="2" t="s">
        <v>109</v>
      </c>
      <c r="I30" s="2" t="str">
        <f>IFERROR(__xludf.DUMMYFUNCTION("GOOGLETRANSLATE(C30,""fr"",""en"")"),"Still nothing received from active assurance assurance that of black blah the king of lies that lies and they have the cul to say that they have done the necessary to flee especially to flee this insurance which takes that money point rod")</f>
        <v>Still nothing received from active assurance assurance that of black blah the king of lies that lies and they have the cul to say that they have done the necessary to flee especially to flee this insurance which takes that money point rod</v>
      </c>
    </row>
    <row r="31" ht="15.75" customHeight="1">
      <c r="B31" s="2" t="s">
        <v>116</v>
      </c>
      <c r="C31" s="2" t="s">
        <v>117</v>
      </c>
      <c r="D31" s="2" t="s">
        <v>92</v>
      </c>
      <c r="E31" s="2" t="s">
        <v>14</v>
      </c>
      <c r="F31" s="2" t="s">
        <v>15</v>
      </c>
      <c r="G31" s="2" t="s">
        <v>115</v>
      </c>
      <c r="H31" s="2" t="s">
        <v>109</v>
      </c>
      <c r="I31" s="2" t="str">
        <f>IFERROR(__xludf.DUMMYFUNCTION("GOOGLETRANSLATE(C31,""fr"",""en"")"),"If I could put zero stars I would make him deplorable insurance he my sample a whole year for 3 months of unpaid in addition to that my termination without even warning me suddenly I find myself with a wreck car and no refund of the too paid to flee !!!!")</f>
        <v>If I could put zero stars I would make him deplorable insurance he my sample a whole year for 3 months of unpaid in addition to that my termination without even warning me suddenly I find myself with a wreck car and no refund of the too paid to flee !!!!</v>
      </c>
    </row>
    <row r="32" ht="15.75" customHeight="1">
      <c r="B32" s="2" t="s">
        <v>118</v>
      </c>
      <c r="C32" s="2" t="s">
        <v>119</v>
      </c>
      <c r="D32" s="2" t="s">
        <v>92</v>
      </c>
      <c r="E32" s="2" t="s">
        <v>14</v>
      </c>
      <c r="F32" s="2" t="s">
        <v>15</v>
      </c>
      <c r="G32" s="2" t="s">
        <v>120</v>
      </c>
      <c r="H32" s="2" t="s">
        <v>109</v>
      </c>
      <c r="I32" s="2" t="str">
        <f>IFERROR(__xludf.DUMMYFUNCTION("GOOGLETRANSLATE(C32,""fr"",""en"")"),"Good price, but non -existent advice. I bought a car for my daughter when she did not yet have her license. So I assured the vehicle in my name. Today, surprise, now that she has her license, no way to ensure it. Ion cannot change the main driver during t"&amp;"he year. However, I asked the question when subscribing.
The sales department is zero, speaks very badly French and is unpleasant. Avoid broker")</f>
        <v>Good price, but non -existent advice. I bought a car for my daughter when she did not yet have her license. So I assured the vehicle in my name. Today, surprise, now that she has her license, no way to ensure it. Ion cannot change the main driver during the year. However, I asked the question when subscribing.
The sales department is zero, speaks very badly French and is unpleasant. Avoid broker</v>
      </c>
    </row>
    <row r="33" ht="15.75" customHeight="1">
      <c r="B33" s="2" t="s">
        <v>121</v>
      </c>
      <c r="C33" s="2" t="s">
        <v>122</v>
      </c>
      <c r="D33" s="2" t="s">
        <v>92</v>
      </c>
      <c r="E33" s="2" t="s">
        <v>14</v>
      </c>
      <c r="F33" s="2" t="s">
        <v>15</v>
      </c>
      <c r="G33" s="2" t="s">
        <v>123</v>
      </c>
      <c r="H33" s="2" t="s">
        <v>109</v>
      </c>
      <c r="I33" s="2" t="str">
        <f>IFERROR(__xludf.DUMMYFUNCTION("GOOGLETRANSLATE(C33,""fr"",""en"")"),"First year 78 euros and for the second year 111 euros without having an accident. In other insurance I believe that the price decreases after a year without responsible accident and not the opposite.")</f>
        <v>First year 78 euros and for the second year 111 euros without having an accident. In other insurance I believe that the price decreases after a year without responsible accident and not the opposite.</v>
      </c>
    </row>
    <row r="34" ht="15.75" customHeight="1">
      <c r="B34" s="2" t="s">
        <v>124</v>
      </c>
      <c r="C34" s="2" t="s">
        <v>125</v>
      </c>
      <c r="D34" s="2" t="s">
        <v>92</v>
      </c>
      <c r="E34" s="2" t="s">
        <v>14</v>
      </c>
      <c r="F34" s="2" t="s">
        <v>15</v>
      </c>
      <c r="G34" s="2" t="s">
        <v>126</v>
      </c>
      <c r="H34" s="2" t="s">
        <v>127</v>
      </c>
      <c r="I34" s="2" t="str">
        <f>IFERROR(__xludf.DUMMYFUNCTION("GOOGLETRANSLATE(C34,""fr"",""en"")"),"My son had a non -responsible accident on December 16, 2020, an expertise made only that on January 6, 2021, payment received with threat of complaint by recommended to the mid March and today we continue to fight because this company has terminated us In"&amp;"surance on March 5 knowing that the transfer took place on January 8. Insurance to flee")</f>
        <v>My son had a non -responsible accident on December 16, 2020, an expertise made only that on January 6, 2021, payment received with threat of complaint by recommended to the mid March and today we continue to fight because this company has terminated us Insurance on March 5 knowing that the transfer took place on January 8. Insurance to flee</v>
      </c>
    </row>
    <row r="35" ht="15.75" customHeight="1">
      <c r="B35" s="2" t="s">
        <v>128</v>
      </c>
      <c r="C35" s="2" t="s">
        <v>129</v>
      </c>
      <c r="D35" s="2" t="s">
        <v>92</v>
      </c>
      <c r="E35" s="2" t="s">
        <v>14</v>
      </c>
      <c r="F35" s="2" t="s">
        <v>15</v>
      </c>
      <c r="G35" s="2" t="s">
        <v>130</v>
      </c>
      <c r="H35" s="2" t="s">
        <v>127</v>
      </c>
      <c r="I35" s="2" t="str">
        <f>IFERROR(__xludf.DUMMYFUNCTION("GOOGLETRANSLATE(C35,""fr"",""en"")"),"WARNING  ! I remained to insure a year with them all to go very well until the day when Bam I have an accident due to December 21, or almost 4 months back my car and to date still completely smashed the loss n ' Always not taken into account I decide to c"&amp;"hange insurers it is refused the termination 4 times !!! For futile patterns forgetting to mention the license plate !!! Forget information even my new insurance La Matmut told me that she never saw her as soon as there is my customer number they have all"&amp;" the information its a battle to get rid of me Two really a ordeal to date my disaster still not taken into account with young children I find myself a nail on the ground I dare not use my car which still rolls but with the body to explode I contacted a m"&amp;"ediation which 'To assure that if I had no news of them by April 21 they will take care of it I look forward to it but good with this insurance I expect all my lawyer told me that they had a 3 -month deadline to take charge of the sinister deadlines widel"&amp;"y exceeded so I expect the response of mediation if its use is no longer to attack them in court with all the proof that I has (including an email from them explaining to me that my disaster will be well taken care of 2 months ago ))! Run away from flee i"&amp;"f only I read all these opinions before subscribing I bite my fingers")</f>
        <v>WARNING  ! I remained to insure a year with them all to go very well until the day when Bam I have an accident due to December 21, or almost 4 months back my car and to date still completely smashed the loss n ' Always not taken into account I decide to change insurers it is refused the termination 4 times !!! For futile patterns forgetting to mention the license plate !!! Forget information even my new insurance La Matmut told me that she never saw her as soon as there is my customer number they have all the information its a battle to get rid of me Two really a ordeal to date my disaster still not taken into account with young children I find myself a nail on the ground I dare not use my car which still rolls but with the body to explode I contacted a mediation which 'To assure that if I had no news of them by April 21 they will take care of it I look forward to it but good with this insurance I expect all my lawyer told me that they had a 3 -month deadline to take charge of the sinister deadlines widely exceeded so I expect the response of mediation if its use is no longer to attack them in court with all the proof that I has (including an email from them explaining to me that my disaster will be well taken care of 2 months ago ))! Run away from flee if only I read all these opinions before subscribing I bite my fingers</v>
      </c>
    </row>
    <row r="36" ht="15.75" customHeight="1">
      <c r="B36" s="2" t="s">
        <v>131</v>
      </c>
      <c r="C36" s="2" t="s">
        <v>132</v>
      </c>
      <c r="D36" s="2" t="s">
        <v>92</v>
      </c>
      <c r="E36" s="2" t="s">
        <v>14</v>
      </c>
      <c r="F36" s="2" t="s">
        <v>15</v>
      </c>
      <c r="G36" s="2" t="s">
        <v>133</v>
      </c>
      <c r="H36" s="2" t="s">
        <v>127</v>
      </c>
      <c r="I36" s="2" t="str">
        <f>IFERROR(__xludf.DUMMYFUNCTION("GOOGLETRANSLATE(C36,""fr"",""en"")"),"Insurance to flee they make you pay a contribution of 3 months + file fees and find all the pretext possible and unimaginable so as not to ensure or to increase your subscription. Finally they never reimburse you the subscription in question.
In addition"&amp;", customer service uses procedures not very clear for cutting all conversation (the tunnel blow “please remember your voice is hay” to flee!")</f>
        <v>Insurance to flee they make you pay a contribution of 3 months + file fees and find all the pretext possible and unimaginable so as not to ensure or to increase your subscription. Finally they never reimburse you the subscription in question.
In addition, customer service uses procedures not very clear for cutting all conversation (the tunnel blow “please remember your voice is hay” to flee!</v>
      </c>
    </row>
    <row r="37" ht="15.75" customHeight="1">
      <c r="B37" s="2" t="s">
        <v>134</v>
      </c>
      <c r="C37" s="2" t="s">
        <v>135</v>
      </c>
      <c r="D37" s="2" t="s">
        <v>92</v>
      </c>
      <c r="E37" s="2" t="s">
        <v>14</v>
      </c>
      <c r="F37" s="2" t="s">
        <v>15</v>
      </c>
      <c r="G37" s="2" t="s">
        <v>127</v>
      </c>
      <c r="H37" s="2" t="s">
        <v>127</v>
      </c>
      <c r="I37" s="2" t="str">
        <f>IFERROR(__xludf.DUMMYFUNCTION("GOOGLETRANSLATE(C37,""fr"",""en"")"),"Disappointed, very expensive, false promises of pricing reduction after a year without disaster +€ 500 by the fairy ????? Citches in the tier in addition. Knowing that I subscribed to the contract, following my painful separation with the fairy ????? LCL "&amp;"Pacifica hook which invented me a 1.56 penalty knowing that I had subscribed with them at 0.98 bonus. The only Star comes back to the quality of the telephone assistance service.")</f>
        <v>Disappointed, very expensive, false promises of pricing reduction after a year without disaster +€ 500 by the fairy ????? Citches in the tier in addition. Knowing that I subscribed to the contract, following my painful separation with the fairy ????? LCL Pacifica hook which invented me a 1.56 penalty knowing that I had subscribed with them at 0.98 bonus. The only Star comes back to the quality of the telephone assistance service.</v>
      </c>
    </row>
    <row r="38" ht="15.75" customHeight="1">
      <c r="B38" s="2" t="s">
        <v>136</v>
      </c>
      <c r="C38" s="2" t="s">
        <v>137</v>
      </c>
      <c r="D38" s="2" t="s">
        <v>92</v>
      </c>
      <c r="E38" s="2" t="s">
        <v>14</v>
      </c>
      <c r="F38" s="2" t="s">
        <v>15</v>
      </c>
      <c r="G38" s="2" t="s">
        <v>138</v>
      </c>
      <c r="H38" s="2" t="s">
        <v>139</v>
      </c>
      <c r="I38" s="2" t="str">
        <f>IFERROR(__xludf.DUMMYFUNCTION("GOOGLETRANSLATE(C38,""fr"",""en"")"),"Insurance certainly really inexpensive. But to terminate it is the cross and the banner. Let me explain, I sold my vehicle in October 2020 following that I send a registered termination letter with acknowledgment of receipt that they received well, since "&amp;"I received the accused signed and stamped from their go. I'm waiting for a few days, no response from them. Then I see the following month that I am still taken. So I send an email to see where the situation is, they tell me that they will do the necessar"&amp;"y. I'm still waiting ... and I'm always taken! I decide to call and yell, the lady at the end of the line replies that to terminate you must send the documents by email, I answer her that the registered letter AR therefore has no legal value in their eyes"&amp;"? She reiterates and maintains that the documents must be sent by email. What I do in stride and I receive as a response that the request has been taken into account and will be transmitted to the service concerned which will take care of it. Still nothin"&amp;"g to date, the samples are always taken, no response from them, no refund.
Insurance company not serious, to flee. Never subscribe to them they only want your money. Fortunately I never had a sinister during the (short) period with them")</f>
        <v>Insurance certainly really inexpensive. But to terminate it is the cross and the banner. Let me explain, I sold my vehicle in October 2020 following that I send a registered termination letter with acknowledgment of receipt that they received well, since I received the accused signed and stamped from their go. I'm waiting for a few days, no response from them. Then I see the following month that I am still taken. So I send an email to see where the situation is, they tell me that they will do the necessary. I'm still waiting ... and I'm always taken! I decide to call and yell, the lady at the end of the line replies that to terminate you must send the documents by email, I answer her that the registered letter AR therefore has no legal value in their eyes? She reiterates and maintains that the documents must be sent by email. What I do in stride and I receive as a response that the request has been taken into account and will be transmitted to the service concerned which will take care of it. Still nothing to date, the samples are always taken, no response from them, no refund.
Insurance company not serious, to flee. Never subscribe to them they only want your money. Fortunately I never had a sinister during the (short) period with them</v>
      </c>
    </row>
    <row r="39" ht="15.75" customHeight="1">
      <c r="B39" s="2" t="s">
        <v>140</v>
      </c>
      <c r="C39" s="2" t="s">
        <v>141</v>
      </c>
      <c r="D39" s="2" t="s">
        <v>92</v>
      </c>
      <c r="E39" s="2" t="s">
        <v>14</v>
      </c>
      <c r="F39" s="2" t="s">
        <v>15</v>
      </c>
      <c r="G39" s="2" t="s">
        <v>142</v>
      </c>
      <c r="H39" s="2" t="s">
        <v>139</v>
      </c>
      <c r="I39" s="2" t="str">
        <f>IFERROR(__xludf.DUMMYFUNCTION("GOOGLETRANSLATE(C39,""fr"",""en"")"),"How to say ... Simply a masquerade disguised as insurance, flee quickly, it's been a week since I ask them the bills of my payments, I wrote to their consumer service that I did not agree with the bonus 1 coefficient which My giving randomly, when I provi"&amp;"ded them with an information statement with a 0.85 coefficient, still no answers, I stop all payments and assure me elsewhere, the rights house to confirm that he there were lots of inconsistencies")</f>
        <v>How to say ... Simply a masquerade disguised as insurance, flee quickly, it's been a week since I ask them the bills of my payments, I wrote to their consumer service that I did not agree with the bonus 1 coefficient which My giving randomly, when I provided them with an information statement with a 0.85 coefficient, still no answers, I stop all payments and assure me elsewhere, the rights house to confirm that he there were lots of inconsistencies</v>
      </c>
    </row>
    <row r="40" ht="15.75" customHeight="1">
      <c r="B40" s="2" t="s">
        <v>143</v>
      </c>
      <c r="C40" s="2" t="s">
        <v>144</v>
      </c>
      <c r="D40" s="2" t="s">
        <v>92</v>
      </c>
      <c r="E40" s="2" t="s">
        <v>14</v>
      </c>
      <c r="F40" s="2" t="s">
        <v>15</v>
      </c>
      <c r="G40" s="2" t="s">
        <v>145</v>
      </c>
      <c r="H40" s="2" t="s">
        <v>139</v>
      </c>
      <c r="I40" s="2" t="str">
        <f>IFERROR(__xludf.DUMMYFUNCTION("GOOGLETRANSLATE(C40,""fr"",""en"")"),"Does not transfer insurance when you change your vehicle. One thing that annoys me they jerdle the words it looks like robots and even if you have several salespeople they systematically make a reminder of your contact details that are up to date and that"&amp;" make you waste your time ....")</f>
        <v>Does not transfer insurance when you change your vehicle. One thing that annoys me they jerdle the words it looks like robots and even if you have several salespeople they systematically make a reminder of your contact details that are up to date and that make you waste your time ....</v>
      </c>
    </row>
    <row r="41" ht="15.75" customHeight="1">
      <c r="B41" s="2" t="s">
        <v>146</v>
      </c>
      <c r="C41" s="2" t="s">
        <v>147</v>
      </c>
      <c r="D41" s="2" t="s">
        <v>92</v>
      </c>
      <c r="E41" s="2" t="s">
        <v>14</v>
      </c>
      <c r="F41" s="2" t="s">
        <v>15</v>
      </c>
      <c r="G41" s="2" t="s">
        <v>148</v>
      </c>
      <c r="H41" s="2" t="s">
        <v>139</v>
      </c>
      <c r="I41" s="2" t="str">
        <f>IFERROR(__xludf.DUMMYFUNCTION("GOOGLETRANSLATE(C41,""fr"",""en"")"),"Flee absolutely !!!!!!
Active Insurance gives you your eye with low prices but the day you have an accident (not more responsible in my case) so there is no one left and you have to do all the work in their place. They always put the fault on Swisslife, "&amp;"say that everything is good and when you remember a few days later, you are told that a room is still missing. Swisslife is even worse when you have them on the phone!
In short, if you want to spend hours and hours on the phone, do their job and never se"&amp;"e the color of your money, subscribe!")</f>
        <v>Flee absolutely !!!!!!
Active Insurance gives you your eye with low prices but the day you have an accident (not more responsible in my case) so there is no one left and you have to do all the work in their place. They always put the fault on Swisslife, say that everything is good and when you remember a few days later, you are told that a room is still missing. Swisslife is even worse when you have them on the phone!
In short, if you want to spend hours and hours on the phone, do their job and never see the color of your money, subscribe!</v>
      </c>
    </row>
    <row r="42" ht="15.75" customHeight="1">
      <c r="B42" s="2" t="s">
        <v>149</v>
      </c>
      <c r="C42" s="2" t="s">
        <v>150</v>
      </c>
      <c r="D42" s="2" t="s">
        <v>92</v>
      </c>
      <c r="E42" s="2" t="s">
        <v>14</v>
      </c>
      <c r="F42" s="2" t="s">
        <v>15</v>
      </c>
      <c r="G42" s="2" t="s">
        <v>151</v>
      </c>
      <c r="H42" s="2" t="s">
        <v>139</v>
      </c>
      <c r="I42" s="2" t="str">
        <f>IFERROR(__xludf.DUMMYFUNCTION("GOOGLETRANSLATE(C42,""fr"",""en"")"),"I cannot get an information statement, for one of my auto insurance contracts, requested on February 17 on their site. I will resolve to make my request in registered mail with AR. He also demanded the settlement of my upcoming annual receipt with a delay"&amp;" penalty of € 11, 50 days ahead of the deadline ...
")</f>
        <v>I cannot get an information statement, for one of my auto insurance contracts, requested on February 17 on their site. I will resolve to make my request in registered mail with AR. He also demanded the settlement of my upcoming annual receipt with a delay penalty of € 11, 50 days ahead of the deadline ...
</v>
      </c>
    </row>
    <row r="43" ht="15.75" customHeight="1">
      <c r="B43" s="2" t="s">
        <v>152</v>
      </c>
      <c r="C43" s="2" t="s">
        <v>153</v>
      </c>
      <c r="D43" s="2" t="s">
        <v>92</v>
      </c>
      <c r="E43" s="2" t="s">
        <v>14</v>
      </c>
      <c r="F43" s="2" t="s">
        <v>15</v>
      </c>
      <c r="G43" s="2" t="s">
        <v>154</v>
      </c>
      <c r="H43" s="2" t="s">
        <v>139</v>
      </c>
      <c r="I43" s="2" t="str">
        <f>IFERROR(__xludf.DUMMYFUNCTION("GOOGLETRANSLATE(C43,""fr"",""en"")"),"NEVER!!! Do not come here !!! Go your way !!! ! You must send dozens of messages to customer service to finally know what it wants. After sending x times all the information reports requested, there is always a problem. As an example requires a statement "&amp;"of 2 months for a contract terminated 3 years ago ... !!! I do not even imagine the troubles to come, with this customer service, in the event of a simple hanging ... I did not believe the comments above, but it is actually much worse. The top: provisiona"&amp;"lly insured for a month he specifies that he will keep the case costs. I think it's their only goal ... We are not going to stop there of course, and we will have to reimburse! Too bad you can't put a negative note. You are notified now!")</f>
        <v>NEVER!!! Do not come here !!! Go your way !!! ! You must send dozens of messages to customer service to finally know what it wants. After sending x times all the information reports requested, there is always a problem. As an example requires a statement of 2 months for a contract terminated 3 years ago ... !!! I do not even imagine the troubles to come, with this customer service, in the event of a simple hanging ... I did not believe the comments above, but it is actually much worse. The top: provisionally insured for a month he specifies that he will keep the case costs. I think it's their only goal ... We are not going to stop there of course, and we will have to reimburse! Too bad you can't put a negative note. You are notified now!</v>
      </c>
    </row>
    <row r="44" ht="15.75" customHeight="1">
      <c r="B44" s="2" t="s">
        <v>155</v>
      </c>
      <c r="C44" s="2" t="s">
        <v>156</v>
      </c>
      <c r="D44" s="2" t="s">
        <v>92</v>
      </c>
      <c r="E44" s="2" t="s">
        <v>14</v>
      </c>
      <c r="F44" s="2" t="s">
        <v>15</v>
      </c>
      <c r="G44" s="2" t="s">
        <v>157</v>
      </c>
      <c r="H44" s="2" t="s">
        <v>158</v>
      </c>
      <c r="I44" s="2" t="str">
        <f>IFERROR(__xludf.DUMMYFUNCTION("GOOGLETRANSLATE(C44,""fr"",""en"")"),"They do not make an insurance transfer when you change your car ... is this legal .. ?? So 4 years of contributions for three different cars and my penalty is always at the same rate that is to say young driver. In addition, an increase of 5 Euro monthly "&amp;"without reason. I make a quote it costs me less than what pays .. ?? I don't understand.")</f>
        <v>They do not make an insurance transfer when you change your car ... is this legal .. ?? So 4 years of contributions for three different cars and my penalty is always at the same rate that is to say young driver. In addition, an increase of 5 Euro monthly without reason. I make a quote it costs me less than what pays .. ?? I don't understand.</v>
      </c>
    </row>
    <row r="45" ht="15.75" customHeight="1">
      <c r="B45" s="2" t="s">
        <v>159</v>
      </c>
      <c r="C45" s="2" t="s">
        <v>160</v>
      </c>
      <c r="D45" s="2" t="s">
        <v>92</v>
      </c>
      <c r="E45" s="2" t="s">
        <v>14</v>
      </c>
      <c r="F45" s="2" t="s">
        <v>15</v>
      </c>
      <c r="G45" s="2" t="s">
        <v>161</v>
      </c>
      <c r="H45" s="2" t="s">
        <v>162</v>
      </c>
      <c r="I45" s="2" t="str">
        <f>IFERROR(__xludf.DUMMYFUNCTION("GOOGLETRANSLATE(C45,""fr"",""en"")"),"Folder fees 60 euros + 2 months of expiration to pay during the subscription for example on January 01, 2020 and they take you on January 5, 2020 a failure even so -called that it is at the end of the contract that we Benéficiete of the month paid in adva"&amp;"nce ...")</f>
        <v>Folder fees 60 euros + 2 months of expiration to pay during the subscription for example on January 01, 2020 and they take you on January 5, 2020 a failure even so -called that it is at the end of the contract that we Benéficiete of the month paid in advance ...</v>
      </c>
    </row>
    <row r="46" ht="15.75" customHeight="1">
      <c r="B46" s="2" t="s">
        <v>163</v>
      </c>
      <c r="C46" s="2" t="s">
        <v>164</v>
      </c>
      <c r="D46" s="2" t="s">
        <v>92</v>
      </c>
      <c r="E46" s="2" t="s">
        <v>14</v>
      </c>
      <c r="F46" s="2" t="s">
        <v>15</v>
      </c>
      <c r="G46" s="2" t="s">
        <v>165</v>
      </c>
      <c r="H46" s="2" t="s">
        <v>162</v>
      </c>
      <c r="I46" s="2" t="str">
        <f>IFERROR(__xludf.DUMMYFUNCTION("GOOGLETRANSLATE(C46,""fr"",""en"")"),"After having subscribed and paid for 2 advances in advance which in fact are not in advance because I pay the normal monthly payment of the following month, this insurance asks me to pay 50 euros more and immediately and 30 euros more per month because th"&amp;"e Information statement is not correct ... they tell me that my coefficient is 0.67 while on my statement it is well registered 0.50. After appeal to Madagascar the only answer C is that it is the procedure .... in relation to the date of license ... Impo"&amp;"ssible to make them hear reason. Small tour on the government's website which stipulates that the coefficient bonus of current insurance applies to the next then then capture of screen and sending .... I wait a response but I do not have an illusion.
So "&amp;"to be fleeing necessarily.
I won't leave that like that. I have never seen that on the net on. Seeing things limit.
TO FLEE !!!!")</f>
        <v>After having subscribed and paid for 2 advances in advance which in fact are not in advance because I pay the normal monthly payment of the following month, this insurance asks me to pay 50 euros more and immediately and 30 euros more per month because the Information statement is not correct ... they tell me that my coefficient is 0.67 while on my statement it is well registered 0.50. After appeal to Madagascar the only answer C is that it is the procedure .... in relation to the date of license ... Impossible to make them hear reason. Small tour on the government's website which stipulates that the coefficient bonus of current insurance applies to the next then then capture of screen and sending .... I wait a response but I do not have an illusion.
So to be fleeing necessarily.
I won't leave that like that. I have never seen that on the net on. Seeing things limit.
TO FLEE !!!!</v>
      </c>
    </row>
    <row r="47" ht="15.75" customHeight="1">
      <c r="B47" s="2" t="s">
        <v>166</v>
      </c>
      <c r="C47" s="2" t="s">
        <v>167</v>
      </c>
      <c r="D47" s="2" t="s">
        <v>92</v>
      </c>
      <c r="E47" s="2" t="s">
        <v>14</v>
      </c>
      <c r="F47" s="2" t="s">
        <v>15</v>
      </c>
      <c r="G47" s="2" t="s">
        <v>168</v>
      </c>
      <c r="H47" s="2" t="s">
        <v>162</v>
      </c>
      <c r="I47" s="2" t="str">
        <f>IFERROR(__xludf.DUMMYFUNCTION("GOOGLETRANSLATE(C47,""fr"",""en"")"),"Please note that it is not insurance, it is a zero availability broker I took any risk insurance but in the event of a claim there is no replacement vehicle we have to manage by ourselves a piece of advice.")</f>
        <v>Please note that it is not insurance, it is a zero availability broker I took any risk insurance but in the event of a claim there is no replacement vehicle we have to manage by ourselves a piece of advice.</v>
      </c>
    </row>
    <row r="48" ht="15.75" customHeight="1">
      <c r="B48" s="2" t="s">
        <v>169</v>
      </c>
      <c r="C48" s="2" t="s">
        <v>170</v>
      </c>
      <c r="D48" s="2" t="s">
        <v>92</v>
      </c>
      <c r="E48" s="2" t="s">
        <v>14</v>
      </c>
      <c r="F48" s="2" t="s">
        <v>15</v>
      </c>
      <c r="G48" s="2" t="s">
        <v>171</v>
      </c>
      <c r="H48" s="2" t="s">
        <v>172</v>
      </c>
      <c r="I48" s="2" t="str">
        <f>IFERROR(__xludf.DUMMYFUNCTION("GOOGLETRANSLATE(C48,""fr"",""en"")"),"Lack of tact and know-how
Personal lack of profit
Poorly trained
No what !!
Insurance avoided because they do anything you just have to pay against a zero service")</f>
        <v>Lack of tact and know-how
Personal lack of profit
Poorly trained
No what !!
Insurance avoided because they do anything you just have to pay against a zero service</v>
      </c>
    </row>
    <row r="49" ht="15.75" customHeight="1">
      <c r="B49" s="2" t="s">
        <v>173</v>
      </c>
      <c r="C49" s="2" t="s">
        <v>174</v>
      </c>
      <c r="D49" s="2" t="s">
        <v>92</v>
      </c>
      <c r="E49" s="2" t="s">
        <v>14</v>
      </c>
      <c r="F49" s="2" t="s">
        <v>15</v>
      </c>
      <c r="G49" s="2" t="s">
        <v>175</v>
      </c>
      <c r="H49" s="2" t="s">
        <v>176</v>
      </c>
      <c r="I49" s="2" t="str">
        <f>IFERROR(__xludf.DUMMYFUNCTION("GOOGLETRANSLATE(C49,""fr"",""en"")"),"Very disappointed with set insurance I wanted to switch a car instead of another that I no longer have and it is not even possible, you must terminate the contract to reopen a repaying contract 2 months in advance. Really disappointed")</f>
        <v>Very disappointed with set insurance I wanted to switch a car instead of another that I no longer have and it is not even possible, you must terminate the contract to reopen a repaying contract 2 months in advance. Really disappointed</v>
      </c>
    </row>
    <row r="50" ht="15.75" customHeight="1">
      <c r="B50" s="2" t="s">
        <v>177</v>
      </c>
      <c r="C50" s="2" t="s">
        <v>178</v>
      </c>
      <c r="D50" s="2" t="s">
        <v>92</v>
      </c>
      <c r="E50" s="2" t="s">
        <v>14</v>
      </c>
      <c r="F50" s="2" t="s">
        <v>15</v>
      </c>
      <c r="G50" s="2" t="s">
        <v>179</v>
      </c>
      <c r="H50" s="2" t="s">
        <v>176</v>
      </c>
      <c r="I50" s="2" t="str">
        <f>IFERROR(__xludf.DUMMYFUNCTION("GOOGLETRANSLATE(C50,""fr"",""en"")"),"When subscribing everything is ok I just missed it, the final gray card and the information statement, at the start of the week, and today I send them the 2 documents requested, to finish and receive my green card, then Whenever I reconnect I see that his"&amp;" two documents become invalid or not received, I send them 4 times the two documents then this evening I receive an email, as it is missing the information statement, and that the gray card does not belong to me then that if it is a lease credit there are"&amp;" 2 names on it
So the name of the credit house and mine as a main driver and I had initially pointed out that it was a leasing, then went to my quote in suspension against the payment of an indemnity of 60euro
In short, I did not stop providing them"&amp;" with the documents they validated them then invalid them then I understand any more !!!!! to flee")</f>
        <v>When subscribing everything is ok I just missed it, the final gray card and the information statement, at the start of the week, and today I send them the 2 documents requested, to finish and receive my green card, then Whenever I reconnect I see that his two documents become invalid or not received, I send them 4 times the two documents then this evening I receive an email, as it is missing the information statement, and that the gray card does not belong to me then that if it is a lease credit there are 2 names on it
So the name of the credit house and mine as a main driver and I had initially pointed out that it was a leasing, then went to my quote in suspension against the payment of an indemnity of 60euro
In short, I did not stop providing them with the documents they validated them then invalid them then I understand any more !!!!! to flee</v>
      </c>
    </row>
    <row r="51" ht="15.75" customHeight="1">
      <c r="B51" s="2" t="s">
        <v>180</v>
      </c>
      <c r="C51" s="2" t="s">
        <v>181</v>
      </c>
      <c r="D51" s="2" t="s">
        <v>92</v>
      </c>
      <c r="E51" s="2" t="s">
        <v>14</v>
      </c>
      <c r="F51" s="2" t="s">
        <v>15</v>
      </c>
      <c r="G51" s="2" t="s">
        <v>182</v>
      </c>
      <c r="H51" s="2" t="s">
        <v>176</v>
      </c>
      <c r="I51" s="2" t="str">
        <f>IFERROR(__xludf.DUMMYFUNCTION("GOOGLETRANSLATE(C51,""fr"",""en"")"),"The price is very good, better among so many others. But also available for communication. For the time being I am only at the beginning, provisional period and I am sure that everything will be fine")</f>
        <v>The price is very good, better among so many others. But also available for communication. For the time being I am only at the beginning, provisional period and I am sure that everything will be fine</v>
      </c>
    </row>
    <row r="52" ht="15.75" customHeight="1">
      <c r="B52" s="2" t="s">
        <v>183</v>
      </c>
      <c r="C52" s="2" t="s">
        <v>184</v>
      </c>
      <c r="D52" s="2" t="s">
        <v>92</v>
      </c>
      <c r="E52" s="2" t="s">
        <v>14</v>
      </c>
      <c r="F52" s="2" t="s">
        <v>15</v>
      </c>
      <c r="G52" s="2" t="s">
        <v>185</v>
      </c>
      <c r="H52" s="2" t="s">
        <v>186</v>
      </c>
      <c r="I52" s="2" t="str">
        <f>IFERROR(__xludf.DUMMYFUNCTION("GOOGLETRANSLATE(C52,""fr"",""en"")"),"This insurance stands out as one of the expensive less what is a lie because at each call it takes you additional tax when it owes you money we are in addition to platforms so never the same person so never even speech I Am very very very very disappointe"&amp;"d I recommend it to anyone because its insurance of an honest bad I do but 1 year old and I change the insurance above all avoided")</f>
        <v>This insurance stands out as one of the expensive less what is a lie because at each call it takes you additional tax when it owes you money we are in addition to platforms so never the same person so never even speech I Am very very very very disappointed I recommend it to anyone because its insurance of an honest bad I do but 1 year old and I change the insurance above all avoided</v>
      </c>
    </row>
    <row r="53" ht="15.75" customHeight="1">
      <c r="B53" s="2" t="s">
        <v>187</v>
      </c>
      <c r="C53" s="2" t="s">
        <v>188</v>
      </c>
      <c r="D53" s="2" t="s">
        <v>92</v>
      </c>
      <c r="E53" s="2" t="s">
        <v>14</v>
      </c>
      <c r="F53" s="2" t="s">
        <v>15</v>
      </c>
      <c r="G53" s="2" t="s">
        <v>189</v>
      </c>
      <c r="H53" s="2" t="s">
        <v>186</v>
      </c>
      <c r="I53" s="2" t="str">
        <f>IFERROR(__xludf.DUMMYFUNCTION("GOOGLETRANSLATE(C53,""fr"",""en"")"),"I want to share with you the 6 important thing that we make you succeed in the life that I called (BFFST), when Lord Edmundo told me this important word to change my life and my mentality, he told me that if I want to succeed, I must believe, faith, conce"&amp;"ntration, determination, sacrifice and confidence, it will make me realize everything I want in life, then he also says that the power to create wealth is given to you when you understand the Power of nature and the principle of life, I join the Société d"&amp;"es Illuminati du Lord Edmundo who inscribe me in the Illuminati and I have been given a lot of money, and then they teach me how to become richer while I was, the Illuminati is not what I think but the gathering of a great man to make him benefit from the"&amp;" advantages of life and nature, now I am the most prosperous man in my country, Lord Edmundo has made me what I am in life today, people now have the Opportunity to join the Illuminati and become Lord Whatsapp Successful Edmundo +2348159768201 To make you"&amp;" a MEM BER DES ILLUMINATI, you can also send him an email to GrandMasteredMundoilluminati@gmail.com to become the benefactor of life and nature of many big Men are members of society today and that is why they realize all their dreams. image
Mr. Arié")</f>
        <v>I want to share with you the 6 important thing that we make you succeed in the life that I called (BFFST), when Lord Edmundo told me this important word to change my life and my mentality, he told me that if I want to succeed, I must believe, faith, concentration, determination, sacrifice and confidence, it will make me realize everything I want in life, then he also says that the power to create wealth is given to you when you understand the Power of nature and the principle of life, I join the Société des Illuminati du Lord Edmundo who inscribe me in the Illuminati and I have been given a lot of money, and then they teach me how to become richer while I was, the Illuminati is not what I think but the gathering of a great man to make him benefit from the advantages of life and nature, now I am the most prosperous man in my country, Lord Edmundo has made me what I am in life today, people now have the Opportunity to join the Illuminati and become Lord Whatsapp Successful Edmundo +2348159768201 To make you a MEM BER DES ILLUMINATI, you can also send him an email to GrandMasteredMundoilluminati@gmail.com to become the benefactor of life and nature of many big Men are members of society today and that is why they realize all their dreams. image
Mr. Arié</v>
      </c>
    </row>
    <row r="54" ht="15.75" customHeight="1">
      <c r="B54" s="2" t="s">
        <v>190</v>
      </c>
      <c r="C54" s="2" t="s">
        <v>191</v>
      </c>
      <c r="D54" s="2" t="s">
        <v>92</v>
      </c>
      <c r="E54" s="2" t="s">
        <v>14</v>
      </c>
      <c r="F54" s="2" t="s">
        <v>15</v>
      </c>
      <c r="G54" s="2" t="s">
        <v>189</v>
      </c>
      <c r="H54" s="2" t="s">
        <v>186</v>
      </c>
      <c r="I54" s="2" t="str">
        <f>IFERROR(__xludf.DUMMYFUNCTION("GOOGLETRANSLATE(C54,""fr"",""en"")"),"They do not respond to email.
Deplorable telephone accommodation, we are almost yelling
In the event of a car flight, even in any risk, there is no vehicle loan as is the case in all any risk insurance, it is marked as optional in the general conditio"&amp;"ns but the option n ' is not offered ...
")</f>
        <v>They do not respond to email.
Deplorable telephone accommodation, we are almost yelling
In the event of a car flight, even in any risk, there is no vehicle loan as is the case in all any risk insurance, it is marked as optional in the general conditions but the option n ' is not offered ...
</v>
      </c>
    </row>
    <row r="55" ht="15.75" customHeight="1">
      <c r="B55" s="2" t="s">
        <v>192</v>
      </c>
      <c r="C55" s="2" t="s">
        <v>193</v>
      </c>
      <c r="D55" s="2" t="s">
        <v>92</v>
      </c>
      <c r="E55" s="2" t="s">
        <v>14</v>
      </c>
      <c r="F55" s="2" t="s">
        <v>15</v>
      </c>
      <c r="G55" s="2" t="s">
        <v>194</v>
      </c>
      <c r="H55" s="2" t="s">
        <v>195</v>
      </c>
      <c r="I55" s="2" t="str">
        <f>IFERROR(__xludf.DUMMYFUNCTION("GOOGLETRANSLATE(C55,""fr"",""en"")"),"Since February 2019 I have declared a claim so far we are in August 2020 nothing has been done. Did not subscribe to them not serious insurance")</f>
        <v>Since February 2019 I have declared a claim so far we are in August 2020 nothing has been done. Did not subscribe to them not serious insurance</v>
      </c>
    </row>
    <row r="56" ht="15.75" customHeight="1">
      <c r="B56" s="2" t="s">
        <v>196</v>
      </c>
      <c r="C56" s="2" t="s">
        <v>197</v>
      </c>
      <c r="D56" s="2" t="s">
        <v>92</v>
      </c>
      <c r="E56" s="2" t="s">
        <v>14</v>
      </c>
      <c r="F56" s="2" t="s">
        <v>15</v>
      </c>
      <c r="G56" s="2" t="s">
        <v>198</v>
      </c>
      <c r="H56" s="2" t="s">
        <v>195</v>
      </c>
      <c r="I56" s="2" t="str">
        <f>IFERROR(__xludf.DUMMYFUNCTION("GOOGLETRANSLATE(C56,""fr"",""en"")"),"More than a month from the claim, I don't know where to seek compensation. Active Insurance sends me back to its sinister service which does not always answer the phone and if I can contact him, I am promised an answer during the week. Finally, I am told "&amp;"to take my pain in patience because service is not able to tell me anything. Active Insurance cannot do something to support the customer and I have the impression that I am walking. All steps are taken and nothing for compensation.
I wonder how an insur"&amp;"ance agency emerges from all responsibility and chooses the ease of sending the customer in difficulty to one of his services which cannot meet expectations.
What can be the use possible for compensation?")</f>
        <v>More than a month from the claim, I don't know where to seek compensation. Active Insurance sends me back to its sinister service which does not always answer the phone and if I can contact him, I am promised an answer during the week. Finally, I am told to take my pain in patience because service is not able to tell me anything. Active Insurance cannot do something to support the customer and I have the impression that I am walking. All steps are taken and nothing for compensation.
I wonder how an insurance agency emerges from all responsibility and chooses the ease of sending the customer in difficulty to one of his services which cannot meet expectations.
What can be the use possible for compensation?</v>
      </c>
    </row>
    <row r="57" ht="15.75" customHeight="1">
      <c r="B57" s="2" t="s">
        <v>199</v>
      </c>
      <c r="C57" s="2" t="s">
        <v>200</v>
      </c>
      <c r="D57" s="2" t="s">
        <v>92</v>
      </c>
      <c r="E57" s="2" t="s">
        <v>14</v>
      </c>
      <c r="F57" s="2" t="s">
        <v>15</v>
      </c>
      <c r="G57" s="2" t="s">
        <v>198</v>
      </c>
      <c r="H57" s="2" t="s">
        <v>195</v>
      </c>
      <c r="I57" s="2" t="str">
        <f>IFERROR(__xludf.DUMMYFUNCTION("GOOGLETRANSLATE(C57,""fr"",""en"")"),"Hello
This insurance company only has its price. They also have a form of genius, make the client flee before the end of contractualization, or how to make online membership more complicated than in a traditional network.
After the fourth dispatch of "&amp;"my info statement which does not suit them I abandoned to sign elsewhere.
The complexity to join suggests what it can be in the event of a disaster")</f>
        <v>Hello
This insurance company only has its price. They also have a form of genius, make the client flee before the end of contractualization, or how to make online membership more complicated than in a traditional network.
After the fourth dispatch of my info statement which does not suit them I abandoned to sign elsewhere.
The complexity to join suggests what it can be in the event of a disaster</v>
      </c>
    </row>
    <row r="58" ht="15.75" customHeight="1">
      <c r="B58" s="2" t="s">
        <v>201</v>
      </c>
      <c r="C58" s="2" t="s">
        <v>202</v>
      </c>
      <c r="D58" s="2" t="s">
        <v>92</v>
      </c>
      <c r="E58" s="2" t="s">
        <v>14</v>
      </c>
      <c r="F58" s="2" t="s">
        <v>15</v>
      </c>
      <c r="G58" s="2" t="s">
        <v>203</v>
      </c>
      <c r="H58" s="2" t="s">
        <v>195</v>
      </c>
      <c r="I58" s="2" t="str">
        <f>IFERROR(__xludf.DUMMYFUNCTION("GOOGLETRANSLATE(C58,""fr"",""en"")"),"Insured up to mid-August I receive a revival in June specifying that my debit of July 5 was rejected, no levy was planned (annual maturity) a registered letter in July with formal notice. According to the insurance code, the premium is payable within 10 d"&amp;"ays of maturity. At the end of July I send a check. Answer Checks are not accepted payment by CB only. We have to send me a link, never received. From all advisers have been occupied.
Fortunately, I did not have a claim, I can only assume the problems if"&amp;" that had been the case. I came through the ferrets: I don't know how they can recommend Active Insurance. To flee
")</f>
        <v>Insured up to mid-August I receive a revival in June specifying that my debit of July 5 was rejected, no levy was planned (annual maturity) a registered letter in July with formal notice. According to the insurance code, the premium is payable within 10 days of maturity. At the end of July I send a check. Answer Checks are not accepted payment by CB only. We have to send me a link, never received. From all advisers have been occupied.
Fortunately, I did not have a claim, I can only assume the problems if that had been the case. I came through the ferrets: I don't know how they can recommend Active Insurance. To flee
</v>
      </c>
    </row>
    <row r="59" ht="15.75" customHeight="1">
      <c r="B59" s="2" t="s">
        <v>204</v>
      </c>
      <c r="C59" s="2" t="s">
        <v>205</v>
      </c>
      <c r="D59" s="2" t="s">
        <v>92</v>
      </c>
      <c r="E59" s="2" t="s">
        <v>14</v>
      </c>
      <c r="F59" s="2" t="s">
        <v>15</v>
      </c>
      <c r="G59" s="2" t="s">
        <v>206</v>
      </c>
      <c r="H59" s="2" t="s">
        <v>195</v>
      </c>
      <c r="I59" s="2" t="str">
        <f>IFERROR(__xludf.DUMMYFUNCTION("GOOGLETRANSLATE(C59,""fr"",""en"")"),"I was looking for quotes to ensure a vehicle for my son (2 years of license) I am at Direct Insurance and cheaper. Thank you the ferrets.com for finding a price almost 3 times cheaper. Unfortunately I read the comments of the insured and it is clear that "&amp;"it does not give a question to change for your company ...")</f>
        <v>I was looking for quotes to ensure a vehicle for my son (2 years of license) I am at Direct Insurance and cheaper. Thank you the ferrets.com for finding a price almost 3 times cheaper. Unfortunately I read the comments of the insured and it is clear that it does not give a question to change for your company ...</v>
      </c>
    </row>
    <row r="60" ht="15.75" customHeight="1">
      <c r="B60" s="2" t="s">
        <v>207</v>
      </c>
      <c r="C60" s="2" t="s">
        <v>208</v>
      </c>
      <c r="D60" s="2" t="s">
        <v>92</v>
      </c>
      <c r="E60" s="2" t="s">
        <v>14</v>
      </c>
      <c r="F60" s="2" t="s">
        <v>15</v>
      </c>
      <c r="G60" s="2" t="s">
        <v>209</v>
      </c>
      <c r="H60" s="2" t="s">
        <v>195</v>
      </c>
      <c r="I60" s="2" t="str">
        <f>IFERROR(__xludf.DUMMYFUNCTION("GOOGLETRANSLATE(C60,""fr"",""en"")"),"It’s really rotten insurance never take them at home! I had an accident I am reimbursing 0 euro. Really cardboard insurance !! They don't even know how to fill your contact details correctly!")</f>
        <v>It’s really rotten insurance never take them at home! I had an accident I am reimbursing 0 euro. Really cardboard insurance !! They don't even know how to fill your contact details correctly!</v>
      </c>
    </row>
    <row r="61" ht="15.75" customHeight="1">
      <c r="B61" s="2" t="s">
        <v>210</v>
      </c>
      <c r="C61" s="2" t="s">
        <v>211</v>
      </c>
      <c r="D61" s="2" t="s">
        <v>92</v>
      </c>
      <c r="E61" s="2" t="s">
        <v>14</v>
      </c>
      <c r="F61" s="2" t="s">
        <v>15</v>
      </c>
      <c r="G61" s="2" t="s">
        <v>209</v>
      </c>
      <c r="H61" s="2" t="s">
        <v>195</v>
      </c>
      <c r="I61" s="2" t="str">
        <f>IFERROR(__xludf.DUMMYFUNCTION("GOOGLETRANSLATE(C61,""fr"",""en"")"),"I have subscribed to this insurance on July 31 to date I receive full recovery for documents ask but I cannot connect to my customer area")</f>
        <v>I have subscribed to this insurance on July 31 to date I receive full recovery for documents ask but I cannot connect to my customer area</v>
      </c>
    </row>
    <row r="62" ht="15.75" customHeight="1">
      <c r="B62" s="2" t="s">
        <v>212</v>
      </c>
      <c r="C62" s="2" t="s">
        <v>213</v>
      </c>
      <c r="D62" s="2" t="s">
        <v>92</v>
      </c>
      <c r="E62" s="2" t="s">
        <v>14</v>
      </c>
      <c r="F62" s="2" t="s">
        <v>15</v>
      </c>
      <c r="G62" s="2" t="s">
        <v>214</v>
      </c>
      <c r="H62" s="2" t="s">
        <v>195</v>
      </c>
      <c r="I62" s="2" t="str">
        <f>IFERROR(__xludf.DUMMYFUNCTION("GOOGLETRANSLATE(C62,""fr"",""en"")"),"I am really delighted to have had a counselor like Julie. She was of great help, she gave me all the necessary information and more. She is a nice and pleasant adorable person")</f>
        <v>I am really delighted to have had a counselor like Julie. She was of great help, she gave me all the necessary information and more. She is a nice and pleasant adorable person</v>
      </c>
    </row>
    <row r="63" ht="15.75" customHeight="1">
      <c r="B63" s="2" t="s">
        <v>215</v>
      </c>
      <c r="C63" s="2" t="s">
        <v>216</v>
      </c>
      <c r="D63" s="2" t="s">
        <v>92</v>
      </c>
      <c r="E63" s="2" t="s">
        <v>14</v>
      </c>
      <c r="F63" s="2" t="s">
        <v>15</v>
      </c>
      <c r="G63" s="2" t="s">
        <v>217</v>
      </c>
      <c r="H63" s="2" t="s">
        <v>217</v>
      </c>
      <c r="I63" s="2" t="str">
        <f>IFERROR(__xludf.DUMMYFUNCTION("GOOGLETRANSLATE(C63,""fr"",""en"")"),"Insured at home for a year, I discover with surprise that new costs are added while my anniversary date has not yet arrived")</f>
        <v>Insured at home for a year, I discover with surprise that new costs are added while my anniversary date has not yet arrived</v>
      </c>
    </row>
    <row r="64" ht="15.75" customHeight="1">
      <c r="B64" s="2" t="s">
        <v>218</v>
      </c>
      <c r="C64" s="2" t="s">
        <v>219</v>
      </c>
      <c r="D64" s="2" t="s">
        <v>92</v>
      </c>
      <c r="E64" s="2" t="s">
        <v>14</v>
      </c>
      <c r="F64" s="2" t="s">
        <v>15</v>
      </c>
      <c r="G64" s="2" t="s">
        <v>220</v>
      </c>
      <c r="H64" s="2" t="s">
        <v>221</v>
      </c>
      <c r="I64" s="2" t="str">
        <f>IFERROR(__xludf.DUMMYFUNCTION("GOOGLETRANSLATE(C64,""fr"",""en"")"),"Insured at home for several years, nothing to report since really ever needed them.
To date I have moved from department and the parking conditions are changing.
In my opinion it is a contract modification but they do not hear it like that. For them new"&amp;" quote, new contract (just change of domicile). Interesting quote, I call.
I am informed that the person responsible for my file reminds me of 5 min.
48 hours later ... nothing
I remind you, quote number etc ... I am told anything. Error in the address"&amp;" and under parking conditions. I am taken for stupid despite that I have the quote in front of me and that everything is properly indicated on it.
""No Mr is not what is indicated on the quote"" ... uh .... I have it in front of me.
We ask for a tray ch"&amp;"ief and it hangs up.
I start again and there may not be a fault in the quote but case fees and 3 months to pay in advance.
I will explain that this is a modification ... PAF it cuts.
I am reminded (phew the call I have been waiting for for 3 days) and "&amp;"there no way to be heard. You try to explain that this is a modification and not a new contract, like the other calls I have the right to a robot. The operator continues purely and simply her explanations without the slightest listening. Do not even stop "&amp;"when you try to place a word even insistently. Refusal to hand over to a manager.
Quote number 5025687 (this will avoid the robotic response you make to all other comments)")</f>
        <v>Insured at home for several years, nothing to report since really ever needed them.
To date I have moved from department and the parking conditions are changing.
In my opinion it is a contract modification but they do not hear it like that. For them new quote, new contract (just change of domicile). Interesting quote, I call.
I am informed that the person responsible for my file reminds me of 5 min.
48 hours later ... nothing
I remind you, quote number etc ... I am told anything. Error in the address and under parking conditions. I am taken for stupid despite that I have the quote in front of me and that everything is properly indicated on it.
"No Mr is not what is indicated on the quote" ... uh .... I have it in front of me.
We ask for a tray chief and it hangs up.
I start again and there may not be a fault in the quote but case fees and 3 months to pay in advance.
I will explain that this is a modification ... PAF it cuts.
I am reminded (phew the call I have been waiting for for 3 days) and there no way to be heard. You try to explain that this is a modification and not a new contract, like the other calls I have the right to a robot. The operator continues purely and simply her explanations without the slightest listening. Do not even stop when you try to place a word even insistently. Refusal to hand over to a manager.
Quote number 5025687 (this will avoid the robotic response you make to all other comments)</v>
      </c>
    </row>
    <row r="65" ht="15.75" customHeight="1">
      <c r="B65" s="2" t="s">
        <v>222</v>
      </c>
      <c r="C65" s="2" t="s">
        <v>223</v>
      </c>
      <c r="D65" s="2" t="s">
        <v>92</v>
      </c>
      <c r="E65" s="2" t="s">
        <v>14</v>
      </c>
      <c r="F65" s="2" t="s">
        <v>15</v>
      </c>
      <c r="G65" s="2" t="s">
        <v>224</v>
      </c>
      <c r="H65" s="2" t="s">
        <v>221</v>
      </c>
      <c r="I65" s="2" t="str">
        <f>IFERROR(__xludf.DUMMYFUNCTION("GOOGLETRANSLATE(C65,""fr"",""en"")"),"It's been 1 week that I follow dear them and see the comments I am not reassuring. Jatrend my green card and I still do not have a reception confirmation for the pieces ask I do not have to complain.")</f>
        <v>It's been 1 week that I follow dear them and see the comments I am not reassuring. Jatrend my green card and I still do not have a reception confirmation for the pieces ask I do not have to complain.</v>
      </c>
    </row>
    <row r="66" ht="15.75" customHeight="1">
      <c r="B66" s="2" t="s">
        <v>225</v>
      </c>
      <c r="C66" s="2" t="s">
        <v>226</v>
      </c>
      <c r="D66" s="2" t="s">
        <v>92</v>
      </c>
      <c r="E66" s="2" t="s">
        <v>14</v>
      </c>
      <c r="F66" s="2" t="s">
        <v>15</v>
      </c>
      <c r="G66" s="2" t="s">
        <v>227</v>
      </c>
      <c r="H66" s="2" t="s">
        <v>228</v>
      </c>
      <c r="I66" s="2" t="str">
        <f>IFERROR(__xludf.DUMMYFUNCTION("GOOGLETRANSLATE(C66,""fr"",""en"")"),"Hello everyone in this difficult health period I want to express my dissatisfaction as hospital staff because it is very good to support us morally but when it comes to doing it financially you should not count on Active Insurance: In the month From March"&amp;" my husband returned from the skiing with his cousin, having injured the ankle it was his cousin who led to the return and they had a hanging with another car. Suddenly 750 euros of franchise loan of steering wheel while my husband was unable to drive. De"&amp;"spite quantity of emails explaining the active insurance situation does not want to know anything I therefore terminate the contract but remains well thwarted by this situation ... especially since I know that insurance can make exemptions from franchises"&amp;" in Exceptional cases ...")</f>
        <v>Hello everyone in this difficult health period I want to express my dissatisfaction as hospital staff because it is very good to support us morally but when it comes to doing it financially you should not count on Active Insurance: In the month From March my husband returned from the skiing with his cousin, having injured the ankle it was his cousin who led to the return and they had a hanging with another car. Suddenly 750 euros of franchise loan of steering wheel while my husband was unable to drive. Despite quantity of emails explaining the active insurance situation does not want to know anything I therefore terminate the contract but remains well thwarted by this situation ... especially since I know that insurance can make exemptions from franchises in Exceptional cases ...</v>
      </c>
    </row>
    <row r="67" ht="15.75" customHeight="1">
      <c r="B67" s="2" t="s">
        <v>229</v>
      </c>
      <c r="C67" s="2" t="s">
        <v>230</v>
      </c>
      <c r="D67" s="2" t="s">
        <v>92</v>
      </c>
      <c r="E67" s="2" t="s">
        <v>14</v>
      </c>
      <c r="F67" s="2" t="s">
        <v>15</v>
      </c>
      <c r="G67" s="2" t="s">
        <v>231</v>
      </c>
      <c r="H67" s="2" t="s">
        <v>228</v>
      </c>
      <c r="I67" s="2" t="str">
        <f>IFERROR(__xludf.DUMMYFUNCTION("GOOGLETRANSLATE(C67,""fr"",""en"")"),"Hello to all the community
Help me set up a file against our favorite insurer you recognized it active insurance
Send me evidence, documents without registration, letters of formal notice when you are no longer assured at home
Give me information about"&amp;" the fact that we do not stop sending the requested documents that we receive the green card when they decide it when you have paid the subscription
Like many here they have renewed an terminated insurance contract for me by proof by Print, reimbursed af"&amp;"ter 4 months and then register their traffic in May 2020 by a direct debit request that I refused
And the contract that should have been canceled is still in progress the one who is reimbursed
The repression of the fraud will receive the file I have pre"&amp;"pared, if you are in the same situation contacted me via the site or on my mailbox alain.brosseron1965@gmail.com
Thank you all")</f>
        <v>Hello to all the community
Help me set up a file against our favorite insurer you recognized it active insurance
Send me evidence, documents without registration, letters of formal notice when you are no longer assured at home
Give me information about the fact that we do not stop sending the requested documents that we receive the green card when they decide it when you have paid the subscription
Like many here they have renewed an terminated insurance contract for me by proof by Print, reimbursed after 4 months and then register their traffic in May 2020 by a direct debit request that I refused
And the contract that should have been canceled is still in progress the one who is reimbursed
The repression of the fraud will receive the file I have prepared, if you are in the same situation contacted me via the site or on my mailbox alain.brosseron1965@gmail.com
Thank you all</v>
      </c>
    </row>
    <row r="68" ht="15.75" customHeight="1">
      <c r="B68" s="2" t="s">
        <v>232</v>
      </c>
      <c r="C68" s="2" t="s">
        <v>233</v>
      </c>
      <c r="D68" s="2" t="s">
        <v>92</v>
      </c>
      <c r="E68" s="2" t="s">
        <v>14</v>
      </c>
      <c r="F68" s="2" t="s">
        <v>15</v>
      </c>
      <c r="G68" s="2" t="s">
        <v>234</v>
      </c>
      <c r="H68" s="2" t="s">
        <v>228</v>
      </c>
      <c r="I68" s="2" t="str">
        <f>IFERROR(__xludf.DUMMYFUNCTION("GOOGLETRANSLATE(C68,""fr"",""en"")"),"Very dissatisfied, subscribed to a quote with no erroneous info (accident etc ...) then validated, I paid, sent all the docs even those which were requested in addition in 7 days out of 30 prartis, and 9 days after subscription , I am terminated the contr"&amp;"act on the pretext of not having sent the Docs in the time prartured which are therefore 30 days; which is completely false proof in support. The problem is that this firm takes the opportunity to retain the record costs and reimburse the amount until 30 "&amp;"days later so stuck to subscribe to another insurance ... When you call you have to do a platform that apart from you answer to 'Agreement, is unable to solve anything .... These people are not honest, to flee absolutely !!! their bad faith is even verifi"&amp;"ed through the stars where the first is already previously validated, this n 'is therefore not a star but 0 that I would give this company!")</f>
        <v>Very dissatisfied, subscribed to a quote with no erroneous info (accident etc ...) then validated, I paid, sent all the docs even those which were requested in addition in 7 days out of 30 prartis, and 9 days after subscription , I am terminated the contract on the pretext of not having sent the Docs in the time prartured which are therefore 30 days; which is completely false proof in support. The problem is that this firm takes the opportunity to retain the record costs and reimburse the amount until 30 days later so stuck to subscribe to another insurance ... When you call you have to do a platform that apart from you answer to 'Agreement, is unable to solve anything .... These people are not honest, to flee absolutely !!! their bad faith is even verified through the stars where the first is already previously validated, this n 'is therefore not a star but 0 that I would give this company!</v>
      </c>
    </row>
    <row r="69" ht="15.75" customHeight="1">
      <c r="B69" s="2" t="s">
        <v>235</v>
      </c>
      <c r="C69" s="2" t="s">
        <v>236</v>
      </c>
      <c r="D69" s="2" t="s">
        <v>92</v>
      </c>
      <c r="E69" s="2" t="s">
        <v>14</v>
      </c>
      <c r="F69" s="2" t="s">
        <v>15</v>
      </c>
      <c r="G69" s="2" t="s">
        <v>237</v>
      </c>
      <c r="H69" s="2" t="s">
        <v>228</v>
      </c>
      <c r="I69" s="2" t="str">
        <f>IFERROR(__xludf.DUMMYFUNCTION("GOOGLETRANSLATE(C69,""fr"",""en"")"),"Competitive prices but very rudimentary website as well as customer service and general operation.")</f>
        <v>Competitive prices but very rudimentary website as well as customer service and general operation.</v>
      </c>
    </row>
    <row r="70" ht="15.75" customHeight="1">
      <c r="B70" s="2" t="s">
        <v>238</v>
      </c>
      <c r="C70" s="2" t="s">
        <v>239</v>
      </c>
      <c r="D70" s="2" t="s">
        <v>92</v>
      </c>
      <c r="E70" s="2" t="s">
        <v>14</v>
      </c>
      <c r="F70" s="2" t="s">
        <v>15</v>
      </c>
      <c r="G70" s="2" t="s">
        <v>240</v>
      </c>
      <c r="H70" s="2" t="s">
        <v>241</v>
      </c>
      <c r="I70" s="2" t="str">
        <f>IFERROR(__xludf.DUMMYFUNCTION("GOOGLETRANSLATE(C70,""fr"",""en"")"),"Bjr I was struck behind on a road in the same line I sent everything I needed they have wronged me 100 % responsible it is phew and when I call them to ask for an explanation there he Bug totally they tell me we will call you later but nothing behind I am"&amp;" anxious about this insurance I asked for the information statement it is marked corporal accident it is as if I have overturned or touch someone 'I understood nothing even if the guy who struck me behind was injured after it was his fault he is master of"&amp;" his steering wheel, the strongest eats the weakest because I am third party paid")</f>
        <v>Bjr I was struck behind on a road in the same line I sent everything I needed they have wronged me 100 % responsible it is phew and when I call them to ask for an explanation there he Bug totally they tell me we will call you later but nothing behind I am anxious about this insurance I asked for the information statement it is marked corporal accident it is as if I have overturned or touch someone 'I understood nothing even if the guy who struck me behind was injured after it was his fault he is master of his steering wheel, the strongest eats the weakest because I am third party paid</v>
      </c>
    </row>
    <row r="71" ht="15.75" customHeight="1">
      <c r="B71" s="2" t="s">
        <v>242</v>
      </c>
      <c r="C71" s="2" t="s">
        <v>243</v>
      </c>
      <c r="D71" s="2" t="s">
        <v>92</v>
      </c>
      <c r="E71" s="2" t="s">
        <v>14</v>
      </c>
      <c r="F71" s="2" t="s">
        <v>15</v>
      </c>
      <c r="G71" s="2" t="s">
        <v>244</v>
      </c>
      <c r="H71" s="2" t="s">
        <v>241</v>
      </c>
      <c r="I71" s="2" t="str">
        <f>IFERROR(__xludf.DUMMYFUNCTION("GOOGLETRANSLATE(C71,""fr"",""en"")"),"Help flee this insurance.
Last year I paid a year of contribution at once at once. This year before the insurance due date I contact them to stipulate that I want to change the formula and opt for the monthly levy. They told me that they took into accoun"&amp;"t my call. No news until the due date was exceeded. Then they sent me an email stipulating that they will send me a registered letter of putting In fact for non -payment.
I call them and ask what's going on.
We could not take your account. I ask how muc"&amp;"h they wanted to withdraw and there, it did not miss, they wanted to take a year of contribution at once, they did not take into account my emails and previous calls. Fortunately, my bank took the initiative to refuse withdrawal.
What to think of this in"&amp;"surance ?????
I believe that the majority of the comments on this site tell us.
Active farewell insurance.
Thank you for reading me and take care of yourself.
Marc")</f>
        <v>Help flee this insurance.
Last year I paid a year of contribution at once at once. This year before the insurance due date I contact them to stipulate that I want to change the formula and opt for the monthly levy. They told me that they took into account my call. No news until the due date was exceeded. Then they sent me an email stipulating that they will send me a registered letter of putting In fact for non -payment.
I call them and ask what's going on.
We could not take your account. I ask how much they wanted to withdraw and there, it did not miss, they wanted to take a year of contribution at once, they did not take into account my emails and previous calls. Fortunately, my bank took the initiative to refuse withdrawal.
What to think of this insurance ?????
I believe that the majority of the comments on this site tell us.
Active farewell insurance.
Thank you for reading me and take care of yourself.
Marc</v>
      </c>
    </row>
    <row r="72" ht="15.75" customHeight="1">
      <c r="B72" s="2" t="s">
        <v>245</v>
      </c>
      <c r="C72" s="2" t="s">
        <v>246</v>
      </c>
      <c r="D72" s="2" t="s">
        <v>92</v>
      </c>
      <c r="E72" s="2" t="s">
        <v>14</v>
      </c>
      <c r="F72" s="2" t="s">
        <v>15</v>
      </c>
      <c r="G72" s="2" t="s">
        <v>247</v>
      </c>
      <c r="H72" s="2" t="s">
        <v>248</v>
      </c>
      <c r="I72" s="2" t="str">
        <f>IFERROR(__xludf.DUMMYFUNCTION("GOOGLETRANSLATE(C72,""fr"",""en"")"),"Attention ! What traps! It feeds on subscription and termination costs, I subscribed a week ago I sent all the necessary documents, they confirm the finalization of the contract and send it from the green card on the other hand there is an increase in Pri"&amp;"ce due to succession of information, I even sent it from the second car, they tried in several ways to have me signed another quote, I asked for termination by registered letter, I see that I am not the only one to live this nightmare hope that the compet"&amp;"ent authorities react")</f>
        <v>Attention ! What traps! It feeds on subscription and termination costs, I subscribed a week ago I sent all the necessary documents, they confirm the finalization of the contract and send it from the green card on the other hand there is an increase in Price due to succession of information, I even sent it from the second car, they tried in several ways to have me signed another quote, I asked for termination by registered letter, I see that I am not the only one to live this nightmare hope that the competent authorities react</v>
      </c>
    </row>
    <row r="73" ht="15.75" customHeight="1">
      <c r="B73" s="2" t="s">
        <v>249</v>
      </c>
      <c r="C73" s="2" t="s">
        <v>250</v>
      </c>
      <c r="D73" s="2" t="s">
        <v>92</v>
      </c>
      <c r="E73" s="2" t="s">
        <v>14</v>
      </c>
      <c r="F73" s="2" t="s">
        <v>15</v>
      </c>
      <c r="G73" s="2" t="s">
        <v>251</v>
      </c>
      <c r="H73" s="2" t="s">
        <v>248</v>
      </c>
      <c r="I73" s="2" t="str">
        <f>IFERROR(__xludf.DUMMYFUNCTION("GOOGLETRANSLATE(C73,""fr"",""en"")"),"Catastrophic communication.
Hello.
I signed a car contract at home in December, paid content by CB (client 428730) and not having news from my green card, I contacted you at the end of January to find out where my file was. And I learn that my insurance"&amp;" had been terminated because it was missing a document I send back this document and there, what surprise to learn that it is too late, that I have to take out a new contract (what I I did) and more expensive. I then request the reimbursement of the first"&amp;" contract paid happy and I am told that there are almost 80 euros in termination fees that will not be reimbursed. The joke. I proposed to pay only the price difference between the 2 contracts (around 50 euros) and I was told that it was not possible. Aft"&amp;"er many calls, very difficult because people on the phone do not speak French well, I therefore wish to reimburse these 80 euros otherwise I enter insurance mediation. Thanks for making the necessary.")</f>
        <v>Catastrophic communication.
Hello.
I signed a car contract at home in December, paid content by CB (client 428730) and not having news from my green card, I contacted you at the end of January to find out where my file was. And I learn that my insurance had been terminated because it was missing a document I send back this document and there, what surprise to learn that it is too late, that I have to take out a new contract (what I I did) and more expensive. I then request the reimbursement of the first contract paid happy and I am told that there are almost 80 euros in termination fees that will not be reimbursed. The joke. I proposed to pay only the price difference between the 2 contracts (around 50 euros) and I was told that it was not possible. After many calls, very difficult because people on the phone do not speak French well, I therefore wish to reimburse these 80 euros otherwise I enter insurance mediation. Thanks for making the necessary.</v>
      </c>
    </row>
    <row r="74" ht="15.75" customHeight="1">
      <c r="B74" s="2" t="s">
        <v>252</v>
      </c>
      <c r="C74" s="2" t="s">
        <v>253</v>
      </c>
      <c r="D74" s="2" t="s">
        <v>92</v>
      </c>
      <c r="E74" s="2" t="s">
        <v>14</v>
      </c>
      <c r="F74" s="2" t="s">
        <v>15</v>
      </c>
      <c r="G74" s="2" t="s">
        <v>254</v>
      </c>
      <c r="H74" s="2" t="s">
        <v>248</v>
      </c>
      <c r="I74" s="2" t="str">
        <f>IFERROR(__xludf.DUMMYFUNCTION("GOOGLETRANSLATE(C74,""fr"",""en"")"),"I make a quote on their site for a Mustang and I finalize the latter at 514.90 euros in all risks.
Super happy with this price I call a customer advisor (which I had trouble having and who speaks French badly) to finalize the quote. It takes up all the c"&amp;"riteria of the quote and announces an annual rate of 1164 euros!
Who are we laughing at?????
I join all other negative opinions ... Insurance to flee !!!!")</f>
        <v>I make a quote on their site for a Mustang and I finalize the latter at 514.90 euros in all risks.
Super happy with this price I call a customer advisor (which I had trouble having and who speaks French badly) to finalize the quote. It takes up all the criteria of the quote and announces an annual rate of 1164 euros!
Who are we laughing at?????
I join all other negative opinions ... Insurance to flee !!!!</v>
      </c>
    </row>
    <row r="75" ht="15.75" customHeight="1">
      <c r="B75" s="2" t="s">
        <v>255</v>
      </c>
      <c r="C75" s="2" t="s">
        <v>256</v>
      </c>
      <c r="D75" s="2" t="s">
        <v>92</v>
      </c>
      <c r="E75" s="2" t="s">
        <v>14</v>
      </c>
      <c r="F75" s="2" t="s">
        <v>15</v>
      </c>
      <c r="G75" s="2" t="s">
        <v>257</v>
      </c>
      <c r="H75" s="2" t="s">
        <v>248</v>
      </c>
      <c r="I75" s="2" t="str">
        <f>IFERROR(__xludf.DUMMYFUNCTION("GOOGLETRANSLATE(C75,""fr"",""en"")"),"I explain my adventure with where I start I contracted annual insurance for my wife's vehicle with Active Insurance on December 17, 2019 on the faith of a quote for a leasing vehicle the transaction in the amount of 1220 € was made I specified it I am sic"&amp;"k is very often hospitalized following the reception of the provisional insurance a period of 1 month and grant to ship the documents of the vehicle I was unfortunately hospitalized I did not provide the documents Request that on 01/15/2020 I was contacte"&amp;"d by Active Insurance on the date of 01/16/2020 by attached email:
 ""In order to allow us to establish your final contract?; We thank you for sending us by email, fax or by mail the new quote n ° signed and the regulations of: € 162.90 following the m"&amp;"odifications made to your Quote No. "".
I recall Active Insurance and the operator explains to me that the emission of the contract an error was made I ask which one and she explains to me that my wife does not own the vehicle I answer yes obviously it"&amp;" is a vehicle in leasing what I mentioned on the program of the quote. She tells me that the error comes from there I retort that the question asked by her collaborator during the program of the quote and the name of my wife appears on The gray card I ans"&amp;"wer her yes since her name is mentioned and she lets me know that the question was not to know if my wife's name appears on the gray card but to know who is the owner of the vehicle with a lot of understanding I pay
And explains to the operator that I un"&amp;"fortunately cannot settle this sum in the immediate future and that I would come back to them at the end of the month in the surroundings of 01/29/2020 to make the payment following this independent modification of my Will then that the precision that the"&amp;" vehicle is a leasing loan had been mentioned and the error if error there is and due to the operator and not bad on my part and on the date of 29/ 01/2019 at 01h01
 I receive an active insurance email for termination of the provisional guarantee. I only"&amp;" read the email during my call to Active Insurance to make the payment on 02/04/2020.
Attached the email of 01/29/2020 I specify well at 01:01:
Contract n ° 429548
Mrs you still have not provided all the essential elements for establishing your fin"&amp;"al police. We are therefore regretting to put an immediate end to the guarantee. As such, we send you your temporary contract.
Best regards.
I explain to the operator on the phone that all this puts me in a delicate situation that the problem is not"&amp;" administrative but monetary and I ask him to do the necessary so that I can finalize the payment and settle the 162.90 requested She makes me wait and comes back to me by telling me that the information had come back for a change in the computer interfac"&amp;"e and that I will receive a call from one of his employees within 24 hours having no news of their Part I remind you 48 hours later and to my great regret I am told that no solution is possible that my contract is terminated and I am offered a new quote i"&amp;"n the amount of € 1318 where it reimburses me with part of The money paid either 947 € within 15 days after having subtracted the month of the provisional warranty for file and management fees or a dry loss of € 247 so or I pay 1318 € immediately and it r"&amp;"eactivates my file and it reimburses me the difference within 15 days Once the regulations of € 1318 have been made or it reimburses me € 947 and I suffer a loss of € 247 what blackmail on their part I am stunned. I currently find myself unable to pay the"&amp;" sum of € 1318 so I am in the deadlock because the amount reimburses € 947 does not allow me immediately to be able to contract another insurance with equivalent guarantees and even if I wanted the 15 -day reimbursement period puts me in the dead end. Des"&amp;"pite all the understanding of the operators have come up against a wall I am really disappointed with this company which practices good prices but which must improve its relational and adapt to the case by case me who thought it was the purpose of all the"&amp;" Insurance I am very disappointed. Here is my little adventure with Active Insurance in the end I find myself helpless of insurance and without solution to contract another lack of means. Thank you Active Insurance.")</f>
        <v>I explain my adventure with where I start I contracted annual insurance for my wife's vehicle with Active Insurance on December 17, 2019 on the faith of a quote for a leasing vehicle the transaction in the amount of 1220 € was made I specified it I am sick is very often hospitalized following the reception of the provisional insurance a period of 1 month and grant to ship the documents of the vehicle I was unfortunately hospitalized I did not provide the documents Request that on 01/15/2020 I was contacted by Active Insurance on the date of 01/16/2020 by attached email:
 "In order to allow us to establish your final contract?; We thank you for sending us by email, fax or by mail the new quote n ° signed and the regulations of: € 162.90 following the modifications made to your Quote No. ".
I recall Active Insurance and the operator explains to me that the emission of the contract an error was made I ask which one and she explains to me that my wife does not own the vehicle I answer yes obviously it is a vehicle in leasing what I mentioned on the program of the quote. She tells me that the error comes from there I retort that the question asked by her collaborator during the program of the quote and the name of my wife appears on The gray card I answer her yes since her name is mentioned and she lets me know that the question was not to know if my wife's name appears on the gray card but to know who is the owner of the vehicle with a lot of understanding I pay
And explains to the operator that I unfortunately cannot settle this sum in the immediate future and that I would come back to them at the end of the month in the surroundings of 01/29/2020 to make the payment following this independent modification of my Will then that the precision that the vehicle is a leasing loan had been mentioned and the error if error there is and due to the operator and not bad on my part and on the date of 29/ 01/2019 at 01h01
 I receive an active insurance email for termination of the provisional guarantee. I only read the email during my call to Active Insurance to make the payment on 02/04/2020.
Attached the email of 01/29/2020 I specify well at 01:01:
Contract n ° 429548
Mrs you still have not provided all the essential elements for establishing your final police. We are therefore regretting to put an immediate end to the guarantee. As such, we send you your temporary contract.
Best regards.
I explain to the operator on the phone that all this puts me in a delicate situation that the problem is not administrative but monetary and I ask him to do the necessary so that I can finalize the payment and settle the 162.90 requested She makes me wait and comes back to me by telling me that the information had come back for a change in the computer interface and that I will receive a call from one of his employees within 24 hours having no news of their Part I remind you 48 hours later and to my great regret I am told that no solution is possible that my contract is terminated and I am offered a new quote in the amount of € 1318 where it reimburses me with part of The money paid either 947 € within 15 days after having subtracted the month of the provisional warranty for file and management fees or a dry loss of € 247 so or I pay 1318 € immediately and it reactivates my file and it reimburses me the difference within 15 days Once the regulations of € 1318 have been made or it reimburses me € 947 and I suffer a loss of € 247 what blackmail on their part I am stunned. I currently find myself unable to pay the sum of € 1318 so I am in the deadlock because the amount reimburses € 947 does not allow me immediately to be able to contract another insurance with equivalent guarantees and even if I wanted the 15 -day reimbursement period puts me in the dead end. Despite all the understanding of the operators have come up against a wall I am really disappointed with this company which practices good prices but which must improve its relational and adapt to the case by case me who thought it was the purpose of all the Insurance I am very disappointed. Here is my little adventure with Active Insurance in the end I find myself helpless of insurance and without solution to contract another lack of means. Thank you Active Insurance.</v>
      </c>
    </row>
    <row r="76" ht="15.75" customHeight="1">
      <c r="B76" s="2" t="s">
        <v>258</v>
      </c>
      <c r="C76" s="2" t="s">
        <v>259</v>
      </c>
      <c r="D76" s="2" t="s">
        <v>92</v>
      </c>
      <c r="E76" s="2" t="s">
        <v>14</v>
      </c>
      <c r="F76" s="2" t="s">
        <v>15</v>
      </c>
      <c r="G76" s="2" t="s">
        <v>260</v>
      </c>
      <c r="H76" s="2" t="s">
        <v>261</v>
      </c>
      <c r="I76" s="2" t="str">
        <f>IFERROR(__xludf.DUMMYFUNCTION("GOOGLETRANSLATE(C76,""fr"",""en"")"),"The worst insurance I know. More than a month after a claim I still haven't had any refund.")</f>
        <v>The worst insurance I know. More than a month after a claim I still haven't had any refund.</v>
      </c>
    </row>
    <row r="77" ht="15.75" customHeight="1">
      <c r="B77" s="2" t="s">
        <v>262</v>
      </c>
      <c r="C77" s="2" t="s">
        <v>263</v>
      </c>
      <c r="D77" s="2" t="s">
        <v>92</v>
      </c>
      <c r="E77" s="2" t="s">
        <v>14</v>
      </c>
      <c r="F77" s="2" t="s">
        <v>15</v>
      </c>
      <c r="G77" s="2" t="s">
        <v>264</v>
      </c>
      <c r="H77" s="2" t="s">
        <v>265</v>
      </c>
      <c r="I77" s="2" t="str">
        <f>IFERROR(__xludf.DUMMYFUNCTION("GOOGLETRANSLATE(C77,""fr"",""en"")"),"Hello super insurance.
 Advisor to listening for me no problem he even said to recall them on a number which is not surcharged. Super attractive price being young driver and wanting to ensure my BMW 118D japaning quickly by seeing that the competition he"&amp;" did not want to make sure or for 350 euros per me. La Il Mont insured for 130 euros at all risks. And I have collected my green card in less than 2 semain max thank you to Sonia my advisor")</f>
        <v>Hello super insurance.
 Advisor to listening for me no problem he even said to recall them on a number which is not surcharged. Super attractive price being young driver and wanting to ensure my BMW 118D japaning quickly by seeing that the competition he did not want to make sure or for 350 euros per me. La Il Mont insured for 130 euros at all risks. And I have collected my green card in less than 2 semain max thank you to Sonia my advisor</v>
      </c>
    </row>
    <row r="78" ht="15.75" customHeight="1">
      <c r="B78" s="2" t="s">
        <v>266</v>
      </c>
      <c r="C78" s="2" t="s">
        <v>267</v>
      </c>
      <c r="D78" s="2" t="s">
        <v>92</v>
      </c>
      <c r="E78" s="2" t="s">
        <v>14</v>
      </c>
      <c r="F78" s="2" t="s">
        <v>15</v>
      </c>
      <c r="G78" s="2" t="s">
        <v>268</v>
      </c>
      <c r="H78" s="2" t="s">
        <v>265</v>
      </c>
      <c r="I78" s="2" t="str">
        <f>IFERROR(__xludf.DUMMYFUNCTION("GOOGLETRANSLATE(C78,""fr"",""en"")"),"Do not fall into this trap. Price is low, but if ever want problems, you cut dear. No support from Active Insurance insurer. And in addition are lying. I want accident by need of third parties, assumed by people, and PV taken into account, by national gen"&amp;"darmerie, but insurer but hang a year lying, that no PV was not done. After 11 months, Karl !!! Not possible to arret insurance because case send me to insurer, and insurer M ""send chie .conclusion: active insurance, and group Altyma Pige A avoids.")</f>
        <v>Do not fall into this trap. Price is low, but if ever want problems, you cut dear. No support from Active Insurance insurer. And in addition are lying. I want accident by need of third parties, assumed by people, and PV taken into account, by national gendarmerie, but insurer but hang a year lying, that no PV was not done. After 11 months, Karl !!! Not possible to arret insurance because case send me to insurer, and insurer M "send chie .conclusion: active insurance, and group Altyma Pige A avoids.</v>
      </c>
    </row>
    <row r="79" ht="15.75" customHeight="1">
      <c r="B79" s="2" t="s">
        <v>269</v>
      </c>
      <c r="C79" s="2" t="s">
        <v>270</v>
      </c>
      <c r="D79" s="2" t="s">
        <v>92</v>
      </c>
      <c r="E79" s="2" t="s">
        <v>14</v>
      </c>
      <c r="F79" s="2" t="s">
        <v>15</v>
      </c>
      <c r="G79" s="2" t="s">
        <v>271</v>
      </c>
      <c r="H79" s="2" t="s">
        <v>265</v>
      </c>
      <c r="I79" s="2" t="str">
        <f>IFERROR(__xludf.DUMMYFUNCTION("GOOGLETRANSLATE(C79,""fr"",""en"")"),"I've been with them for three years
I buy a new car I ask to change the vehicle they replied that it did not do it and that it was necessary to subscribe to a new insurance
I took this at the foot of the letter I change insurer it is abnormal in all i"&amp;"nsurances we have the right to change your vehicle without additional
Lamentable
")</f>
        <v>I've been with them for three years
I buy a new car I ask to change the vehicle they replied that it did not do it and that it was necessary to subscribe to a new insurance
I took this at the foot of the letter I change insurer it is abnormal in all insurances we have the right to change your vehicle without additional
Lamentable
</v>
      </c>
    </row>
    <row r="80" ht="15.75" customHeight="1">
      <c r="B80" s="2" t="s">
        <v>272</v>
      </c>
      <c r="C80" s="2" t="s">
        <v>273</v>
      </c>
      <c r="D80" s="2" t="s">
        <v>92</v>
      </c>
      <c r="E80" s="2" t="s">
        <v>14</v>
      </c>
      <c r="F80" s="2" t="s">
        <v>15</v>
      </c>
      <c r="G80" s="2" t="s">
        <v>274</v>
      </c>
      <c r="H80" s="2" t="s">
        <v>265</v>
      </c>
      <c r="I80" s="2" t="str">
        <f>IFERROR(__xludf.DUMMYFUNCTION("GOOGLETRANSLATE(C80,""fr"",""en"")"),"I strongly advise you not to make sure my husband is to fly his vehicle then the police find her 2 days later to abandon on the highway when g declary the flight I was immediately kept my contract my husband having lost his Green paper he could not get th"&amp;"e car out of the breakage insurance when I realized did not want to give me green paper I had to redo a new contract to pay the feet ki go with and tt his final for Refuse to make sure in short, gym to destroy the vehicle that was 20 years old and the hei"&amp;"ght of the height what a month later this same assurance send me a Courier like what I did not pay the bills after killer I have resilled I had to oppose my bank for not miles me flight because ke yes it has nothing more than the flight leaking this insur"&amp;"ance it is better to pay more and be trankil")</f>
        <v>I strongly advise you not to make sure my husband is to fly his vehicle then the police find her 2 days later to abandon on the highway when g declary the flight I was immediately kept my contract my husband having lost his Green paper he could not get the car out of the breakage insurance when I realized did not want to give me green paper I had to redo a new contract to pay the feet ki go with and tt his final for Refuse to make sure in short, gym to destroy the vehicle that was 20 years old and the height of the height what a month later this same assurance send me a Courier like what I did not pay the bills after killer I have resilled I had to oppose my bank for not miles me flight because ke yes it has nothing more than the flight leaking this insurance it is better to pay more and be trankil</v>
      </c>
    </row>
    <row r="81" ht="15.75" customHeight="1">
      <c r="B81" s="2" t="s">
        <v>275</v>
      </c>
      <c r="C81" s="2" t="s">
        <v>276</v>
      </c>
      <c r="D81" s="2" t="s">
        <v>92</v>
      </c>
      <c r="E81" s="2" t="s">
        <v>14</v>
      </c>
      <c r="F81" s="2" t="s">
        <v>15</v>
      </c>
      <c r="G81" s="2" t="s">
        <v>277</v>
      </c>
      <c r="H81" s="2" t="s">
        <v>278</v>
      </c>
      <c r="I81" s="2" t="str">
        <f>IFERROR(__xludf.DUMMYFUNCTION("GOOGLETRANSLATE(C81,""fr"",""en"")"),"Merit negative stars for false lies information, non -termination of the previous insurance despite the insurance of the advisor who undertook to take care of everything "", which was not done.
Result a justice procedure to start for theft non -reimburse"&amp;"ment of industrial withdrawals, while my previous insurance was not terminated (6 months of double levy not reimbursed to date), in short we will start to draw on the LOIURD BUDGE of the Recommended Recommended and calls to the justice conciliator ... for"&amp;" the moment
a shame !")</f>
        <v>Merit negative stars for false lies information, non -termination of the previous insurance despite the insurance of the advisor who undertook to take care of everything ", which was not done.
Result a justice procedure to start for theft non -reimbursement of industrial withdrawals, while my previous insurance was not terminated (6 months of double levy not reimbursed to date), in short we will start to draw on the LOIURD BUDGE of the Recommended Recommended and calls to the justice conciliator ... for the moment
a shame !</v>
      </c>
    </row>
    <row r="82" ht="15.75" customHeight="1">
      <c r="B82" s="2" t="s">
        <v>279</v>
      </c>
      <c r="C82" s="2" t="s">
        <v>280</v>
      </c>
      <c r="D82" s="2" t="s">
        <v>92</v>
      </c>
      <c r="E82" s="2" t="s">
        <v>14</v>
      </c>
      <c r="F82" s="2" t="s">
        <v>15</v>
      </c>
      <c r="G82" s="2" t="s">
        <v>281</v>
      </c>
      <c r="H82" s="2" t="s">
        <v>278</v>
      </c>
      <c r="I82" s="2" t="str">
        <f>IFERROR(__xludf.DUMMYFUNCTION("GOOGLETRANSLATE(C82,""fr"",""en"")"),"Inadmissible run away from this insurance. They do not answer or after a 15 -day deadline and increase the prices I leave them this.
Run away, to avoid")</f>
        <v>Inadmissible run away from this insurance. They do not answer or after a 15 -day deadline and increase the prices I leave them this.
Run away, to avoid</v>
      </c>
    </row>
    <row r="83" ht="15.75" customHeight="1">
      <c r="B83" s="2" t="s">
        <v>282</v>
      </c>
      <c r="C83" s="2" t="s">
        <v>283</v>
      </c>
      <c r="D83" s="2" t="s">
        <v>92</v>
      </c>
      <c r="E83" s="2" t="s">
        <v>14</v>
      </c>
      <c r="F83" s="2" t="s">
        <v>15</v>
      </c>
      <c r="G83" s="2" t="s">
        <v>284</v>
      </c>
      <c r="H83" s="2" t="s">
        <v>285</v>
      </c>
      <c r="I83" s="2" t="str">
        <f>IFERROR(__xludf.DUMMYFUNCTION("GOOGLETRANSLATE(C83,""fr"",""en"")"),"Horrible insurance in all points except the price the first year, it is impossible to have a fixed interlocutor, a month of waiting to see an expert, people who go to lunch but who forgets to call the tow truck, a monster brothel for the Certificate etc")</f>
        <v>Horrible insurance in all points except the price the first year, it is impossible to have a fixed interlocutor, a month of waiting to see an expert, people who go to lunch but who forgets to call the tow truck, a monster brothel for the Certificate etc</v>
      </c>
    </row>
    <row r="84" ht="15.75" customHeight="1">
      <c r="B84" s="2" t="s">
        <v>286</v>
      </c>
      <c r="C84" s="2" t="s">
        <v>287</v>
      </c>
      <c r="D84" s="2" t="s">
        <v>92</v>
      </c>
      <c r="E84" s="2" t="s">
        <v>14</v>
      </c>
      <c r="F84" s="2" t="s">
        <v>15</v>
      </c>
      <c r="G84" s="2" t="s">
        <v>288</v>
      </c>
      <c r="H84" s="2" t="s">
        <v>289</v>
      </c>
      <c r="I84" s="2" t="str">
        <f>IFERROR(__xludf.DUMMYFUNCTION("GOOGLETRANSLATE(C84,""fr"",""en"")"),"Impossible to put zero star otherwise I would gladly.
Current complaint and legal proceedings for abuse, illegal practices and other more serious facts.")</f>
        <v>Impossible to put zero star otherwise I would gladly.
Current complaint and legal proceedings for abuse, illegal practices and other more serious facts.</v>
      </c>
    </row>
    <row r="85" ht="15.75" customHeight="1">
      <c r="B85" s="2" t="s">
        <v>290</v>
      </c>
      <c r="C85" s="2" t="s">
        <v>291</v>
      </c>
      <c r="D85" s="2" t="s">
        <v>92</v>
      </c>
      <c r="E85" s="2" t="s">
        <v>14</v>
      </c>
      <c r="F85" s="2" t="s">
        <v>15</v>
      </c>
      <c r="G85" s="2" t="s">
        <v>292</v>
      </c>
      <c r="H85" s="2" t="s">
        <v>293</v>
      </c>
      <c r="I85" s="2" t="str">
        <f>IFERROR(__xludf.DUMMYFUNCTION("GOOGLETRANSLATE(C85,""fr"",""en"")"),"unbelievable
letter of formal notice for non -payment
Not they presented a levy to my bank and 11 euro of rejection fees,
They also ask me for a certificate from my bank which is not this kind of document for this case, so they do not recognize that th"&amp;"ere is a computer beug with them and make you pay and you lose 11e you are all happy
Well if I have to pay it is the compulsory termination more than 3 years with them they have done the coup me once but the they apologize for a computer error
I always "&amp;"wait for it to remind me, an interlocutor had promised to recall in the 5 minutes because there was a computer problem and it is more
24h")</f>
        <v>unbelievable
letter of formal notice for non -payment
Not they presented a levy to my bank and 11 euro of rejection fees,
They also ask me for a certificate from my bank which is not this kind of document for this case, so they do not recognize that there is a computer beug with them and make you pay and you lose 11e you are all happy
Well if I have to pay it is the compulsory termination more than 3 years with them they have done the coup me once but the they apologize for a computer error
I always wait for it to remind me, an interlocutor had promised to recall in the 5 minutes because there was a computer problem and it is more
24h</v>
      </c>
    </row>
    <row r="86" ht="15.75" customHeight="1">
      <c r="B86" s="2" t="s">
        <v>294</v>
      </c>
      <c r="C86" s="2" t="s">
        <v>295</v>
      </c>
      <c r="D86" s="2" t="s">
        <v>92</v>
      </c>
      <c r="E86" s="2" t="s">
        <v>14</v>
      </c>
      <c r="F86" s="2" t="s">
        <v>15</v>
      </c>
      <c r="G86" s="2" t="s">
        <v>296</v>
      </c>
      <c r="H86" s="2" t="s">
        <v>297</v>
      </c>
      <c r="I86" s="2" t="str">
        <f>IFERROR(__xludf.DUMMYFUNCTION("GOOGLETRANSLATE(C86,""fr"",""en"")"),"Hello I have not encountered any problem in terms of subscription. Green card received by mail after a few days it will be more practical to be able to download it but it is a detail")</f>
        <v>Hello I have not encountered any problem in terms of subscription. Green card received by mail after a few days it will be more practical to be able to download it but it is a detail</v>
      </c>
    </row>
    <row r="87" ht="15.75" customHeight="1">
      <c r="B87" s="2" t="s">
        <v>298</v>
      </c>
      <c r="C87" s="2" t="s">
        <v>299</v>
      </c>
      <c r="D87" s="2" t="s">
        <v>92</v>
      </c>
      <c r="E87" s="2" t="s">
        <v>14</v>
      </c>
      <c r="F87" s="2" t="s">
        <v>15</v>
      </c>
      <c r="G87" s="2" t="s">
        <v>300</v>
      </c>
      <c r="H87" s="2" t="s">
        <v>297</v>
      </c>
      <c r="I87" s="2" t="str">
        <f>IFERROR(__xludf.DUMMYFUNCTION("GOOGLETRANSLATE(C87,""fr"",""en"")"),"After reading concerning this insurance, I got afraid of a possible entouroupe. Outside, everything was to respect.
I received my green card on time.")</f>
        <v>After reading concerning this insurance, I got afraid of a possible entouroupe. Outside, everything was to respect.
I received my green card on time.</v>
      </c>
    </row>
    <row r="88" ht="15.75" customHeight="1">
      <c r="B88" s="2" t="s">
        <v>301</v>
      </c>
      <c r="C88" s="2" t="s">
        <v>302</v>
      </c>
      <c r="D88" s="2" t="s">
        <v>92</v>
      </c>
      <c r="E88" s="2" t="s">
        <v>14</v>
      </c>
      <c r="F88" s="2" t="s">
        <v>15</v>
      </c>
      <c r="G88" s="2" t="s">
        <v>303</v>
      </c>
      <c r="H88" s="2" t="s">
        <v>297</v>
      </c>
      <c r="I88" s="2" t="str">
        <f>IFERROR(__xludf.DUMMYFUNCTION("GOOGLETRANSLATE(C88,""fr"",""en"")"),"Incompetent! They mixed the student address and the address of the family home. Well you have to pay telephone costs so that they end up understanding after a month! Inadmissible run away from this insurance.")</f>
        <v>Incompetent! They mixed the student address and the address of the family home. Well you have to pay telephone costs so that they end up understanding after a month! Inadmissible run away from this insurance.</v>
      </c>
    </row>
    <row r="89" ht="15.75" customHeight="1">
      <c r="B89" s="2" t="s">
        <v>304</v>
      </c>
      <c r="C89" s="2" t="s">
        <v>305</v>
      </c>
      <c r="D89" s="2" t="s">
        <v>92</v>
      </c>
      <c r="E89" s="2" t="s">
        <v>14</v>
      </c>
      <c r="F89" s="2" t="s">
        <v>15</v>
      </c>
      <c r="G89" s="2" t="s">
        <v>306</v>
      </c>
      <c r="H89" s="2" t="s">
        <v>307</v>
      </c>
      <c r="I89" s="2" t="str">
        <f>IFERROR(__xludf.DUMMYFUNCTION("GOOGLETRANSLATE(C89,""fr"",""en"")"),"Flee, to avoid 1 year of insurance paid in December 2018, essential parts provided in time, then they asked me for an information statement that I provided and which confirmed my declarations, in early May I still have No green card, I call them, surcharg"&amp;"ed of course, to find out more, I am terminated to supply a room after deadlines 1 month while I paid 12 months ... they are ready to reactivate my contract If I pay again ... I can't laugh anymore")</f>
        <v>Flee, to avoid 1 year of insurance paid in December 2018, essential parts provided in time, then they asked me for an information statement that I provided and which confirmed my declarations, in early May I still have No green card, I call them, surcharged of course, to find out more, I am terminated to supply a room after deadlines 1 month while I paid 12 months ... they are ready to reactivate my contract If I pay again ... I can't laugh anymore</v>
      </c>
    </row>
    <row r="90" ht="15.75" customHeight="1">
      <c r="B90" s="2" t="s">
        <v>308</v>
      </c>
      <c r="C90" s="2" t="s">
        <v>309</v>
      </c>
      <c r="D90" s="2" t="s">
        <v>92</v>
      </c>
      <c r="E90" s="2" t="s">
        <v>14</v>
      </c>
      <c r="F90" s="2" t="s">
        <v>15</v>
      </c>
      <c r="G90" s="2" t="s">
        <v>310</v>
      </c>
      <c r="H90" s="2" t="s">
        <v>307</v>
      </c>
      <c r="I90" s="2" t="str">
        <f>IFERROR(__xludf.DUMMYFUNCTION("GOOGLETRANSLATE(C90,""fr"",""en"")"),"
This is a well -rooted affair ...
Once paid. automatic termination without being aware of it. I rolled 9 months without being aware of being without insurance ...
It's no more or less !!!
Deplorable telephone assistance and no possibility of expl"&amp;"aining to a manager.
To report ..")</f>
        <v>
This is a well -rooted affair ...
Once paid. automatic termination without being aware of it. I rolled 9 months without being aware of being without insurance ...
It's no more or less !!!
Deplorable telephone assistance and no possibility of explaining to a manager.
To report ..</v>
      </c>
    </row>
    <row r="91" ht="15.75" customHeight="1">
      <c r="B91" s="2" t="s">
        <v>311</v>
      </c>
      <c r="C91" s="2" t="s">
        <v>312</v>
      </c>
      <c r="D91" s="2" t="s">
        <v>92</v>
      </c>
      <c r="E91" s="2" t="s">
        <v>14</v>
      </c>
      <c r="F91" s="2" t="s">
        <v>15</v>
      </c>
      <c r="G91" s="2" t="s">
        <v>313</v>
      </c>
      <c r="H91" s="2" t="s">
        <v>307</v>
      </c>
      <c r="I91" s="2" t="str">
        <f>IFERROR(__xludf.DUMMYFUNCTION("GOOGLETRANSLATE(C91,""fr"",""en"")"),"I could put 0 stars I would do it. Franch having a non -responsible disaster there is nothing that moves. It does not answer the email it sends you walking and level intelligence it is to drop. I have the care of my sinister yourself finished and then I l"&amp;"eave")</f>
        <v>I could put 0 stars I would do it. Franch having a non -responsible disaster there is nothing that moves. It does not answer the email it sends you walking and level intelligence it is to drop. I have the care of my sinister yourself finished and then I leave</v>
      </c>
    </row>
    <row r="92" ht="15.75" customHeight="1">
      <c r="B92" s="2" t="s">
        <v>314</v>
      </c>
      <c r="C92" s="2" t="s">
        <v>315</v>
      </c>
      <c r="D92" s="2" t="s">
        <v>92</v>
      </c>
      <c r="E92" s="2" t="s">
        <v>14</v>
      </c>
      <c r="F92" s="2" t="s">
        <v>15</v>
      </c>
      <c r="G92" s="2" t="s">
        <v>313</v>
      </c>
      <c r="H92" s="2" t="s">
        <v>307</v>
      </c>
      <c r="I92" s="2" t="str">
        <f>IFERROR(__xludf.DUMMYFUNCTION("GOOGLETRANSLATE(C92,""fr"",""en"")"),"Assurance to avoid !!!!! Never answer the email except when it is up to us to give them money, no customer follow -up !!! Shabby insurance ... I had an accident they certified me that an expert was going to go outside it has never passed and since then I "&amp;"can no longer reach them")</f>
        <v>Assurance to avoid !!!!! Never answer the email except when it is up to us to give them money, no customer follow -up !!! Shabby insurance ... I had an accident they certified me that an expert was going to go outside it has never passed and since then I can no longer reach them</v>
      </c>
    </row>
    <row r="93" ht="15.75" customHeight="1">
      <c r="B93" s="2" t="s">
        <v>316</v>
      </c>
      <c r="C93" s="2" t="s">
        <v>317</v>
      </c>
      <c r="D93" s="2" t="s">
        <v>92</v>
      </c>
      <c r="E93" s="2" t="s">
        <v>14</v>
      </c>
      <c r="F93" s="2" t="s">
        <v>15</v>
      </c>
      <c r="G93" s="2" t="s">
        <v>318</v>
      </c>
      <c r="H93" s="2" t="s">
        <v>307</v>
      </c>
      <c r="I93" s="2" t="str">
        <f>IFERROR(__xludf.DUMMYFUNCTION("GOOGLETRANSLATE(C93,""fr"",""en"")"),"The first time in my insured life that I have discovered insurance without any assistance.
I broke down 15 days ago at 160 km from my home, I contact Active Insurance and to my surprise I learn that I am not entitled to assistance to tow my car")</f>
        <v>The first time in my insured life that I have discovered insurance without any assistance.
I broke down 15 days ago at 160 km from my home, I contact Active Insurance and to my surprise I learn that I am not entitled to assistance to tow my car</v>
      </c>
    </row>
    <row r="94" ht="15.75" customHeight="1">
      <c r="B94" s="2" t="s">
        <v>319</v>
      </c>
      <c r="C94" s="2" t="s">
        <v>320</v>
      </c>
      <c r="D94" s="2" t="s">
        <v>92</v>
      </c>
      <c r="E94" s="2" t="s">
        <v>14</v>
      </c>
      <c r="F94" s="2" t="s">
        <v>15</v>
      </c>
      <c r="G94" s="2" t="s">
        <v>321</v>
      </c>
      <c r="H94" s="2" t="s">
        <v>307</v>
      </c>
      <c r="I94" s="2" t="str">
        <f>IFERROR(__xludf.DUMMYFUNCTION("GOOGLETRANSLATE(C94,""fr"",""en"")"),"Ashamed. Depluborable service for 2 months that I am waiting for my sticker. Call number A .80ct the MN and super expensive. I will change. This insurance is a shame.")</f>
        <v>Ashamed. Depluborable service for 2 months that I am waiting for my sticker. Call number A .80ct the MN and super expensive. I will change. This insurance is a shame.</v>
      </c>
    </row>
    <row r="95" ht="15.75" customHeight="1">
      <c r="B95" s="2" t="s">
        <v>322</v>
      </c>
      <c r="C95" s="2" t="s">
        <v>323</v>
      </c>
      <c r="D95" s="2" t="s">
        <v>92</v>
      </c>
      <c r="E95" s="2" t="s">
        <v>14</v>
      </c>
      <c r="F95" s="2" t="s">
        <v>15</v>
      </c>
      <c r="G95" s="2" t="s">
        <v>324</v>
      </c>
      <c r="H95" s="2" t="s">
        <v>325</v>
      </c>
      <c r="I95" s="2" t="str">
        <f>IFERROR(__xludf.DUMMYFUNCTION("GOOGLETRANSLATE(C95,""fr"",""en"")"),"Former customer Ref: 355792
The amicable recovery you opened at Intrum for the sum of 199,80 is still open I just called them right and he told me that you did not do any action to close it for ten days that This lasts then that I owe you absolutely noth"&amp;"ing because it is you who opened a new contract Ref 355792 without my agreement or signature when my real customer ref Assume your mistakes and cancel this 199,80 claim.")</f>
        <v>Former customer Ref: 355792
The amicable recovery you opened at Intrum for the sum of 199,80 is still open I just called them right and he told me that you did not do any action to close it for ten days that This lasts then that I owe you absolutely nothing because it is you who opened a new contract Ref 355792 without my agreement or signature when my real customer ref Assume your mistakes and cancel this 199,80 claim.</v>
      </c>
    </row>
    <row r="96" ht="15.75" customHeight="1">
      <c r="B96" s="2" t="s">
        <v>326</v>
      </c>
      <c r="C96" s="2" t="s">
        <v>327</v>
      </c>
      <c r="D96" s="2" t="s">
        <v>92</v>
      </c>
      <c r="E96" s="2" t="s">
        <v>14</v>
      </c>
      <c r="F96" s="2" t="s">
        <v>15</v>
      </c>
      <c r="G96" s="2" t="s">
        <v>328</v>
      </c>
      <c r="H96" s="2" t="s">
        <v>325</v>
      </c>
      <c r="I96" s="2" t="str">
        <f>IFERROR(__xludf.DUMMYFUNCTION("GOOGLETRANSLATE(C96,""fr"",""en"")"),"Nonexistent customer service The green card is not sent in time (renewal on March 7, 2019) still no green card or on the site ... so no thumbnail on my car .... Neither received by the Position yet sent since March 16, as said in the only response email d"&amp;"espite my dozens of emails. In addition, the green card does not comply as reported during a road check no name of the insurance company which is not active assurances which is only a broker and always no answer to my many emails concerning this Another p"&amp;"roblem. In addition, joining them on the phone means calling on a surcharged number a shame. Having a non -responsible disaster in class I cannot leave but I count M.Enfuir very quickly as soon as possible. Also note that you will not be able to contact t"&amp;"he insurance mediator because they are not referenced.")</f>
        <v>Nonexistent customer service The green card is not sent in time (renewal on March 7, 2019) still no green card or on the site ... so no thumbnail on my car .... Neither received by the Position yet sent since March 16, as said in the only response email despite my dozens of emails. In addition, the green card does not comply as reported during a road check no name of the insurance company which is not active assurances which is only a broker and always no answer to my many emails concerning this Another problem. In addition, joining them on the phone means calling on a surcharged number a shame. Having a non -responsible disaster in class I cannot leave but I count M.Enfuir very quickly as soon as possible. Also note that you will not be able to contact the insurance mediator because they are not referenced.</v>
      </c>
    </row>
    <row r="97" ht="15.75" customHeight="1">
      <c r="B97" s="2" t="s">
        <v>329</v>
      </c>
      <c r="C97" s="2" t="s">
        <v>330</v>
      </c>
      <c r="D97" s="2" t="s">
        <v>92</v>
      </c>
      <c r="E97" s="2" t="s">
        <v>14</v>
      </c>
      <c r="F97" s="2" t="s">
        <v>15</v>
      </c>
      <c r="G97" s="2" t="s">
        <v>331</v>
      </c>
      <c r="H97" s="2" t="s">
        <v>325</v>
      </c>
      <c r="I97" s="2" t="str">
        <f>IFERROR(__xludf.DUMMYFUNCTION("GOOGLETRANSLATE(C97,""fr"",""en"")"),"I admit that I was pleasantly surprised a year ago to insure me at home. Except that now, I note that the renewal of the green card is not done, despite the electronic signature and email tests to ask them for accounts. On the other hand, I was well debit"&amp;"ed in time! Very complicated to reach them. I hope it is only a bad time to spend and that they will catch up!")</f>
        <v>I admit that I was pleasantly surprised a year ago to insure me at home. Except that now, I note that the renewal of the green card is not done, despite the electronic signature and email tests to ask them for accounts. On the other hand, I was well debited in time! Very complicated to reach them. I hope it is only a bad time to spend and that they will catch up!</v>
      </c>
    </row>
    <row r="98" ht="15.75" customHeight="1">
      <c r="B98" s="2" t="s">
        <v>332</v>
      </c>
      <c r="C98" s="2" t="s">
        <v>333</v>
      </c>
      <c r="D98" s="2" t="s">
        <v>92</v>
      </c>
      <c r="E98" s="2" t="s">
        <v>14</v>
      </c>
      <c r="F98" s="2" t="s">
        <v>15</v>
      </c>
      <c r="G98" s="2" t="s">
        <v>334</v>
      </c>
      <c r="H98" s="2" t="s">
        <v>325</v>
      </c>
      <c r="I98" s="2" t="str">
        <f>IFERROR(__xludf.DUMMYFUNCTION("GOOGLETRANSLATE(C98,""fr"",""en"")"),"Insured at Active Insurance from 2018 to 2019.
I terminate my car insurance according to the chatel law.
Active insurance confirms the termination and sends me an information statement. Nevertheless he sets up another car insurance in parallel with anot"&amp;"her customer number that I never wanted or signed
However, today Intrum Collection A amicable claiming me 523,31 euros for insurance that I have not taken.
I have always been honest with my creditors and be treated this way is insulting.
what are you e"&amp;"xpecting from me?")</f>
        <v>Insured at Active Insurance from 2018 to 2019.
I terminate my car insurance according to the chatel law.
Active insurance confirms the termination and sends me an information statement. Nevertheless he sets up another car insurance in parallel with another customer number that I never wanted or signed
However, today Intrum Collection A amicable claiming me 523,31 euros for insurance that I have not taken.
I have always been honest with my creditors and be treated this way is insulting.
what are you expecting from me?</v>
      </c>
    </row>
    <row r="99" ht="15.75" customHeight="1">
      <c r="B99" s="2" t="s">
        <v>335</v>
      </c>
      <c r="C99" s="2" t="s">
        <v>336</v>
      </c>
      <c r="D99" s="2" t="s">
        <v>92</v>
      </c>
      <c r="E99" s="2" t="s">
        <v>14</v>
      </c>
      <c r="F99" s="2" t="s">
        <v>15</v>
      </c>
      <c r="G99" s="2" t="s">
        <v>337</v>
      </c>
      <c r="H99" s="2" t="s">
        <v>338</v>
      </c>
      <c r="I99" s="2" t="str">
        <f>IFERROR(__xludf.DUMMYFUNCTION("GOOGLETRANSLATE(C99,""fr"",""en"")"),"For 2 years I have been fighting to change my address, impossible, it has not been updated in the customer area, for 2 years, I have not received the green vignette, you have to call them and give back the address because my address Do not register with t"&amp;"hem, there are fed up with them, flee.")</f>
        <v>For 2 years I have been fighting to change my address, impossible, it has not been updated in the customer area, for 2 years, I have not received the green vignette, you have to call them and give back the address because my address Do not register with them, there are fed up with them, flee.</v>
      </c>
    </row>
    <row r="100" ht="15.75" customHeight="1">
      <c r="B100" s="2" t="s">
        <v>339</v>
      </c>
      <c r="C100" s="2" t="s">
        <v>340</v>
      </c>
      <c r="D100" s="2" t="s">
        <v>92</v>
      </c>
      <c r="E100" s="2" t="s">
        <v>14</v>
      </c>
      <c r="F100" s="2" t="s">
        <v>15</v>
      </c>
      <c r="G100" s="2" t="s">
        <v>341</v>
      </c>
      <c r="H100" s="2" t="s">
        <v>338</v>
      </c>
      <c r="I100" s="2" t="str">
        <f>IFERROR(__xludf.DUMMYFUNCTION("GOOGLETRANSLATE(C100,""fr"",""en"")"),"It's a shame to flee! I have the platforms formed are relocated, the interlocutors understand nothing and impossible to speak to someone superior, we repeat the same thing in a loop ...
Made a purchase from Peugeot and I therefore sent the recovery paper"&amp;" signed and stamped by Peugeot. I am told that it is not valid ... It is the same as the Peugeot concessions distribute every day throughout France. But no at Active Assurance we tell you that it is not valid!
A yes and the icing on the cake I walk with "&amp;"temporary insurance for a Peugeot of 43 CH tax! Of course the insurance refuses to modify this.")</f>
        <v>It's a shame to flee! I have the platforms formed are relocated, the interlocutors understand nothing and impossible to speak to someone superior, we repeat the same thing in a loop ...
Made a purchase from Peugeot and I therefore sent the recovery paper signed and stamped by Peugeot. I am told that it is not valid ... It is the same as the Peugeot concessions distribute every day throughout France. But no at Active Assurance we tell you that it is not valid!
A yes and the icing on the cake I walk with temporary insurance for a Peugeot of 43 CH tax! Of course the insurance refuses to modify this.</v>
      </c>
    </row>
    <row r="101" ht="15.75" customHeight="1">
      <c r="B101" s="2" t="s">
        <v>342</v>
      </c>
      <c r="C101" s="2" t="s">
        <v>343</v>
      </c>
      <c r="D101" s="2" t="s">
        <v>92</v>
      </c>
      <c r="E101" s="2" t="s">
        <v>14</v>
      </c>
      <c r="F101" s="2" t="s">
        <v>15</v>
      </c>
      <c r="G101" s="2" t="s">
        <v>344</v>
      </c>
      <c r="H101" s="2" t="s">
        <v>338</v>
      </c>
      <c r="I101" s="2" t="str">
        <f>IFERROR(__xludf.DUMMYFUNCTION("GOOGLETRANSLATE(C101,""fr"",""en"")"),"The worst insurance I have never had. Everything is paid if you want to have them by phone, it is impossible to pay by bank card for the payment of a new year of insurance (otherwise you have to call)! So I have canceled my insurance but insurance still h"&amp;"asn't given me the too much perceived it has received. I wrote several emails I was asked for my rib but I never received. Since then I relaunches them but no one answers anymore .... This story will therefore end up justice")</f>
        <v>The worst insurance I have never had. Everything is paid if you want to have them by phone, it is impossible to pay by bank card for the payment of a new year of insurance (otherwise you have to call)! So I have canceled my insurance but insurance still hasn't given me the too much perceived it has received. I wrote several emails I was asked for my rib but I never received. Since then I relaunches them but no one answers anymore .... This story will therefore end up justice</v>
      </c>
    </row>
    <row r="102" ht="15.75" customHeight="1">
      <c r="B102" s="2" t="s">
        <v>345</v>
      </c>
      <c r="C102" s="2" t="s">
        <v>346</v>
      </c>
      <c r="D102" s="2" t="s">
        <v>92</v>
      </c>
      <c r="E102" s="2" t="s">
        <v>14</v>
      </c>
      <c r="F102" s="2" t="s">
        <v>15</v>
      </c>
      <c r="G102" s="2" t="s">
        <v>347</v>
      </c>
      <c r="H102" s="2" t="s">
        <v>338</v>
      </c>
      <c r="I102" s="2" t="str">
        <f>IFERROR(__xludf.DUMMYFUNCTION("GOOGLETRANSLATE(C102,""fr"",""en"")"),"Hello,
This message is for those who are in charge of management:
I wanted to let you know that I am extremely disappointed with the service you offer! And you should be ashamed! First of all, you have decided to change your company and thus you hav"&amp;"e increased your prices for 2019 which means that I have absolutely not benefited from the bonus to which I have the right as every year since I have declared No claim from my fault. It's a real shame! The person I had by phone told me that you preferred "&amp;"to leave me at the same price rather than increase but what alms, you drip generosity !!! Your customers have nothing to do with the fact that you change society, we swing I would even say! We do not have to undergo this increase arising from the change o"&amp;"f society. Then, you have a taxable number which means that when you have a problem and well you are still losing money to be able to join and solve the problem, moreover your employees on the platform summarizes the whole file every time Which leads to a"&amp;"n additional waste of time! I was the victim of a disaster with filing of complaints to the police on a person living in France but of Polish nationality, with a Polish vehicle. I have still not been compensated by you! I was assembled my vehicle and I ha"&amp;"ve still received nothing! I will be forced to terminate my insurance contract with you because the situation has lasted for far too long, competition seems to better meet customer expectations. I will explain this to a consumer company also because it is"&amp;" unacceptable to be billed so much for a 13 -year -old car and to be deprived of bonuses due to a change of society! This change is your problem not that of your customers I remind you !!!")</f>
        <v>Hello,
This message is for those who are in charge of management:
I wanted to let you know that I am extremely disappointed with the service you offer! And you should be ashamed! First of all, you have decided to change your company and thus you have increased your prices for 2019 which means that I have absolutely not benefited from the bonus to which I have the right as every year since I have declared No claim from my fault. It's a real shame! The person I had by phone told me that you preferred to leave me at the same price rather than increase but what alms, you drip generosity !!! Your customers have nothing to do with the fact that you change society, we swing I would even say! We do not have to undergo this increase arising from the change of society. Then, you have a taxable number which means that when you have a problem and well you are still losing money to be able to join and solve the problem, moreover your employees on the platform summarizes the whole file every time Which leads to an additional waste of time! I was the victim of a disaster with filing of complaints to the police on a person living in France but of Polish nationality, with a Polish vehicle. I have still not been compensated by you! I was assembled my vehicle and I have still received nothing! I will be forced to terminate my insurance contract with you because the situation has lasted for far too long, competition seems to better meet customer expectations. I will explain this to a consumer company also because it is unacceptable to be billed so much for a 13 -year -old car and to be deprived of bonuses due to a change of society! This change is your problem not that of your customers I remind you !!!</v>
      </c>
    </row>
    <row r="103" ht="15.75" customHeight="1">
      <c r="B103" s="2" t="s">
        <v>348</v>
      </c>
      <c r="C103" s="2" t="s">
        <v>349</v>
      </c>
      <c r="D103" s="2" t="s">
        <v>92</v>
      </c>
      <c r="E103" s="2" t="s">
        <v>14</v>
      </c>
      <c r="F103" s="2" t="s">
        <v>15</v>
      </c>
      <c r="G103" s="2" t="s">
        <v>350</v>
      </c>
      <c r="H103" s="2" t="s">
        <v>351</v>
      </c>
      <c r="I103" s="2" t="str">
        <f>IFERROR(__xludf.DUMMYFUNCTION("GOOGLETRANSLATE(C103,""fr"",""en"")"),"Unscrupulous insurance broker whose only desire is to make money on the backs of its customers. To flee..
Deplorable customer service of course surcharged and totally incompetent that answer your questions next to it. A disaster. Do not be fooled by attr"&amp;"active prices that hide an unscrupulous broker.
To flee")</f>
        <v>Unscrupulous insurance broker whose only desire is to make money on the backs of its customers. To flee..
Deplorable customer service of course surcharged and totally incompetent that answer your questions next to it. A disaster. Do not be fooled by attractive prices that hide an unscrupulous broker.
To flee</v>
      </c>
    </row>
    <row r="104" ht="15.75" customHeight="1">
      <c r="B104" s="2" t="s">
        <v>352</v>
      </c>
      <c r="C104" s="2" t="s">
        <v>353</v>
      </c>
      <c r="D104" s="2" t="s">
        <v>92</v>
      </c>
      <c r="E104" s="2" t="s">
        <v>14</v>
      </c>
      <c r="F104" s="2" t="s">
        <v>15</v>
      </c>
      <c r="G104" s="2" t="s">
        <v>354</v>
      </c>
      <c r="H104" s="2" t="s">
        <v>351</v>
      </c>
      <c r="I104" s="2" t="str">
        <f>IFERROR(__xludf.DUMMYFUNCTION("GOOGLETRANSLATE(C104,""fr"",""en"")"),"Be careful after having taken several steps by email with Active Insurance to obtain the refund of my first payment having not had any contact to follow up for 2 months I consult the general conditions of this broker in order to find a so -called ORIAS nu"&amp;"mber which, when you register it on the insurance mediation site on which they depend for all disputes, they turn out that this number is false
 Registered with the ORIAS under the n 10 058 420. Subject to the Authority of the ACPR PRODENTIAL AND RESOLUT"&amp;"ION ATTOCTION
Could we have the advice of a consumer defense association about this broker")</f>
        <v>Be careful after having taken several steps by email with Active Insurance to obtain the refund of my first payment having not had any contact to follow up for 2 months I consult the general conditions of this broker in order to find a so -called ORIAS number which, when you register it on the insurance mediation site on which they depend for all disputes, they turn out that this number is false
 Registered with the ORIAS under the n 10 058 420. Subject to the Authority of the ACPR PRODENTIAL AND RESOLUTION ATTOCTION
Could we have the advice of a consumer defense association about this broker</v>
      </c>
    </row>
    <row r="105" ht="15.75" customHeight="1">
      <c r="B105" s="2" t="s">
        <v>355</v>
      </c>
      <c r="C105" s="2" t="s">
        <v>356</v>
      </c>
      <c r="D105" s="2" t="s">
        <v>92</v>
      </c>
      <c r="E105" s="2" t="s">
        <v>14</v>
      </c>
      <c r="F105" s="2" t="s">
        <v>15</v>
      </c>
      <c r="G105" s="2" t="s">
        <v>357</v>
      </c>
      <c r="H105" s="2" t="s">
        <v>351</v>
      </c>
      <c r="I105" s="2" t="str">
        <f>IFERROR(__xludf.DUMMYFUNCTION("GOOGLETRANSLATE(C105,""fr"",""en"")"),"Horrible amateur diced to sellers of abusive termination carpets but at the base were mistaken they are terminated for 2 claims on the same date and for the same disaster after reflection on their part have noticed that he was mistaken but my anyway termi"&amp;"nate my Contract without even notifying me neither email nor recommending or even mail having a bonus of 054 I find myself with penalty without even having a disaster responsible abusive termination I have been terminated for a break of ice not responsibl"&amp;"e C the opposing party who have paid My windshield therefore avoid this assurance just for the lack of seriousness when I ask them for explanations they tell me that C like that and hangs up with the nose at 80 cents per minute I tell you hard on guard in"&amp;" the cold I rolled For 2 months without insurance without even being warned this show you the seriousness of this company for all resignment c 80 cents per minute")</f>
        <v>Horrible amateur diced to sellers of abusive termination carpets but at the base were mistaken they are terminated for 2 claims on the same date and for the same disaster after reflection on their part have noticed that he was mistaken but my anyway terminate my Contract without even notifying me neither email nor recommending or even mail having a bonus of 054 I find myself with penalty without even having a disaster responsible abusive termination I have been terminated for a break of ice not responsible C the opposing party who have paid My windshield therefore avoid this assurance just for the lack of seriousness when I ask them for explanations they tell me that C like that and hangs up with the nose at 80 cents per minute I tell you hard on guard in the cold I rolled For 2 months without insurance without even being warned this show you the seriousness of this company for all resignment c 80 cents per minute</v>
      </c>
    </row>
    <row r="106" ht="15.75" customHeight="1">
      <c r="B106" s="2" t="s">
        <v>358</v>
      </c>
      <c r="C106" s="2" t="s">
        <v>359</v>
      </c>
      <c r="D106" s="2" t="s">
        <v>92</v>
      </c>
      <c r="E106" s="2" t="s">
        <v>14</v>
      </c>
      <c r="F106" s="2" t="s">
        <v>15</v>
      </c>
      <c r="G106" s="2" t="s">
        <v>360</v>
      </c>
      <c r="H106" s="2" t="s">
        <v>351</v>
      </c>
      <c r="I106" s="2" t="str">
        <f>IFERROR(__xludf.DUMMYFUNCTION("GOOGLETRANSLATE(C106,""fr"",""en"")"),"The information of my contract in my customer area does not correspond to the last quote that I have received so as long as the right information will not be on the contract I would sign nothing for info I am at the 7th call today")</f>
        <v>The information of my contract in my customer area does not correspond to the last quote that I have received so as long as the right information will not be on the contract I would sign nothing for info I am at the 7th call today</v>
      </c>
    </row>
    <row r="107" ht="15.75" customHeight="1">
      <c r="B107" s="2" t="s">
        <v>361</v>
      </c>
      <c r="C107" s="2" t="s">
        <v>362</v>
      </c>
      <c r="D107" s="2" t="s">
        <v>92</v>
      </c>
      <c r="E107" s="2" t="s">
        <v>14</v>
      </c>
      <c r="F107" s="2" t="s">
        <v>15</v>
      </c>
      <c r="G107" s="2" t="s">
        <v>363</v>
      </c>
      <c r="H107" s="2" t="s">
        <v>351</v>
      </c>
      <c r="I107" s="2" t="str">
        <f>IFERROR(__xludf.DUMMYFUNCTION("GOOGLETRANSLATE(C107,""fr"",""en"")"),"Too bad we have to put a star
This insurance is far from the deserved.
They charge 10 euros for a week of late payment.
But when they have to reimburse us, 10 weeks after termination I still have nothing despite the many calls and email!
Answer by ema"&amp;"il almost nonexistent, when there are them unnecessary, and on the phone? Incompetent people who do not know what to do and leave us unanswered
Do not have an accident with this insurance because I do not imagine how you could repair your car without get"&amp;"ting your money out")</f>
        <v>Too bad we have to put a star
This insurance is far from the deserved.
They charge 10 euros for a week of late payment.
But when they have to reimburse us, 10 weeks after termination I still have nothing despite the many calls and email!
Answer by email almost nonexistent, when there are them unnecessary, and on the phone? Incompetent people who do not know what to do and leave us unanswered
Do not have an accident with this insurance because I do not imagine how you could repair your car without getting your money out</v>
      </c>
    </row>
    <row r="108" ht="15.75" customHeight="1">
      <c r="B108" s="2" t="s">
        <v>364</v>
      </c>
      <c r="C108" s="2" t="s">
        <v>365</v>
      </c>
      <c r="D108" s="2" t="s">
        <v>92</v>
      </c>
      <c r="E108" s="2" t="s">
        <v>14</v>
      </c>
      <c r="F108" s="2" t="s">
        <v>15</v>
      </c>
      <c r="G108" s="2" t="s">
        <v>366</v>
      </c>
      <c r="H108" s="2" t="s">
        <v>367</v>
      </c>
      <c r="I108" s="2" t="str">
        <f>IFERROR(__xludf.DUMMYFUNCTION("GOOGLETRANSLATE(C108,""fr"",""en"")"),"I signed a contract with Direct Insurance on the net and pay the sum of 145.00 euros following an error on my part and given the new price too high and still remaining on the 14 days to withdraw, I asked for reimbursement Fees and they reimbursed me for t"&amp;"he sum of 16.50 euros which represent the case fees and the 12 days in pro rata so 128.50 for 12 days is a shame to charge the customer.")</f>
        <v>I signed a contract with Direct Insurance on the net and pay the sum of 145.00 euros following an error on my part and given the new price too high and still remaining on the 14 days to withdraw, I asked for reimbursement Fees and they reimbursed me for the sum of 16.50 euros which represent the case fees and the 12 days in pro rata so 128.50 for 12 days is a shame to charge the customer.</v>
      </c>
    </row>
    <row r="109" ht="15.75" customHeight="1">
      <c r="B109" s="2" t="s">
        <v>368</v>
      </c>
      <c r="C109" s="2" t="s">
        <v>369</v>
      </c>
      <c r="D109" s="2" t="s">
        <v>92</v>
      </c>
      <c r="E109" s="2" t="s">
        <v>14</v>
      </c>
      <c r="F109" s="2" t="s">
        <v>15</v>
      </c>
      <c r="G109" s="2" t="s">
        <v>366</v>
      </c>
      <c r="H109" s="2" t="s">
        <v>367</v>
      </c>
      <c r="I109" s="2" t="str">
        <f>IFERROR(__xludf.DUMMYFUNCTION("GOOGLETRANSLATE(C109,""fr"",""en"")"),"Deplorable customer service level for an address error on my certificate it put 20 years !!! Always nothing !! We pay and we laugh at us !! Inadmissible !!!!")</f>
        <v>Deplorable customer service level for an address error on my certificate it put 20 years !!! Always nothing !! We pay and we laugh at us !! Inadmissible !!!!</v>
      </c>
    </row>
    <row r="110" ht="15.75" customHeight="1">
      <c r="B110" s="2" t="s">
        <v>370</v>
      </c>
      <c r="C110" s="2" t="s">
        <v>371</v>
      </c>
      <c r="D110" s="2" t="s">
        <v>92</v>
      </c>
      <c r="E110" s="2" t="s">
        <v>14</v>
      </c>
      <c r="F110" s="2" t="s">
        <v>15</v>
      </c>
      <c r="G110" s="2" t="s">
        <v>372</v>
      </c>
      <c r="H110" s="2" t="s">
        <v>367</v>
      </c>
      <c r="I110" s="2" t="str">
        <f>IFERROR(__xludf.DUMMYFUNCTION("GOOGLETRANSLATE(C110,""fr"",""en"")"),"Incredible 2 me after I still don't have my green card, I call them yes yes it happens, but no, you write to them yes yes, asked if it is not crazy about you, I do not know if I am assured, a not recommended")</f>
        <v>Incredible 2 me after I still don't have my green card, I call them yes yes it happens, but no, you write to them yes yes, asked if it is not crazy about you, I do not know if I am assured, a not recommended</v>
      </c>
    </row>
    <row r="111" ht="15.75" customHeight="1">
      <c r="B111" s="2" t="s">
        <v>373</v>
      </c>
      <c r="C111" s="2" t="s">
        <v>374</v>
      </c>
      <c r="D111" s="2" t="s">
        <v>92</v>
      </c>
      <c r="E111" s="2" t="s">
        <v>14</v>
      </c>
      <c r="F111" s="2" t="s">
        <v>15</v>
      </c>
      <c r="G111" s="2" t="s">
        <v>375</v>
      </c>
      <c r="H111" s="2" t="s">
        <v>367</v>
      </c>
      <c r="I111" s="2" t="str">
        <f>IFERROR(__xludf.DUMMYFUNCTION("GOOGLETRANSLATE(C111,""fr"",""en"")"),"I applied for any risk insurance at Active Insurance on 12/27/2018 one day after I bought a car, I sent all the documents requested in the quote but surprised, I am asked for a check technique of less than a month !!!
I explained them that I am not ready"&amp;" to redo a new technical control especially since the last was done in November (less than 2 months).
So to formalize things, I sent a recommended with AR which includes all the documents requested a week ago, and I think they never go to get the mail !!"&amp;"!
I believe that if things do not advance in the coming days, I will ask for a refund of the 130 euros that I have paid and I will move towards another insurer")</f>
        <v>I applied for any risk insurance at Active Insurance on 12/27/2018 one day after I bought a car, I sent all the documents requested in the quote but surprised, I am asked for a check technique of less than a month !!!
I explained them that I am not ready to redo a new technical control especially since the last was done in November (less than 2 months).
So to formalize things, I sent a recommended with AR which includes all the documents requested a week ago, and I think they never go to get the mail !!!
I believe that if things do not advance in the coming days, I will ask for a refund of the 130 euros that I have paid and I will move towards another insurer</v>
      </c>
    </row>
    <row r="112" ht="15.75" customHeight="1">
      <c r="B112" s="2" t="s">
        <v>376</v>
      </c>
      <c r="C112" s="2" t="s">
        <v>377</v>
      </c>
      <c r="D112" s="2" t="s">
        <v>92</v>
      </c>
      <c r="E112" s="2" t="s">
        <v>14</v>
      </c>
      <c r="F112" s="2" t="s">
        <v>15</v>
      </c>
      <c r="G112" s="2" t="s">
        <v>378</v>
      </c>
      <c r="H112" s="2" t="s">
        <v>367</v>
      </c>
      <c r="I112" s="2" t="str">
        <f>IFERROR(__xludf.DUMMYFUNCTION("GOOGLETRANSLATE(C112,""fr"",""en"")"),"Insurance that dares everything. I send the registered letter on 27/12 to terminate insurance on the anniversary date of 06/02, more than a month before. Backbacking to say that it is out of procedure and that they refuse the termination, and that I must "&amp;"call the surcharged number to have explanations. Just to make me pay more")</f>
        <v>Insurance that dares everything. I send the registered letter on 27/12 to terminate insurance on the anniversary date of 06/02, more than a month before. Backbacking to say that it is out of procedure and that they refuse the termination, and that I must call the surcharged number to have explanations. Just to make me pay more</v>
      </c>
    </row>
    <row r="113" ht="15.75" customHeight="1">
      <c r="B113" s="2" t="s">
        <v>379</v>
      </c>
      <c r="C113" s="2" t="s">
        <v>380</v>
      </c>
      <c r="D113" s="2" t="s">
        <v>92</v>
      </c>
      <c r="E113" s="2" t="s">
        <v>14</v>
      </c>
      <c r="F113" s="2" t="s">
        <v>15</v>
      </c>
      <c r="G113" s="2" t="s">
        <v>381</v>
      </c>
      <c r="H113" s="2" t="s">
        <v>382</v>
      </c>
      <c r="I113" s="2" t="str">
        <f>IFERROR(__xludf.DUMMYFUNCTION("GOOGLETRANSLATE(C113,""fr"",""en"")"),"Online subscriber 07.12.2018. I encountered a wall of misunderstanding where the sentence 'yes, here is an answer in itself and justifies an increase of 60 of the estimate initially signed. Having subscribed online (remotely) and still being under the 14 "&amp;"days of withdrawal and their police not applying before 12.01.2018, I just sent a recommended with AR for retraction according to article L121-20- 12 of the Consumer Code.
'The consumer has a period of 14 revolted calendar days to exercise his right of"&amp;" withdrawal, without having to justify a reason or to bear penalties.'
For information, the last person on the phone said that the retraction is not possible that I make a waiver and that it will cost me 80 EUR.
Case to follow, but I imagine that I sh"&amp;"ould seize public institutions on abusive clauses and non-compliance with the law vis-à-vis consumers to fully be reimbursed my payment (without penalty).
Auto insurance clearly to avoid!")</f>
        <v>Online subscriber 07.12.2018. I encountered a wall of misunderstanding where the sentence 'yes, here is an answer in itself and justifies an increase of 60 of the estimate initially signed. Having subscribed online (remotely) and still being under the 14 days of withdrawal and their police not applying before 12.01.2018, I just sent a recommended with AR for retraction according to article L121-20- 12 of the Consumer Code.
'The consumer has a period of 14 revolted calendar days to exercise his right of withdrawal, without having to justify a reason or to bear penalties.'
For information, the last person on the phone said that the retraction is not possible that I make a waiver and that it will cost me 80 EUR.
Case to follow, but I imagine that I should seize public institutions on abusive clauses and non-compliance with the law vis-à-vis consumers to fully be reimbursed my payment (without penalty).
Auto insurance clearly to avoid!</v>
      </c>
    </row>
    <row r="114" ht="15.75" customHeight="1">
      <c r="B114" s="2" t="s">
        <v>383</v>
      </c>
      <c r="C114" s="2" t="s">
        <v>384</v>
      </c>
      <c r="D114" s="2" t="s">
        <v>92</v>
      </c>
      <c r="E114" s="2" t="s">
        <v>14</v>
      </c>
      <c r="F114" s="2" t="s">
        <v>15</v>
      </c>
      <c r="G114" s="2" t="s">
        <v>385</v>
      </c>
      <c r="H114" s="2" t="s">
        <v>382</v>
      </c>
      <c r="I114" s="2" t="str">
        <f>IFERROR(__xludf.DUMMYFUNCTION("GOOGLETRANSLATE(C114,""fr"",""en"")"),"Impossible to reach on the phone
""All our advisers are currently online, we cannot follow up on your call""
It is however indicated on the site ""Our advisers can be reached from Monday to Friday from 9:00 am to 8:00 pm""
Knowing that I tried at least"&amp;" 10 times, on an ultra -surcharged number, I can't wait to receive my phone bill.
So I wanted to try access via the site, it does not recognize my customer number
Can someone explain to me how to adjust my deadline, knowing that I don't have a check boo"&amp;"k?
They will therefore terminate my contract, with payment of the entire premium due, on the pretext that I will not have reacted in time.
A real nightmare!")</f>
        <v>Impossible to reach on the phone
"All our advisers are currently online, we cannot follow up on your call"
It is however indicated on the site "Our advisers can be reached from Monday to Friday from 9:00 am to 8:00 pm"
Knowing that I tried at least 10 times, on an ultra -surcharged number, I can't wait to receive my phone bill.
So I wanted to try access via the site, it does not recognize my customer number
Can someone explain to me how to adjust my deadline, knowing that I don't have a check book?
They will therefore terminate my contract, with payment of the entire premium due, on the pretext that I will not have reacted in time.
A real nightmare!</v>
      </c>
    </row>
    <row r="115" ht="15.75" customHeight="1">
      <c r="B115" s="2" t="s">
        <v>386</v>
      </c>
      <c r="C115" s="2" t="s">
        <v>387</v>
      </c>
      <c r="D115" s="2" t="s">
        <v>92</v>
      </c>
      <c r="E115" s="2" t="s">
        <v>14</v>
      </c>
      <c r="F115" s="2" t="s">
        <v>15</v>
      </c>
      <c r="G115" s="2" t="s">
        <v>388</v>
      </c>
      <c r="H115" s="2" t="s">
        <v>389</v>
      </c>
      <c r="I115" s="2" t="str">
        <f>IFERROR(__xludf.DUMMYFUNCTION("GOOGLETRANSLATE(C115,""fr"",""en"")"),"Frankly to avoid, they are neither frank, nor serious, nor all that should be an insurer, no duty of information and transparency, with a customer service which responds to the email 10 years later otherwise you must call the surcharged number to 80ct the"&amp;" minute or the customer officer does not even let you speak when it is your initiative to call and it is you who pays.
To be truly fleeing except emergency but make sure you have all the documents in what you declare otherwise the costs behind hurt a lot"&amp;".")</f>
        <v>Frankly to avoid, they are neither frank, nor serious, nor all that should be an insurer, no duty of information and transparency, with a customer service which responds to the email 10 years later otherwise you must call the surcharged number to 80ct the minute or the customer officer does not even let you speak when it is your initiative to call and it is you who pays.
To be truly fleeing except emergency but make sure you have all the documents in what you declare otherwise the costs behind hurt a lot.</v>
      </c>
    </row>
    <row r="116" ht="15.75" customHeight="1">
      <c r="B116" s="2" t="s">
        <v>390</v>
      </c>
      <c r="C116" s="2" t="s">
        <v>391</v>
      </c>
      <c r="D116" s="2" t="s">
        <v>92</v>
      </c>
      <c r="E116" s="2" t="s">
        <v>14</v>
      </c>
      <c r="F116" s="2" t="s">
        <v>15</v>
      </c>
      <c r="G116" s="2" t="s">
        <v>392</v>
      </c>
      <c r="H116" s="2" t="s">
        <v>389</v>
      </c>
      <c r="I116" s="2" t="str">
        <f>IFERROR(__xludf.DUMMYFUNCTION("GOOGLETRANSLATE(C116,""fr"",""en"")"),"Barely assure that he claims me missing documents when I already refer everything to the problems to feel the problems coming by farming and I read several negative commanders on this subject and thinks that I will find myself in the same situation to not"&amp;" document at the end of a month")</f>
        <v>Barely assure that he claims me missing documents when I already refer everything to the problems to feel the problems coming by farming and I read several negative commanders on this subject and thinks that I will find myself in the same situation to not document at the end of a month</v>
      </c>
    </row>
    <row r="117" ht="15.75" customHeight="1">
      <c r="B117" s="2" t="s">
        <v>393</v>
      </c>
      <c r="C117" s="2" t="s">
        <v>394</v>
      </c>
      <c r="D117" s="2" t="s">
        <v>92</v>
      </c>
      <c r="E117" s="2" t="s">
        <v>14</v>
      </c>
      <c r="F117" s="2" t="s">
        <v>15</v>
      </c>
      <c r="G117" s="2" t="s">
        <v>395</v>
      </c>
      <c r="H117" s="2" t="s">
        <v>389</v>
      </c>
      <c r="I117" s="2" t="str">
        <f>IFERROR(__xludf.DUMMYFUNCTION("GOOGLETRANSLATE(C117,""fr"",""en"")"),"New vehicle on 08/16 I wanted to transfer insurance to the new vehicle I am told impossible to make a new contract and ride the other by LR ar OK and I am told that I have been refunded on the subscription to 'A 2nd vehicles. Result still not to terminate"&amp;", so always taken while my old vehicle has been sold since 08/23 .... very disappointed because I had advised a lot of people to subscribe to them and who followed me. . .")</f>
        <v>New vehicle on 08/16 I wanted to transfer insurance to the new vehicle I am told impossible to make a new contract and ride the other by LR ar OK and I am told that I have been refunded on the subscription to 'A 2nd vehicles. Result still not to terminate, so always taken while my old vehicle has been sold since 08/23 .... very disappointed because I had advised a lot of people to subscribe to them and who followed me. . .</v>
      </c>
    </row>
    <row r="118" ht="15.75" customHeight="1">
      <c r="B118" s="2" t="s">
        <v>396</v>
      </c>
      <c r="C118" s="2" t="s">
        <v>397</v>
      </c>
      <c r="D118" s="2" t="s">
        <v>92</v>
      </c>
      <c r="E118" s="2" t="s">
        <v>14</v>
      </c>
      <c r="F118" s="2" t="s">
        <v>15</v>
      </c>
      <c r="G118" s="2" t="s">
        <v>398</v>
      </c>
      <c r="H118" s="2" t="s">
        <v>399</v>
      </c>
      <c r="I118" s="2" t="str">
        <f>IFERROR(__xludf.DUMMYFUNCTION("GOOGLETRANSLATE(C118,""fr"",""en"")"),"Good morning all
I have no share of action at home or anything I am a simple customer at the sight of all these negative comments me personally I have no worries with them I am rather satisfied price reactivity everything goes well
It must also be said "&amp;"when it works well I still have trouble believing that there are only dissatisfied")</f>
        <v>Good morning all
I have no share of action at home or anything I am a simple customer at the sight of all these negative comments me personally I have no worries with them I am rather satisfied price reactivity everything goes well
It must also be said when it works well I still have trouble believing that there are only dissatisfied</v>
      </c>
    </row>
    <row r="119" ht="15.75" customHeight="1">
      <c r="B119" s="2" t="s">
        <v>400</v>
      </c>
      <c r="C119" s="2" t="s">
        <v>401</v>
      </c>
      <c r="D119" s="2" t="s">
        <v>92</v>
      </c>
      <c r="E119" s="2" t="s">
        <v>14</v>
      </c>
      <c r="F119" s="2" t="s">
        <v>15</v>
      </c>
      <c r="G119" s="2" t="s">
        <v>402</v>
      </c>
      <c r="H119" s="2" t="s">
        <v>399</v>
      </c>
      <c r="I119" s="2" t="str">
        <f>IFERROR(__xludf.DUMMYFUNCTION("GOOGLETRANSLATE(C119,""fr"",""en"")"),"They stole my money downright.
Under the pretext of a false statement when I had subscribed by phone with one of their advisor and explained my situation! As soon as I have time direction the court with a request for compensation in addition to reimburse"&amp;"ment!")</f>
        <v>They stole my money downright.
Under the pretext of a false statement when I had subscribed by phone with one of their advisor and explained my situation! As soon as I have time direction the court with a request for compensation in addition to reimbursement!</v>
      </c>
    </row>
    <row r="120" ht="15.75" customHeight="1">
      <c r="B120" s="2" t="s">
        <v>403</v>
      </c>
      <c r="C120" s="2" t="s">
        <v>404</v>
      </c>
      <c r="D120" s="2" t="s">
        <v>92</v>
      </c>
      <c r="E120" s="2" t="s">
        <v>14</v>
      </c>
      <c r="F120" s="2" t="s">
        <v>15</v>
      </c>
      <c r="G120" s="2" t="s">
        <v>405</v>
      </c>
      <c r="H120" s="2" t="s">
        <v>399</v>
      </c>
      <c r="I120" s="2" t="str">
        <f>IFERROR(__xludf.DUMMYFUNCTION("GOOGLETRANSLATE(C120,""fr"",""en"")"),"I can't receive an email code to be able to connect to my account so I’m still no insurance and they are money I really pissed off against them every time I call them he send me a walk I will file a complaint ç 'is inadmissible")</f>
        <v>I can't receive an email code to be able to connect to my account so I’m still no insurance and they are money I really pissed off against them every time I call them he send me a walk I will file a complaint ç 'is inadmissible</v>
      </c>
    </row>
    <row r="121" ht="15.75" customHeight="1">
      <c r="B121" s="2" t="s">
        <v>406</v>
      </c>
      <c r="C121" s="2" t="s">
        <v>407</v>
      </c>
      <c r="D121" s="2" t="s">
        <v>92</v>
      </c>
      <c r="E121" s="2" t="s">
        <v>14</v>
      </c>
      <c r="F121" s="2" t="s">
        <v>15</v>
      </c>
      <c r="G121" s="2" t="s">
        <v>408</v>
      </c>
      <c r="H121" s="2" t="s">
        <v>409</v>
      </c>
      <c r="I121" s="2" t="str">
        <f>IFERROR(__xludf.DUMMYFUNCTION("GOOGLETRANSLATE(C121,""fr"",""en"")"),"Subscribed yesterday at Active Insurance. Unable to connect after 23 attempts at my customer area to download my provisional certificate. They send me codes that are useless and qd I call them they answer me that they have to raise the information and sen"&amp;"d a May what I did. No response from this famous service I remind them and I am told that the certificate will be sent to the time. After 3 hours still nothing.")</f>
        <v>Subscribed yesterday at Active Insurance. Unable to connect after 23 attempts at my customer area to download my provisional certificate. They send me codes that are useless and qd I call them they answer me that they have to raise the information and send a May what I did. No response from this famous service I remind them and I am told that the certificate will be sent to the time. After 3 hours still nothing.</v>
      </c>
    </row>
    <row r="122" ht="15.75" customHeight="1">
      <c r="B122" s="2" t="s">
        <v>410</v>
      </c>
      <c r="C122" s="2" t="s">
        <v>411</v>
      </c>
      <c r="D122" s="2" t="s">
        <v>92</v>
      </c>
      <c r="E122" s="2" t="s">
        <v>14</v>
      </c>
      <c r="F122" s="2" t="s">
        <v>15</v>
      </c>
      <c r="G122" s="2" t="s">
        <v>412</v>
      </c>
      <c r="H122" s="2" t="s">
        <v>409</v>
      </c>
      <c r="I122" s="2" t="str">
        <f>IFERROR(__xludf.DUMMYFUNCTION("GOOGLETRANSLATE(C122,""fr"",""en"")"),"
I have subscribed to them for 1 year, except that I wanted to terminate to go to another. Allianz sent them a termination request on July 27 with acknowledgment of receipt received the same days at 12:38 p.m. Except that it was on September 13 that I le"&amp;"arned by email that the termination request sent by my new insurer, had been refused, in front I had received neither call, nor mail or email on their part and Now he has put me in notice and asks me to pay nearly € 600.
This insurance is next to the pla"&amp;"te, they are late but are not able to recognize it and assume. I opposed all the samples that wanted to take at home.
Do not recommend it to anyone")</f>
        <v>
I have subscribed to them for 1 year, except that I wanted to terminate to go to another. Allianz sent them a termination request on July 27 with acknowledgment of receipt received the same days at 12:38 p.m. Except that it was on September 13 that I learned by email that the termination request sent by my new insurer, had been refused, in front I had received neither call, nor mail or email on their part and Now he has put me in notice and asks me to pay nearly € 600.
This insurance is next to the plate, they are late but are not able to recognize it and assume. I opposed all the samples that wanted to take at home.
Do not recommend it to anyone</v>
      </c>
    </row>
    <row r="123" ht="15.75" customHeight="1">
      <c r="B123" s="2" t="s">
        <v>413</v>
      </c>
      <c r="C123" s="2" t="s">
        <v>414</v>
      </c>
      <c r="D123" s="2" t="s">
        <v>92</v>
      </c>
      <c r="E123" s="2" t="s">
        <v>14</v>
      </c>
      <c r="F123" s="2" t="s">
        <v>15</v>
      </c>
      <c r="G123" s="2" t="s">
        <v>415</v>
      </c>
      <c r="H123" s="2" t="s">
        <v>409</v>
      </c>
      <c r="I123" s="2" t="str">
        <f>IFERROR(__xludf.DUMMYFUNCTION("GOOGLETRANSLATE(C123,""fr"",""en"")"),"Very reachable by email at the start but unreachable in the event of a problem with a surcharged number ...")</f>
        <v>Very reachable by email at the start but unreachable in the event of a problem with a surcharged number ...</v>
      </c>
    </row>
    <row r="124" ht="15.75" customHeight="1">
      <c r="B124" s="2" t="s">
        <v>416</v>
      </c>
      <c r="C124" s="2" t="s">
        <v>417</v>
      </c>
      <c r="D124" s="2" t="s">
        <v>92</v>
      </c>
      <c r="E124" s="2" t="s">
        <v>14</v>
      </c>
      <c r="F124" s="2" t="s">
        <v>15</v>
      </c>
      <c r="G124" s="2" t="s">
        <v>418</v>
      </c>
      <c r="H124" s="2" t="s">
        <v>409</v>
      </c>
      <c r="I124" s="2" t="str">
        <f>IFERROR(__xludf.DUMMYFUNCTION("GOOGLETRANSLATE(C124,""fr"",""en"")"),"Hello, well I am assured at home, unknown insurance in the battalion for me and discovered via ""the ferrets or lelynx I do not know"" and I had no worries.
I am in a bonus and they are the ones who offered me the most interesting price for my car insure"&amp;"d at the third party with the 0 km assistance.
In short, I sent all the requested parts and I received my green card in time.
No one forced my hand to me and I paid exactly the sum that was agreed when signing the contract.
Now in the event of a non -r"&amp;"esponsible disaster I cannot guarantee that I will have the same service as if I were at a big insurer (more expensive) but I don't care! I assure a car that is worth nothing!
In short, low cost insurance that provides low cost service but does it well"&amp;" when you read the contract before signing it !!!!
Notice to ralers, you have the service you pay !!!! And if you have been fooled, it's well done for you! needed the general conditions, not making a false statement .... like most of the negative opinion"&amp;"s that we find here ...
Why is everything going well for me and not for others ?? You have to question yourself before defaming like that!
I change car every 6 months around and each time I go to insurance comparators to find the cheapest possible! I fu"&amp;"lfill myself almost all the time with exotic insurers and I have never had any problem .. (nor accident either)
In short, I recommend this low cost insurer reserved apparently for intelligent people!
")</f>
        <v>Hello, well I am assured at home, unknown insurance in the battalion for me and discovered via "the ferrets or lelynx I do not know" and I had no worries.
I am in a bonus and they are the ones who offered me the most interesting price for my car insured at the third party with the 0 km assistance.
In short, I sent all the requested parts and I received my green card in time.
No one forced my hand to me and I paid exactly the sum that was agreed when signing the contract.
Now in the event of a non -responsible disaster I cannot guarantee that I will have the same service as if I were at a big insurer (more expensive) but I don't care! I assure a car that is worth nothing!
In short, low cost insurance that provides low cost service but does it well when you read the contract before signing it !!!!
Notice to ralers, you have the service you pay !!!! And if you have been fooled, it's well done for you! needed the general conditions, not making a false statement .... like most of the negative opinions that we find here ...
Why is everything going well for me and not for others ?? You have to question yourself before defaming like that!
I change car every 6 months around and each time I go to insurance comparators to find the cheapest possible! I fulfill myself almost all the time with exotic insurers and I have never had any problem .. (nor accident either)
In short, I recommend this low cost insurer reserved apparently for intelligent people!
</v>
      </c>
    </row>
    <row r="125" ht="15.75" customHeight="1">
      <c r="B125" s="2" t="s">
        <v>419</v>
      </c>
      <c r="C125" s="2" t="s">
        <v>420</v>
      </c>
      <c r="D125" s="2" t="s">
        <v>92</v>
      </c>
      <c r="E125" s="2" t="s">
        <v>14</v>
      </c>
      <c r="F125" s="2" t="s">
        <v>15</v>
      </c>
      <c r="G125" s="2" t="s">
        <v>421</v>
      </c>
      <c r="H125" s="2" t="s">
        <v>422</v>
      </c>
      <c r="I125" s="2" t="str">
        <f>IFERROR(__xludf.DUMMYFUNCTION("GOOGLETRANSLATE(C125,""fr"",""en"")"),"To be urgently fleeing!
I am only dispute with them! Refusal to take into account the mail, refusal to take into account the termination request, triple the insurance premium on the ego after, claimed an insurance premium with 2 months advance otherwise "&amp;"it is resilled, no response not to email , surcharged number, in short, don't flee !!!")</f>
        <v>To be urgently fleeing!
I am only dispute with them! Refusal to take into account the mail, refusal to take into account the termination request, triple the insurance premium on the ego after, claimed an insurance premium with 2 months advance otherwise it is resilled, no response not to email , surcharged number, in short, don't flee !!!</v>
      </c>
    </row>
    <row r="126" ht="15.75" customHeight="1">
      <c r="B126" s="2" t="s">
        <v>423</v>
      </c>
      <c r="C126" s="2" t="s">
        <v>424</v>
      </c>
      <c r="D126" s="2" t="s">
        <v>92</v>
      </c>
      <c r="E126" s="2" t="s">
        <v>14</v>
      </c>
      <c r="F126" s="2" t="s">
        <v>15</v>
      </c>
      <c r="G126" s="2" t="s">
        <v>425</v>
      </c>
      <c r="H126" s="2" t="s">
        <v>426</v>
      </c>
      <c r="I126" s="2" t="str">
        <f>IFERROR(__xludf.DUMMYFUNCTION("GOOGLETRANSLATE(C126,""fr"",""en"")"),"I find it hard to understand the number of negative comments, when you subscribe to this kind of insurance is that you have done something stupid and other insurers no longer want you.
From that moment, you should review your tolerance threshold for th"&amp;"e service, people want everything and immediately and recently for free.
We are not in a world of bisounours.
For my part, I went to them for a period of one year while amortized my accident and I have nothing to say, everything went very well.
T"&amp;"hank you Active assurances for welcoming me.")</f>
        <v>I find it hard to understand the number of negative comments, when you subscribe to this kind of insurance is that you have done something stupid and other insurers no longer want you.
From that moment, you should review your tolerance threshold for the service, people want everything and immediately and recently for free.
We are not in a world of bisounours.
For my part, I went to them for a period of one year while amortized my accident and I have nothing to say, everything went very well.
Thank you Active assurances for welcoming me.</v>
      </c>
    </row>
    <row r="127" ht="15.75" customHeight="1">
      <c r="B127" s="2" t="s">
        <v>427</v>
      </c>
      <c r="C127" s="2" t="s">
        <v>428</v>
      </c>
      <c r="D127" s="2" t="s">
        <v>92</v>
      </c>
      <c r="E127" s="2" t="s">
        <v>14</v>
      </c>
      <c r="F127" s="2" t="s">
        <v>15</v>
      </c>
      <c r="G127" s="2" t="s">
        <v>429</v>
      </c>
      <c r="H127" s="2" t="s">
        <v>426</v>
      </c>
      <c r="I127" s="2" t="str">
        <f>IFERROR(__xludf.DUMMYFUNCTION("GOOGLETRANSLATE(C127,""fr"",""en"")"),"To expressly flee a contract subscribed on 20mai we are on July 12 still not received the green card there is still missing a document and there they rebuild me a new quote because it has been more than a month since the contract was passed it goes on a r"&amp;"efund of the 'old and payment of the new without assurance that everything will be made suddenly I terminate and leave elsewhere")</f>
        <v>To expressly flee a contract subscribed on 20mai we are on July 12 still not received the green card there is still missing a document and there they rebuild me a new quote because it has been more than a month since the contract was passed it goes on a refund of the 'old and payment of the new without assurance that everything will be made suddenly I terminate and leave elsewhere</v>
      </c>
    </row>
    <row r="128" ht="15.75" customHeight="1">
      <c r="B128" s="2" t="s">
        <v>430</v>
      </c>
      <c r="C128" s="2" t="s">
        <v>431</v>
      </c>
      <c r="D128" s="2" t="s">
        <v>92</v>
      </c>
      <c r="E128" s="2" t="s">
        <v>14</v>
      </c>
      <c r="F128" s="2" t="s">
        <v>15</v>
      </c>
      <c r="G128" s="2" t="s">
        <v>432</v>
      </c>
      <c r="H128" s="2" t="s">
        <v>426</v>
      </c>
      <c r="I128" s="2" t="str">
        <f>IFERROR(__xludf.DUMMYFUNCTION("GOOGLETRANSLATE(C128,""fr"",""en"")"),"Good reception at headquarters for the payment of the annual subscription.
With them the customer area works, at home I have never been able to access the online payment console.")</f>
        <v>Good reception at headquarters for the payment of the annual subscription.
With them the customer area works, at home I have never been able to access the online payment console.</v>
      </c>
    </row>
    <row r="129" ht="15.75" customHeight="1">
      <c r="B129" s="2" t="s">
        <v>433</v>
      </c>
      <c r="C129" s="2" t="s">
        <v>434</v>
      </c>
      <c r="D129" s="2" t="s">
        <v>92</v>
      </c>
      <c r="E129" s="2" t="s">
        <v>14</v>
      </c>
      <c r="F129" s="2" t="s">
        <v>15</v>
      </c>
      <c r="G129" s="2" t="s">
        <v>435</v>
      </c>
      <c r="H129" s="2" t="s">
        <v>426</v>
      </c>
      <c r="I129" s="2" t="str">
        <f>IFERROR(__xludf.DUMMYFUNCTION("GOOGLETRANSLATE(C129,""fr"",""en"")"),"Be careful they cashed the check before even sending you the green card and does not give you any news when you contact them in a surcharged number they pretend not to have recruited all the necessary parts but in this case it is not Contact the customer "&amp;"in good time?")</f>
        <v>Be careful they cashed the check before even sending you the green card and does not give you any news when you contact them in a surcharged number they pretend not to have recruited all the necessary parts but in this case it is not Contact the customer in good time?</v>
      </c>
    </row>
    <row r="130" ht="15.75" customHeight="1">
      <c r="B130" s="2" t="s">
        <v>436</v>
      </c>
      <c r="C130" s="2" t="s">
        <v>437</v>
      </c>
      <c r="D130" s="2" t="s">
        <v>92</v>
      </c>
      <c r="E130" s="2" t="s">
        <v>14</v>
      </c>
      <c r="F130" s="2" t="s">
        <v>15</v>
      </c>
      <c r="G130" s="2" t="s">
        <v>438</v>
      </c>
      <c r="H130" s="2" t="s">
        <v>439</v>
      </c>
      <c r="I130" s="2" t="str">
        <f>IFERROR(__xludf.DUMMYFUNCTION("GOOGLETRANSLATE(C130,""fr"",""en"")"),"It's not expensive but the service is lamentable. I have just canceled my insurance and I do not get the reimbursement of my non -due subscription. Better not to have an accident with this type of insurer. If you take out a contract, expect to have proble"&amp;"ms.")</f>
        <v>It's not expensive but the service is lamentable. I have just canceled my insurance and I do not get the reimbursement of my non -due subscription. Better not to have an accident with this type of insurer. If you take out a contract, expect to have problems.</v>
      </c>
    </row>
    <row r="131" ht="15.75" customHeight="1">
      <c r="B131" s="2" t="s">
        <v>440</v>
      </c>
      <c r="C131" s="2" t="s">
        <v>441</v>
      </c>
      <c r="D131" s="2" t="s">
        <v>92</v>
      </c>
      <c r="E131" s="2" t="s">
        <v>14</v>
      </c>
      <c r="F131" s="2" t="s">
        <v>15</v>
      </c>
      <c r="G131" s="2" t="s">
        <v>442</v>
      </c>
      <c r="H131" s="2" t="s">
        <v>439</v>
      </c>
      <c r="I131" s="2" t="str">
        <f>IFERROR(__xludf.DUMMYFUNCTION("GOOGLETRANSLATE(C131,""fr"",""en"")"),"They bait with prices that they do not hold under false pretexts (between 2015 and 2016 my wife was 2nd steering wheel, while she was the driver of the vehicle, since I worked in a car concession, and therefore VD insured By the box) ... to flee these are"&amp;" machines that respond with formatted texts.
Once the year paid, they decide by mutual agreement to take 80 termination fees and refuse to send you a green card to the pro rata temporis of the payment made.
They undertake to remind you, for a month that"&amp;" the insurance request is made, and I am at my 5th call !!!")</f>
        <v>They bait with prices that they do not hold under false pretexts (between 2015 and 2016 my wife was 2nd steering wheel, while she was the driver of the vehicle, since I worked in a car concession, and therefore VD insured By the box) ... to flee these are machines that respond with formatted texts.
Once the year paid, they decide by mutual agreement to take 80 termination fees and refuse to send you a green card to the pro rata temporis of the payment made.
They undertake to remind you, for a month that the insurance request is made, and I am at my 5th call !!!</v>
      </c>
    </row>
    <row r="132" ht="15.75" customHeight="1">
      <c r="B132" s="2" t="s">
        <v>443</v>
      </c>
      <c r="C132" s="2" t="s">
        <v>444</v>
      </c>
      <c r="D132" s="2" t="s">
        <v>92</v>
      </c>
      <c r="E132" s="2" t="s">
        <v>14</v>
      </c>
      <c r="F132" s="2" t="s">
        <v>15</v>
      </c>
      <c r="G132" s="2" t="s">
        <v>445</v>
      </c>
      <c r="H132" s="2" t="s">
        <v>439</v>
      </c>
      <c r="I132" s="2" t="str">
        <f>IFERROR(__xludf.DUMMYFUNCTION("GOOGLETRANSLATE(C132,""fr"",""en"")"),"The worst insurance that I never had, I await a refund from then January 24. I have returned two recommends, more emails. They never pick up anything according to them. You have a problem during the Night Dammerde you. You want 1 euro information per minu"&amp;"te. To tell you that he has received nothing")</f>
        <v>The worst insurance that I never had, I await a refund from then January 24. I have returned two recommends, more emails. They never pick up anything according to them. You have a problem during the Night Dammerde you. You want 1 euro information per minute. To tell you that he has received nothing</v>
      </c>
    </row>
    <row r="133" ht="15.75" customHeight="1">
      <c r="B133" s="2" t="s">
        <v>446</v>
      </c>
      <c r="C133" s="2" t="s">
        <v>447</v>
      </c>
      <c r="D133" s="2" t="s">
        <v>92</v>
      </c>
      <c r="E133" s="2" t="s">
        <v>14</v>
      </c>
      <c r="F133" s="2" t="s">
        <v>15</v>
      </c>
      <c r="G133" s="2" t="s">
        <v>448</v>
      </c>
      <c r="H133" s="2" t="s">
        <v>439</v>
      </c>
      <c r="I133" s="2" t="str">
        <f>IFERROR(__xludf.DUMMYFUNCTION("GOOGLETRANSLATE(C133,""fr"",""en"")"),"300632 Best price for subscription (138.1). 1 month after the price is + that doubled (327.5). Reason invoked: file fees. No response to emails.")</f>
        <v>300632 Best price for subscription (138.1). 1 month after the price is + that doubled (327.5). Reason invoked: file fees. No response to emails.</v>
      </c>
    </row>
    <row r="134" ht="15.75" customHeight="1">
      <c r="B134" s="2" t="s">
        <v>449</v>
      </c>
      <c r="C134" s="2" t="s">
        <v>450</v>
      </c>
      <c r="D134" s="2" t="s">
        <v>92</v>
      </c>
      <c r="E134" s="2" t="s">
        <v>14</v>
      </c>
      <c r="F134" s="2" t="s">
        <v>15</v>
      </c>
      <c r="G134" s="2" t="s">
        <v>451</v>
      </c>
      <c r="H134" s="2" t="s">
        <v>452</v>
      </c>
      <c r="I134" s="2" t="str">
        <f>IFERROR(__xludf.DUMMYFUNCTION("GOOGLETRANSLATE(C134,""fr"",""en"")"),"During the subscription ask you to pay 6 months in advance, to my knowledge the only insurer to do so, being insured for many years. They have asked me several times the documents that I had sent to them by email and that 'They had received!
Insurance to"&amp;" flee !!!!!!
")</f>
        <v>During the subscription ask you to pay 6 months in advance, to my knowledge the only insurer to do so, being insured for many years. They have asked me several times the documents that I had sent to them by email and that 'They had received!
Insurance to flee !!!!!!
</v>
      </c>
    </row>
    <row r="135" ht="15.75" customHeight="1">
      <c r="B135" s="2" t="s">
        <v>453</v>
      </c>
      <c r="C135" s="2" t="s">
        <v>454</v>
      </c>
      <c r="D135" s="2" t="s">
        <v>92</v>
      </c>
      <c r="E135" s="2" t="s">
        <v>14</v>
      </c>
      <c r="F135" s="2" t="s">
        <v>15</v>
      </c>
      <c r="G135" s="2" t="s">
        <v>455</v>
      </c>
      <c r="H135" s="2" t="s">
        <v>452</v>
      </c>
      <c r="I135" s="2" t="str">
        <f>IFERROR(__xludf.DUMMYFUNCTION("GOOGLETRANSLATE(C135,""fr"",""en"")"),"Hello, Subscribe on 05/10/2018 almost 10 times that I have sent all the documents ask by Active Insurance, I still not received a green card?
 1. The insurance quote signed
2. Recto copy - back of the main driver's driver's license.
3. The bank identit"&amp;"y statement on which the samples will be domiciled if you opt for this method of settlement.
4. The photocopy of the final gray card of the vehicle to be provided.
5. The information reported in the last 36 months and dating from less than 2 months.
Th"&amp;"is compulsory insurance document is an original issued on request from the previous insurer.")</f>
        <v>Hello, Subscribe on 05/10/2018 almost 10 times that I have sent all the documents ask by Active Insurance, I still not received a green card?
 1. The insurance quote signed
2. Recto copy - back of the main driver's driver's license.
3. The bank identity statement on which the samples will be domiciled if you opt for this method of settlement.
4. The photocopy of the final gray card of the vehicle to be provided.
5. The information reported in the last 36 months and dating from less than 2 months.
This compulsory insurance document is an original issued on request from the previous insurer.</v>
      </c>
    </row>
    <row r="136" ht="15.75" customHeight="1">
      <c r="B136" s="2" t="s">
        <v>456</v>
      </c>
      <c r="C136" s="2" t="s">
        <v>457</v>
      </c>
      <c r="D136" s="2" t="s">
        <v>92</v>
      </c>
      <c r="E136" s="2" t="s">
        <v>14</v>
      </c>
      <c r="F136" s="2" t="s">
        <v>15</v>
      </c>
      <c r="G136" s="2" t="s">
        <v>458</v>
      </c>
      <c r="H136" s="2" t="s">
        <v>452</v>
      </c>
      <c r="I136" s="2" t="str">
        <f>IFERROR(__xludf.DUMMYFUNCTION("GOOGLETRANSLATE(C136,""fr"",""en"")"),"Another site of incompetent, very responsive to collect your insurance premium in advance and which then does not respond to any of your emails to force you to remind them of a surcharged number. In short, to avoid absolutely!")</f>
        <v>Another site of incompetent, very responsive to collect your insurance premium in advance and which then does not respond to any of your emails to force you to remind them of a surcharged number. In short, to avoid absolutely!</v>
      </c>
    </row>
    <row r="137" ht="15.75" customHeight="1">
      <c r="B137" s="2" t="s">
        <v>459</v>
      </c>
      <c r="C137" s="2" t="s">
        <v>460</v>
      </c>
      <c r="D137" s="2" t="s">
        <v>92</v>
      </c>
      <c r="E137" s="2" t="s">
        <v>14</v>
      </c>
      <c r="F137" s="2" t="s">
        <v>15</v>
      </c>
      <c r="G137" s="2" t="s">
        <v>461</v>
      </c>
      <c r="H137" s="2" t="s">
        <v>452</v>
      </c>
      <c r="I137" s="2" t="str">
        <f>IFERROR(__xludf.DUMMYFUNCTION("GOOGLETRANSLATE(C137,""fr"",""en"")"),"A shame this insurance, a lot of trouble obtaining a contract with them, asking me for any kind of certificate document on the honor of reports of information three years, incompetent customer service I will solve as soon as possible to flee this insuranc"&amp;"e")</f>
        <v>A shame this insurance, a lot of trouble obtaining a contract with them, asking me for any kind of certificate document on the honor of reports of information three years, incompetent customer service I will solve as soon as possible to flee this insurance</v>
      </c>
    </row>
    <row r="138" ht="15.75" customHeight="1">
      <c r="B138" s="2" t="s">
        <v>462</v>
      </c>
      <c r="C138" s="2" t="s">
        <v>463</v>
      </c>
      <c r="D138" s="2" t="s">
        <v>92</v>
      </c>
      <c r="E138" s="2" t="s">
        <v>14</v>
      </c>
      <c r="F138" s="2" t="s">
        <v>15</v>
      </c>
      <c r="G138" s="2" t="s">
        <v>464</v>
      </c>
      <c r="H138" s="2" t="s">
        <v>465</v>
      </c>
      <c r="I138" s="2" t="str">
        <f>IFERROR(__xludf.DUMMYFUNCTION("GOOGLETRANSLATE(C138,""fr"",""en"")"),"Hello,
I do not know what to say, I do not understand that the day we end up with a problem in this case a flight of car, we are asked a panoply of paperwork and we send you experts to insurance, like i this It was not already complicated enough to fin"&amp;"d yourself without a car overnight. If we ensure for the flight and the day it happens to us we are not reimbursed. what's the point ???
File still in progress for 5 months, really disappointed if no proposed solution.")</f>
        <v>Hello,
I do not know what to say, I do not understand that the day we end up with a problem in this case a flight of car, we are asked a panoply of paperwork and we send you experts to insurance, like i this It was not already complicated enough to find yourself without a car overnight. If we ensure for the flight and the day it happens to us we are not reimbursed. what's the point ???
File still in progress for 5 months, really disappointed if no proposed solution.</v>
      </c>
    </row>
    <row r="139" ht="15.75" customHeight="1">
      <c r="B139" s="2" t="s">
        <v>466</v>
      </c>
      <c r="C139" s="2" t="s">
        <v>467</v>
      </c>
      <c r="D139" s="2" t="s">
        <v>92</v>
      </c>
      <c r="E139" s="2" t="s">
        <v>14</v>
      </c>
      <c r="F139" s="2" t="s">
        <v>15</v>
      </c>
      <c r="G139" s="2" t="s">
        <v>468</v>
      </c>
      <c r="H139" s="2" t="s">
        <v>465</v>
      </c>
      <c r="I139" s="2" t="str">
        <f>IFERROR(__xludf.DUMMYFUNCTION("GOOGLETRANSLATE(C139,""fr"",""en"")"),"Contract n297533 I sent a registered letter to cancel my insurance contract made on 04/11/2018 when you will reimburse me ?????")</f>
        <v>Contract n297533 I sent a registered letter to cancel my insurance contract made on 04/11/2018 when you will reimburse me ?????</v>
      </c>
    </row>
    <row r="140" ht="15.75" customHeight="1">
      <c r="B140" s="2" t="s">
        <v>469</v>
      </c>
      <c r="C140" s="2" t="s">
        <v>470</v>
      </c>
      <c r="D140" s="2" t="s">
        <v>92</v>
      </c>
      <c r="E140" s="2" t="s">
        <v>14</v>
      </c>
      <c r="F140" s="2" t="s">
        <v>15</v>
      </c>
      <c r="G140" s="2" t="s">
        <v>471</v>
      </c>
      <c r="H140" s="2" t="s">
        <v>465</v>
      </c>
      <c r="I140" s="2" t="str">
        <f>IFERROR(__xludf.DUMMYFUNCTION("GOOGLETRANSLATE(C140,""fr"",""en"")"),"Do not subscribe
Price level they seem attractive but they add costs that quickly increase the note
Completely zero customer service, does not understand what we are asking, limits if they know how to speak French
Completely dissatisfied, my contract w"&amp;"as € 963, they took me for € 1268, in addition I country monthly, I was specified that the last two me are free because it is necessary to pay them when opening the contract, surprise, I am my 11th me and they took me ...
  ")</f>
        <v>Do not subscribe
Price level they seem attractive but they add costs that quickly increase the note
Completely zero customer service, does not understand what we are asking, limits if they know how to speak French
Completely dissatisfied, my contract was € 963, they took me for € 1268, in addition I country monthly, I was specified that the last two me are free because it is necessary to pay them when opening the contract, surprise, I am my 11th me and they took me ...
  </v>
      </c>
    </row>
    <row r="141" ht="15.75" customHeight="1">
      <c r="B141" s="2" t="s">
        <v>472</v>
      </c>
      <c r="C141" s="2" t="s">
        <v>473</v>
      </c>
      <c r="D141" s="2" t="s">
        <v>92</v>
      </c>
      <c r="E141" s="2" t="s">
        <v>14</v>
      </c>
      <c r="F141" s="2" t="s">
        <v>15</v>
      </c>
      <c r="G141" s="2" t="s">
        <v>474</v>
      </c>
      <c r="H141" s="2" t="s">
        <v>475</v>
      </c>
      <c r="I141" s="2" t="str">
        <f>IFERROR(__xludf.DUMMYFUNCTION("GOOGLETRANSLATE(C141,""fr"",""en"")"),"They must not read the email he never rejects them overfact 0.80 cmt the minute while we personally contribute incompetent assurance to flee from the 5 car contracts that I have these worst")</f>
        <v>They must not read the email he never rejects them overfact 0.80 cmt the minute while we personally contribute incompetent assurance to flee from the 5 car contracts that I have these worst</v>
      </c>
    </row>
    <row r="142" ht="15.75" customHeight="1">
      <c r="B142" s="2" t="s">
        <v>476</v>
      </c>
      <c r="C142" s="2" t="s">
        <v>477</v>
      </c>
      <c r="D142" s="2" t="s">
        <v>92</v>
      </c>
      <c r="E142" s="2" t="s">
        <v>14</v>
      </c>
      <c r="F142" s="2" t="s">
        <v>15</v>
      </c>
      <c r="G142" s="2" t="s">
        <v>478</v>
      </c>
      <c r="H142" s="2" t="s">
        <v>475</v>
      </c>
      <c r="I142" s="2" t="str">
        <f>IFERROR(__xludf.DUMMYFUNCTION("GOOGLETRANSLATE(C142,""fr"",""en"")"),"Insurance to flee, non -existent customer service, bad times, no contact in the event of questions or problem. Request for withdrawal requested in time, no taking into account a request for retraction despite recommended with AR. Be careful the price is n"&amp;"ot everything.")</f>
        <v>Insurance to flee, non -existent customer service, bad times, no contact in the event of questions or problem. Request for withdrawal requested in time, no taking into account a request for retraction despite recommended with AR. Be careful the price is not everything.</v>
      </c>
    </row>
    <row r="143" ht="15.75" customHeight="1">
      <c r="B143" s="2" t="s">
        <v>479</v>
      </c>
      <c r="C143" s="2" t="s">
        <v>480</v>
      </c>
      <c r="D143" s="2" t="s">
        <v>92</v>
      </c>
      <c r="E143" s="2" t="s">
        <v>14</v>
      </c>
      <c r="F143" s="2" t="s">
        <v>15</v>
      </c>
      <c r="G143" s="2" t="s">
        <v>481</v>
      </c>
      <c r="H143" s="2" t="s">
        <v>475</v>
      </c>
      <c r="I143" s="2" t="str">
        <f>IFERROR(__xludf.DUMMYFUNCTION("GOOGLETRANSLATE(C143,""fr"",""en"")"),"Do not go to them !!! I make them for a.dehoon but following a non -sale I terminated 2 days later he refuses my letter want me to pay 830 euro! Because we create a green card on December 29 so I never received! It's anything to do with people! While I se"&amp;"nd 2 put ar of Resiliztion, one with the signature of the owner to say that the vehicle has not been sold! It's disrespectful really my news!")</f>
        <v>Do not go to them !!! I make them for a.dehoon but following a non -sale I terminated 2 days later he refuses my letter want me to pay 830 euro! Because we create a green card on December 29 so I never received! It's anything to do with people! While I send 2 put ar of Resiliztion, one with the signature of the owner to say that the vehicle has not been sold! It's disrespectful really my news!</v>
      </c>
    </row>
    <row r="144" ht="15.75" customHeight="1">
      <c r="B144" s="2" t="s">
        <v>482</v>
      </c>
      <c r="C144" s="2" t="s">
        <v>483</v>
      </c>
      <c r="D144" s="2" t="s">
        <v>92</v>
      </c>
      <c r="E144" s="2" t="s">
        <v>14</v>
      </c>
      <c r="F144" s="2" t="s">
        <v>15</v>
      </c>
      <c r="G144" s="2" t="s">
        <v>484</v>
      </c>
      <c r="H144" s="2" t="s">
        <v>485</v>
      </c>
      <c r="I144" s="2" t="str">
        <f>IFERROR(__xludf.DUMMYFUNCTION("GOOGLETRANSLATE(C144,""fr"",""en"")"),"Customer: 244222
Hello I received the annual maturity notice at the end of January on the other hand I still haven't received my new green card")</f>
        <v>Customer: 244222
Hello I received the annual maturity notice at the end of January on the other hand I still haven't received my new green card</v>
      </c>
    </row>
    <row r="145" ht="15.75" customHeight="1">
      <c r="B145" s="2" t="s">
        <v>486</v>
      </c>
      <c r="C145" s="2" t="s">
        <v>487</v>
      </c>
      <c r="D145" s="2" t="s">
        <v>92</v>
      </c>
      <c r="E145" s="2" t="s">
        <v>14</v>
      </c>
      <c r="F145" s="2" t="s">
        <v>15</v>
      </c>
      <c r="G145" s="2" t="s">
        <v>488</v>
      </c>
      <c r="H145" s="2" t="s">
        <v>485</v>
      </c>
      <c r="I145" s="2" t="str">
        <f>IFERROR(__xludf.DUMMYFUNCTION("GOOGLETRANSLATE(C145,""fr"",""en"")"),"Attractive price but once signed it is the cata ... I chose to pay half my contract then automatic sampling ... all taken 1 week later and I always wait for my green because my information statement n 'is not validated when I sent 2 different !!!")</f>
        <v>Attractive price but once signed it is the cata ... I chose to pay half my contract then automatic sampling ... all taken 1 week later and I always wait for my green because my information statement n 'is not validated when I sent 2 different !!!</v>
      </c>
    </row>
    <row r="146" ht="15.75" customHeight="1">
      <c r="B146" s="2" t="s">
        <v>489</v>
      </c>
      <c r="C146" s="2" t="s">
        <v>490</v>
      </c>
      <c r="D146" s="2" t="s">
        <v>92</v>
      </c>
      <c r="E146" s="2" t="s">
        <v>14</v>
      </c>
      <c r="F146" s="2" t="s">
        <v>15</v>
      </c>
      <c r="G146" s="2" t="s">
        <v>491</v>
      </c>
      <c r="H146" s="2" t="s">
        <v>485</v>
      </c>
      <c r="I146" s="2" t="str">
        <f>IFERROR(__xludf.DUMMYFUNCTION("GOOGLETRANSLATE(C146,""fr"",""en"")"),"Very unhappy! ... Especially not subscribe to them! ...
If I had read the other comments before I would not be launched with this company.
Several requests for documents despite that I sent them. A total misunderstanding of the interlocutors of customer"&amp;" service and above all a ""hung up on the nose"" ???
The only beginning of the relationship lets the cases imagine where I will have to declare a claim ....
I asked for termination and reimbursement.
Since radio silence on their part .... very weird")</f>
        <v>Very unhappy! ... Especially not subscribe to them! ...
If I had read the other comments before I would not be launched with this company.
Several requests for documents despite that I sent them. A total misunderstanding of the interlocutors of customer service and above all a "hung up on the nose" ???
The only beginning of the relationship lets the cases imagine where I will have to declare a claim ....
I asked for termination and reimbursement.
Since radio silence on their part .... very weird</v>
      </c>
    </row>
    <row r="147" ht="15.75" customHeight="1">
      <c r="B147" s="2" t="s">
        <v>492</v>
      </c>
      <c r="C147" s="2" t="s">
        <v>493</v>
      </c>
      <c r="D147" s="2" t="s">
        <v>92</v>
      </c>
      <c r="E147" s="2" t="s">
        <v>14</v>
      </c>
      <c r="F147" s="2" t="s">
        <v>15</v>
      </c>
      <c r="G147" s="2" t="s">
        <v>494</v>
      </c>
      <c r="H147" s="2" t="s">
        <v>485</v>
      </c>
      <c r="I147" s="2" t="str">
        <f>IFERROR(__xludf.DUMMYFUNCTION("GOOGLETRANSLATE(C147,""fr"",""en"")"),"To avoid absolutely! Nonexistent customer service is a disaster and extremely expensive, the site never works, does not take green cards in time! Do not answer emails to change a simple rib on the customer area, in short, run away!")</f>
        <v>To avoid absolutely! Nonexistent customer service is a disaster and extremely expensive, the site never works, does not take green cards in time! Do not answer emails to change a simple rib on the customer area, in short, run away!</v>
      </c>
    </row>
    <row r="148" ht="15.75" customHeight="1">
      <c r="B148" s="2" t="s">
        <v>495</v>
      </c>
      <c r="C148" s="2" t="s">
        <v>496</v>
      </c>
      <c r="D148" s="2" t="s">
        <v>92</v>
      </c>
      <c r="E148" s="2" t="s">
        <v>14</v>
      </c>
      <c r="F148" s="2" t="s">
        <v>15</v>
      </c>
      <c r="G148" s="2" t="s">
        <v>497</v>
      </c>
      <c r="H148" s="2" t="s">
        <v>485</v>
      </c>
      <c r="I148" s="2" t="str">
        <f>IFERROR(__xludf.DUMMYFUNCTION("GOOGLETRANSLATE(C148,""fr"",""en"")"),"Hello,
Explain to me why I am withdrawn 227 euros, 60 on my account when I did not sign the contract
I am sending you 3 emails in three days no answers
You realize the sums that has been withdrawn without warning
You put me in clear financial diffic"&amp;"ulty
Awaiting reimbursement")</f>
        <v>Hello,
Explain to me why I am withdrawn 227 euros, 60 on my account when I did not sign the contract
I am sending you 3 emails in three days no answers
You realize the sums that has been withdrawn without warning
You put me in clear financial difficulty
Awaiting reimbursement</v>
      </c>
    </row>
    <row r="149" ht="15.75" customHeight="1">
      <c r="B149" s="2" t="s">
        <v>498</v>
      </c>
      <c r="C149" s="2" t="s">
        <v>499</v>
      </c>
      <c r="D149" s="2" t="s">
        <v>92</v>
      </c>
      <c r="E149" s="2" t="s">
        <v>14</v>
      </c>
      <c r="F149" s="2" t="s">
        <v>15</v>
      </c>
      <c r="G149" s="2" t="s">
        <v>500</v>
      </c>
      <c r="H149" s="2" t="s">
        <v>485</v>
      </c>
      <c r="I149" s="2" t="str">
        <f>IFERROR(__xludf.DUMMYFUNCTION("GOOGLETRANSLATE(C149,""fr"",""en"")"),"Kind and super nice explains well on the phone")</f>
        <v>Kind and super nice explains well on the phone</v>
      </c>
    </row>
    <row r="150" ht="15.75" customHeight="1">
      <c r="B150" s="2" t="s">
        <v>501</v>
      </c>
      <c r="C150" s="2" t="s">
        <v>502</v>
      </c>
      <c r="D150" s="2" t="s">
        <v>92</v>
      </c>
      <c r="E150" s="2" t="s">
        <v>14</v>
      </c>
      <c r="F150" s="2" t="s">
        <v>15</v>
      </c>
      <c r="G150" s="2" t="s">
        <v>503</v>
      </c>
      <c r="H150" s="2" t="s">
        <v>485</v>
      </c>
      <c r="I150" s="2" t="str">
        <f>IFERROR(__xludf.DUMMYFUNCTION("GOOGLETRANSLATE(C150,""fr"",""en"")"),"hello, 
Ref 277838, I send you my termination on 19.12/2017 that you have accepted and I always wait for the repayment of the surplus, I send you an e-mail it always a15 days of answers, while you have all the elements for Refund me the RIB you have it b"&amp;"ecause you have come on December 5, 2017, awaiting a response from your services.")</f>
        <v>hello, 
Ref 277838, I send you my termination on 19.12/2017 that you have accepted and I always wait for the repayment of the surplus, I send you an e-mail it always a15 days of answers, while you have all the elements for Refund me the RIB you have it because you have come on December 5, 2017, awaiting a response from your services.</v>
      </c>
    </row>
    <row r="151" ht="15.75" customHeight="1">
      <c r="B151" s="2" t="s">
        <v>504</v>
      </c>
      <c r="C151" s="2" t="s">
        <v>505</v>
      </c>
      <c r="D151" s="2" t="s">
        <v>92</v>
      </c>
      <c r="E151" s="2" t="s">
        <v>14</v>
      </c>
      <c r="F151" s="2" t="s">
        <v>15</v>
      </c>
      <c r="G151" s="2" t="s">
        <v>506</v>
      </c>
      <c r="H151" s="2" t="s">
        <v>507</v>
      </c>
      <c r="I151" s="2" t="str">
        <f>IFERROR(__xludf.DUMMYFUNCTION("GOOGLETRANSLATE(C151,""fr"",""en"")"),"Salvation is in the flight!
Files 280996 and 201947")</f>
        <v>Salvation is in the flight!
Files 280996 and 201947</v>
      </c>
    </row>
    <row r="152" ht="15.75" customHeight="1">
      <c r="B152" s="2" t="s">
        <v>508</v>
      </c>
      <c r="C152" s="2" t="s">
        <v>509</v>
      </c>
      <c r="D152" s="2" t="s">
        <v>92</v>
      </c>
      <c r="E152" s="2" t="s">
        <v>14</v>
      </c>
      <c r="F152" s="2" t="s">
        <v>15</v>
      </c>
      <c r="G152" s="2" t="s">
        <v>510</v>
      </c>
      <c r="H152" s="2" t="s">
        <v>507</v>
      </c>
      <c r="I152" s="2" t="str">
        <f>IFERROR(__xludf.DUMMYFUNCTION("GOOGLETRANSLATE(C152,""fr"",""en"")"),"It's been a month since I send proof on my contract 278185 but nothing done I still do not have a green card and my old insurance is still not terminated. I therefore find myself with two insurance. He was cashed right away.")</f>
        <v>It's been a month since I send proof on my contract 278185 but nothing done I still do not have a green card and my old insurance is still not terminated. I therefore find myself with two insurance. He was cashed right away.</v>
      </c>
    </row>
    <row r="153" ht="15.75" customHeight="1">
      <c r="B153" s="2" t="s">
        <v>511</v>
      </c>
      <c r="C153" s="2" t="s">
        <v>512</v>
      </c>
      <c r="D153" s="2" t="s">
        <v>92</v>
      </c>
      <c r="E153" s="2" t="s">
        <v>14</v>
      </c>
      <c r="F153" s="2" t="s">
        <v>15</v>
      </c>
      <c r="G153" s="2" t="s">
        <v>513</v>
      </c>
      <c r="H153" s="2" t="s">
        <v>507</v>
      </c>
      <c r="I153" s="2" t="str">
        <f>IFERROR(__xludf.DUMMYFUNCTION("GOOGLETRANSLATE(C153,""fr"",""en"")"),"And now after a delay in direct debit in August 2017, I find myself today with almost 200 euros less in January, while the direct debit was to be in March 2018 !!!!!! A disaster after Christmas with my little salary ..... Thank you really! How I end the m"&amp;"onth with a child to feed with 400 euros on January 6 ???? OK I also have a rotten salary (680 euros) so please respect the semi -annual levy, it allows me to plan .... !!! And never any response to emails !!")</f>
        <v>And now after a delay in direct debit in August 2017, I find myself today with almost 200 euros less in January, while the direct debit was to be in March 2018 !!!!!! A disaster after Christmas with my little salary ..... Thank you really! How I end the month with a child to feed with 400 euros on January 6 ???? OK I also have a rotten salary (680 euros) so please respect the semi -annual levy, it allows me to plan .... !!! And never any response to emails !!</v>
      </c>
    </row>
    <row r="154" ht="15.75" customHeight="1">
      <c r="B154" s="2" t="s">
        <v>514</v>
      </c>
      <c r="C154" s="2" t="s">
        <v>515</v>
      </c>
      <c r="D154" s="2" t="s">
        <v>92</v>
      </c>
      <c r="E154" s="2" t="s">
        <v>14</v>
      </c>
      <c r="F154" s="2" t="s">
        <v>15</v>
      </c>
      <c r="G154" s="2" t="s">
        <v>516</v>
      </c>
      <c r="H154" s="2" t="s">
        <v>517</v>
      </c>
      <c r="I154" s="2" t="str">
        <f>IFERROR(__xludf.DUMMYFUNCTION("GOOGLETRANSLATE(C154,""fr"",""en"")"),"Proposed by les Furets.com I contract insurance they took the contribution of the year to me and have been terminated after 30 days pretext that my vehicle is still insured in old insurance. Today I have neither insurance since November 23 nor reimburseme"&amp;"nt. I have a doubt about the authenticity of the entity")</f>
        <v>Proposed by les Furets.com I contract insurance they took the contribution of the year to me and have been terminated after 30 days pretext that my vehicle is still insured in old insurance. Today I have neither insurance since November 23 nor reimbursement. I have a doubt about the authenticity of the entity</v>
      </c>
    </row>
    <row r="155" ht="15.75" customHeight="1">
      <c r="B155" s="2" t="s">
        <v>518</v>
      </c>
      <c r="C155" s="2" t="s">
        <v>519</v>
      </c>
      <c r="D155" s="2" t="s">
        <v>92</v>
      </c>
      <c r="E155" s="2" t="s">
        <v>14</v>
      </c>
      <c r="F155" s="2" t="s">
        <v>15</v>
      </c>
      <c r="G155" s="2" t="s">
        <v>520</v>
      </c>
      <c r="H155" s="2" t="s">
        <v>517</v>
      </c>
      <c r="I155" s="2" t="str">
        <f>IFERROR(__xludf.DUMMYFUNCTION("GOOGLETRANSLATE(C155,""fr"",""en"")"),"Unacceptable
For not having transmitted within 30 days the parts claimed I find myself without insurance: terminated contract!
Given the 90,000 gray cards blocked in prefectures at the national level due to dysfunctions related to the dematerialization "&amp;"of procedures any insurance would be understanding ... but not active assurance that spends his time claiming ever more improbable documents without raison !!!
Certificate on the honor of non -insurance of a vehicle for a vehicle never having had any ins"&amp;"urance interruption!?!? !!
Certificate on the honor of a vehicle loan between spouse stipulating that the latter will be the unique driver!?!? !!!! ???
These 2 documents requested for us, for the 1st time and without explanation, by email on 28/11 or 8 "&amp;"days before the deadline !!!
Not to mention the not validated information statement while in accordance with the demand! ???
We have been insured with my spouse for over 30 years (bonus in the maximum, car, motorcycle, van) never had the slightest conce"&amp;"rn.
I have the feeling of being taken hostage by this company which does not respond to my request for an extension of provisional insurance by email and resounds my contract without warning.
I was therefore obliged to tel at the surcharged number (hell"&amp;"o the note to come) to learn after several calls and long minutes of waiting that no it was not possible to extend the provisional period and that my contract would be terminated at midnight !!!
Having no other vehicle available I cannot go tomorrow to m"&amp;"y workplace !!!
And fortunately I care because imagine the consequences in the event of an accident !!
I am really disappointed and angry!
I end up with a vehicle being no longer insured when I paid the subscription for a year without knowing when I ca"&amp;"n reassure and reuse my car!
I am waiting for answers to my questions but I am afraid that the nightmare will only start!
Purpose what presents itself at the start as a good deal turns into insurance which costs very expensive (non -refundable costs) an"&amp;"d in addition puts us in an unnamed galley (impossibility of using your vehicle)
Thank you active")</f>
        <v>Unacceptable
For not having transmitted within 30 days the parts claimed I find myself without insurance: terminated contract!
Given the 90,000 gray cards blocked in prefectures at the national level due to dysfunctions related to the dematerialization of procedures any insurance would be understanding ... but not active assurance that spends his time claiming ever more improbable documents without raison !!!
Certificate on the honor of non -insurance of a vehicle for a vehicle never having had any insurance interruption!?!? !!
Certificate on the honor of a vehicle loan between spouse stipulating that the latter will be the unique driver!?!? !!!! ???
These 2 documents requested for us, for the 1st time and without explanation, by email on 28/11 or 8 days before the deadline !!!
Not to mention the not validated information statement while in accordance with the demand! ???
We have been insured with my spouse for over 30 years (bonus in the maximum, car, motorcycle, van) never had the slightest concern.
I have the feeling of being taken hostage by this company which does not respond to my request for an extension of provisional insurance by email and resounds my contract without warning.
I was therefore obliged to tel at the surcharged number (hello the note to come) to learn after several calls and long minutes of waiting that no it was not possible to extend the provisional period and that my contract would be terminated at midnight !!!
Having no other vehicle available I cannot go tomorrow to my workplace !!!
And fortunately I care because imagine the consequences in the event of an accident !!
I am really disappointed and angry!
I end up with a vehicle being no longer insured when I paid the subscription for a year without knowing when I can reassure and reuse my car!
I am waiting for answers to my questions but I am afraid that the nightmare will only start!
Purpose what presents itself at the start as a good deal turns into insurance which costs very expensive (non -refundable costs) and in addition puts us in an unnamed galley (impossibility of using your vehicle)
Thank you active</v>
      </c>
    </row>
    <row r="156" ht="15.75" customHeight="1">
      <c r="B156" s="2" t="s">
        <v>521</v>
      </c>
      <c r="C156" s="2" t="s">
        <v>522</v>
      </c>
      <c r="D156" s="2" t="s">
        <v>92</v>
      </c>
      <c r="E156" s="2" t="s">
        <v>14</v>
      </c>
      <c r="F156" s="2" t="s">
        <v>15</v>
      </c>
      <c r="G156" s="2" t="s">
        <v>523</v>
      </c>
      <c r="H156" s="2" t="s">
        <v>524</v>
      </c>
      <c r="I156" s="2" t="str">
        <f>IFERROR(__xludf.DUMMYFUNCTION("GOOGLETRANSLATE(C156,""fr"",""en"")"),"well here is the VECU and the 100% real
they answer and always miss a paper
They never recall despite the proposed service
Their direct access to our account is blocked and does not allow us to visualize or provide necessary documents")</f>
        <v>well here is the VECU and the 100% real
they answer and always miss a paper
They never recall despite the proposed service
Their direct access to our account is blocked and does not allow us to visualize or provide necessary documents</v>
      </c>
    </row>
    <row r="157" ht="15.75" customHeight="1">
      <c r="B157" s="2" t="s">
        <v>525</v>
      </c>
      <c r="C157" s="2" t="s">
        <v>526</v>
      </c>
      <c r="D157" s="2" t="s">
        <v>92</v>
      </c>
      <c r="E157" s="2" t="s">
        <v>14</v>
      </c>
      <c r="F157" s="2" t="s">
        <v>15</v>
      </c>
      <c r="G157" s="2" t="s">
        <v>523</v>
      </c>
      <c r="H157" s="2" t="s">
        <v>524</v>
      </c>
      <c r="I157" s="2" t="str">
        <f>IFERROR(__xludf.DUMMYFUNCTION("GOOGLETRANSLATE(C157,""fr"",""en"")"),"After reading most hyper negative comments on this insurance I have to intervene in their favor.
First of all I agree on several things, in particular customer service not very clear sometimes, I had to send 3x each certificate on honor each time for o"&amp;"nly a badly placed or missing word, good being novice in The administrative paperwork I told myself that it was me the ball and that I had to start again.
I even believed that BCP that they wanted to make me lose my 255th contributions in order to repay "&amp;"but no!
After being stunned will say, until the deadline I was able to receive my green card!
The whole thing is to have patience, especially when we subscribe online and everything is done at a distance there will necessarily be Qlqs small hassles "&amp;"so what? Since when is everything is perfect?
Here I am the happy owner of insurance for a year of tranquility and at low prices.
I have been a young driver, for less than 2 months, I pay 97.50e for the third party formula and believe me it is the c"&amp;"heapest of all and it is well worth the time and the energy of lost.
So bad languages ​​instead of fleeing, what do I say to abandon at the slightest little thing persevered a little and you will see that you will live better;)")</f>
        <v>After reading most hyper negative comments on this insurance I have to intervene in their favor.
First of all I agree on several things, in particular customer service not very clear sometimes, I had to send 3x each certificate on honor each time for only a badly placed or missing word, good being novice in The administrative paperwork I told myself that it was me the ball and that I had to start again.
I even believed that BCP that they wanted to make me lose my 255th contributions in order to repay but no!
After being stunned will say, until the deadline I was able to receive my green card!
The whole thing is to have patience, especially when we subscribe online and everything is done at a distance there will necessarily be Qlqs small hassles so what? Since when is everything is perfect?
Here I am the happy owner of insurance for a year of tranquility and at low prices.
I have been a young driver, for less than 2 months, I pay 97.50e for the third party formula and believe me it is the cheapest of all and it is well worth the time and the energy of lost.
So bad languages ​​instead of fleeing, what do I say to abandon at the slightest little thing persevered a little and you will see that you will live better;)</v>
      </c>
    </row>
    <row r="158" ht="15.75" customHeight="1">
      <c r="B158" s="2" t="s">
        <v>527</v>
      </c>
      <c r="C158" s="2" t="s">
        <v>528</v>
      </c>
      <c r="D158" s="2" t="s">
        <v>92</v>
      </c>
      <c r="E158" s="2" t="s">
        <v>14</v>
      </c>
      <c r="F158" s="2" t="s">
        <v>15</v>
      </c>
      <c r="G158" s="2" t="s">
        <v>529</v>
      </c>
      <c r="H158" s="2" t="s">
        <v>524</v>
      </c>
      <c r="I158" s="2" t="str">
        <f>IFERROR(__xludf.DUMMYFUNCTION("GOOGLETRANSLATE(C158,""fr"",""en"")"),"Hello, I paid 83 euros for an automotive insurance proposal, or quotes. I am in the legeaux retraction delays and above all they have no documents? Papers? Signs. Questions: How can we be assured without ever having provided my agreement? Contract, 60 eur"&amp;"os of termination, but termination of what? Termination because file nonexistent
")</f>
        <v>Hello, I paid 83 euros for an automotive insurance proposal, or quotes. I am in the legeaux retraction delays and above all they have no documents? Papers? Signs. Questions: How can we be assured without ever having provided my agreement? Contract, 60 euros of termination, but termination of what? Termination because file nonexistent
</v>
      </c>
    </row>
    <row r="159" ht="15.75" customHeight="1">
      <c r="B159" s="2" t="s">
        <v>530</v>
      </c>
      <c r="C159" s="2" t="s">
        <v>531</v>
      </c>
      <c r="D159" s="2" t="s">
        <v>92</v>
      </c>
      <c r="E159" s="2" t="s">
        <v>14</v>
      </c>
      <c r="F159" s="2" t="s">
        <v>15</v>
      </c>
      <c r="G159" s="2" t="s">
        <v>532</v>
      </c>
      <c r="H159" s="2" t="s">
        <v>524</v>
      </c>
      <c r="I159" s="2" t="str">
        <f>IFERROR(__xludf.DUMMYFUNCTION("GOOGLETRANSLATE(C159,""fr"",""en"")"),"Never received a green card still lacks unacceptable documents not to recommend I seize the authority of prudential and resolution control because if we are no longer assured we can no longer work
For payments there is no worries but when we have to deli"&amp;"ver a green card there is no one left
We have settled 6 months in advance and still nothing and in addition we have 2 car contracts")</f>
        <v>Never received a green card still lacks unacceptable documents not to recommend I seize the authority of prudential and resolution control because if we are no longer assured we can no longer work
For payments there is no worries but when we have to deliver a green card there is no one left
We have settled 6 months in advance and still nothing and in addition we have 2 car contracts</v>
      </c>
    </row>
    <row r="160" ht="15.75" customHeight="1">
      <c r="B160" s="2" t="s">
        <v>533</v>
      </c>
      <c r="C160" s="2" t="s">
        <v>534</v>
      </c>
      <c r="D160" s="2" t="s">
        <v>92</v>
      </c>
      <c r="E160" s="2" t="s">
        <v>14</v>
      </c>
      <c r="F160" s="2" t="s">
        <v>15</v>
      </c>
      <c r="G160" s="2" t="s">
        <v>535</v>
      </c>
      <c r="H160" s="2" t="s">
        <v>524</v>
      </c>
      <c r="I160" s="2" t="str">
        <f>IFERROR(__xludf.DUMMYFUNCTION("GOOGLETRANSLATE(C160,""fr"",""en"")"),"Horrible to flee !!!!
Telephone platform They do not understand what we say do not answer questions !!
Green card never received termination for my second vehicle because after quotes and reception of papers and 2 months of contributions ask Ile again"&amp;" as I ask me for 50th and when I ask for an email with the details and the explanation of the amount requested they terminate this vehicle Without informing it, it is me who calls to find out where my green card is I learn this termination !! They ask me "&amp;"for 2 months of coti to pay if I want to resume my insurance at home !!!! I can no longer access my personal space I would certainly not stay there I never received my contract My green card I therefore seize the prudential control authority and resolutio"&amp;"n for the good ends to cover my good rights.")</f>
        <v>Horrible to flee !!!!
Telephone platform They do not understand what we say do not answer questions !!
Green card never received termination for my second vehicle because after quotes and reception of papers and 2 months of contributions ask Ile again as I ask me for 50th and when I ask for an email with the details and the explanation of the amount requested they terminate this vehicle Without informing it, it is me who calls to find out where my green card is I learn this termination !! They ask me for 2 months of coti to pay if I want to resume my insurance at home !!!! I can no longer access my personal space I would certainly not stay there I never received my contract My green card I therefore seize the prudential control authority and resolution for the good ends to cover my good rights.</v>
      </c>
    </row>
    <row r="161" ht="15.75" customHeight="1">
      <c r="B161" s="2" t="s">
        <v>536</v>
      </c>
      <c r="C161" s="2" t="s">
        <v>537</v>
      </c>
      <c r="D161" s="2" t="s">
        <v>92</v>
      </c>
      <c r="E161" s="2" t="s">
        <v>14</v>
      </c>
      <c r="F161" s="2" t="s">
        <v>15</v>
      </c>
      <c r="G161" s="2" t="s">
        <v>538</v>
      </c>
      <c r="H161" s="2" t="s">
        <v>524</v>
      </c>
      <c r="I161" s="2" t="str">
        <f>IFERROR(__xludf.DUMMYFUNCTION("GOOGLETRANSLATE(C161,""fr"",""en"")"),"Impossible communication, incompetent call center, cannot 'not recall, unjustified additional cost compared to the initial quote, no taking into account the documents transmitted by email, impossibility of obtaining an answer to an additional cost compare"&amp;"d to the quote ni By email or by phone, overcrowd calls at 0.80/min (so € 48 per hour!). So, almost months after agreement of the quote, I am not sure that my young driver's son is really assured! Contract 274163")</f>
        <v>Impossible communication, incompetent call center, cannot 'not recall, unjustified additional cost compared to the initial quote, no taking into account the documents transmitted by email, impossibility of obtaining an answer to an additional cost compared to the quote ni By email or by phone, overcrowd calls at 0.80/min (so € 48 per hour!). So, almost months after agreement of the quote, I am not sure that my young driver's son is really assured! Contract 274163</v>
      </c>
    </row>
    <row r="162" ht="15.75" customHeight="1">
      <c r="B162" s="2" t="s">
        <v>539</v>
      </c>
      <c r="C162" s="2" t="s">
        <v>540</v>
      </c>
      <c r="D162" s="2" t="s">
        <v>92</v>
      </c>
      <c r="E162" s="2" t="s">
        <v>14</v>
      </c>
      <c r="F162" s="2" t="s">
        <v>15</v>
      </c>
      <c r="G162" s="2" t="s">
        <v>541</v>
      </c>
      <c r="H162" s="2" t="s">
        <v>16</v>
      </c>
      <c r="I162" s="2" t="str">
        <f>IFERROR(__xludf.DUMMYFUNCTION("GOOGLETRANSLATE(C162,""fr"",""en"")"),"Hello, currently in the process of constitution of file for a pure cut -fumed smartwo, I gave all the documents for the contract 272126, I am asked for another regulation because for them the typmin is not the right one, it would be for a Smart Pulse Cab."&amp;" No matter how much I tell them that it is not a convertible but a coupe they do not bother and asks me to repay. After looking for my side the typmin is that of a coupe. They tell me that they will contact as soon as possible but I am still pending unfol"&amp;"ding I spent 17 euros in their surcharged call")</f>
        <v>Hello, currently in the process of constitution of file for a pure cut -fumed smartwo, I gave all the documents for the contract 272126, I am asked for another regulation because for them the typmin is not the right one, it would be for a Smart Pulse Cab. No matter how much I tell them that it is not a convertible but a coupe they do not bother and asks me to repay. After looking for my side the typmin is that of a coupe. They tell me that they will contact as soon as possible but I am still pending unfolding I spent 17 euros in their surcharged call</v>
      </c>
    </row>
    <row r="163" ht="15.75" customHeight="1">
      <c r="B163" s="2" t="s">
        <v>542</v>
      </c>
      <c r="C163" s="2" t="s">
        <v>543</v>
      </c>
      <c r="D163" s="2" t="s">
        <v>92</v>
      </c>
      <c r="E163" s="2" t="s">
        <v>14</v>
      </c>
      <c r="F163" s="2" t="s">
        <v>15</v>
      </c>
      <c r="G163" s="2" t="s">
        <v>544</v>
      </c>
      <c r="H163" s="2" t="s">
        <v>16</v>
      </c>
      <c r="I163" s="2" t="str">
        <f>IFERROR(__xludf.DUMMYFUNCTION("GOOGLETRANSLATE(C163,""fr"",""en"")"),"Run away ! They made me pay in advance, provided me with a temporary certificate of one month: period during which I had to provide the requested parts before the deadline of one month. I send them by priority mail and in times what they asked for. 2 week"&amp;"s later they tell me that they still have not received my file even though the period of one month comes to an end. I contact them by email and they answer me that not having received my file I cannot be made of a final contract, but also that I had to st"&amp;"art zero by reappearing a subscription (except case costs). Convinced that they had received my file well whatever the opposite, so I decided to move on. 15 days later I see that they made a direct debit on my account using the RIB which was in my letter "&amp;"that they claimed to have received. They never gave me a green card and the certificate of the departure was temporary for a month. Since then I have neither signed a final contract nor obtained from their part of insurance certificate, no sign that I am "&amp;"really ensured but yet they allow themselves to use my bank account. I had to oppose because we know very well that I am not insured.")</f>
        <v>Run away ! They made me pay in advance, provided me with a temporary certificate of one month: period during which I had to provide the requested parts before the deadline of one month. I send them by priority mail and in times what they asked for. 2 weeks later they tell me that they still have not received my file even though the period of one month comes to an end. I contact them by email and they answer me that not having received my file I cannot be made of a final contract, but also that I had to start zero by reappearing a subscription (except case costs). Convinced that they had received my file well whatever the opposite, so I decided to move on. 15 days later I see that they made a direct debit on my account using the RIB which was in my letter that they claimed to have received. They never gave me a green card and the certificate of the departure was temporary for a month. Since then I have neither signed a final contract nor obtained from their part of insurance certificate, no sign that I am really ensured but yet they allow themselves to use my bank account. I had to oppose because we know very well that I am not insured.</v>
      </c>
    </row>
    <row r="164" ht="15.75" customHeight="1">
      <c r="B164" s="2" t="s">
        <v>545</v>
      </c>
      <c r="C164" s="2" t="s">
        <v>546</v>
      </c>
      <c r="D164" s="2" t="s">
        <v>92</v>
      </c>
      <c r="E164" s="2" t="s">
        <v>14</v>
      </c>
      <c r="F164" s="2" t="s">
        <v>15</v>
      </c>
      <c r="G164" s="2" t="s">
        <v>547</v>
      </c>
      <c r="H164" s="2" t="s">
        <v>16</v>
      </c>
      <c r="I164" s="2" t="str">
        <f>IFERROR(__xludf.DUMMYFUNCTION("GOOGLETRANSLATE(C164,""fr"",""en"")"),"Attention danger, you pay in advance, you drive without green card, you are asked for documents and asks you even those already provided, after a month the price changes and increases of course because you are not offended you did not provide the document"&amp;"s")</f>
        <v>Attention danger, you pay in advance, you drive without green card, you are asked for documents and asks you even those already provided, after a month the price changes and increases of course because you are not offended you did not provide the documents</v>
      </c>
    </row>
    <row r="165" ht="15.75" customHeight="1">
      <c r="B165" s="2" t="s">
        <v>548</v>
      </c>
      <c r="C165" s="2" t="s">
        <v>549</v>
      </c>
      <c r="D165" s="2" t="s">
        <v>92</v>
      </c>
      <c r="E165" s="2" t="s">
        <v>14</v>
      </c>
      <c r="F165" s="2" t="s">
        <v>15</v>
      </c>
      <c r="G165" s="2" t="s">
        <v>550</v>
      </c>
      <c r="H165" s="2" t="s">
        <v>20</v>
      </c>
      <c r="I165" s="2" t="str">
        <f>IFERROR(__xludf.DUMMYFUNCTION("GOOGLETRANSLATE(C165,""fr"",""en"")"),"Just unbearable we take the money first and then discuss. They are unable to take a contract in advance of the birthday date, so we find ourselves forced to pay the premium of the former insurer and the new bonus at Active Insurance. And if we retract, yo"&amp;"u have to wait 30 days to be reimbursed and again they will keep the case costs it looks!")</f>
        <v>Just unbearable we take the money first and then discuss. They are unable to take a contract in advance of the birthday date, so we find ourselves forced to pay the premium of the former insurer and the new bonus at Active Insurance. And if we retract, you have to wait 30 days to be reimbursed and again they will keep the case costs it looks!</v>
      </c>
    </row>
    <row r="166" ht="15.75" customHeight="1">
      <c r="B166" s="2" t="s">
        <v>551</v>
      </c>
      <c r="C166" s="2" t="s">
        <v>552</v>
      </c>
      <c r="D166" s="2" t="s">
        <v>92</v>
      </c>
      <c r="E166" s="2" t="s">
        <v>14</v>
      </c>
      <c r="F166" s="2" t="s">
        <v>15</v>
      </c>
      <c r="G166" s="2" t="s">
        <v>20</v>
      </c>
      <c r="H166" s="2" t="s">
        <v>20</v>
      </c>
      <c r="I166" s="2" t="str">
        <f>IFERROR(__xludf.DUMMYFUNCTION("GOOGLETRANSLATE(C166,""fr"",""en"")"),"3 years that I am a client at home. I've been trying to join them for 3 days to declare a claim, nothing to do. The overcrowded numbers not attributed or that does not ring, just it cuts the call. So I call at Generali since on my green card it is indicat"&amp;"ed that my contract is with them. The advisor announces to me that my contract number contains 6chiffres in excess and that he cannot access the file subscribed by Active Insurance. So I still don't have a solution for my disaster and my car is non-roll. "&amp;"I am not responsible for the accident but I do not know how to benefit from the repairs that the insurance of the other driver must reimburse me.")</f>
        <v>3 years that I am a client at home. I've been trying to join them for 3 days to declare a claim, nothing to do. The overcrowded numbers not attributed or that does not ring, just it cuts the call. So I call at Generali since on my green card it is indicated that my contract is with them. The advisor announces to me that my contract number contains 6chiffres in excess and that he cannot access the file subscribed by Active Insurance. So I still don't have a solution for my disaster and my car is non-roll. I am not responsible for the accident but I do not know how to benefit from the repairs that the insurance of the other driver must reimburse me.</v>
      </c>
    </row>
    <row r="167" ht="15.75" customHeight="1">
      <c r="B167" s="2" t="s">
        <v>553</v>
      </c>
      <c r="C167" s="2" t="s">
        <v>554</v>
      </c>
      <c r="D167" s="2" t="s">
        <v>92</v>
      </c>
      <c r="E167" s="2" t="s">
        <v>14</v>
      </c>
      <c r="F167" s="2" t="s">
        <v>15</v>
      </c>
      <c r="G167" s="2" t="s">
        <v>555</v>
      </c>
      <c r="H167" s="2" t="s">
        <v>24</v>
      </c>
      <c r="I167" s="2" t="str">
        <f>IFERROR(__xludf.DUMMYFUNCTION("GOOGLETRANSLATE(C167,""fr"",""en"")"),"Company very attentive to its customers, fairly reduced waiting time (Tel). I strongly advise anyone and I will talk about it in my family, my friends and work colleagues.")</f>
        <v>Company very attentive to its customers, fairly reduced waiting time (Tel). I strongly advise anyone and I will talk about it in my family, my friends and work colleagues.</v>
      </c>
    </row>
    <row r="168" ht="15.75" customHeight="1">
      <c r="B168" s="2" t="s">
        <v>556</v>
      </c>
      <c r="C168" s="2" t="s">
        <v>557</v>
      </c>
      <c r="D168" s="2" t="s">
        <v>92</v>
      </c>
      <c r="E168" s="2" t="s">
        <v>14</v>
      </c>
      <c r="F168" s="2" t="s">
        <v>15</v>
      </c>
      <c r="G168" s="2" t="s">
        <v>558</v>
      </c>
      <c r="H168" s="2" t="s">
        <v>24</v>
      </c>
      <c r="I168" s="2" t="str">
        <f>IFERROR(__xludf.DUMMYFUNCTION("GOOGLETRANSLATE(C168,""fr"",""en"")"),"If I had stinked 0 I would have done it without regrets !!!!!! Fuireeeeee")</f>
        <v>If I had stinked 0 I would have done it without regrets !!!!!! Fuireeeeee</v>
      </c>
    </row>
    <row r="169" ht="15.75" customHeight="1">
      <c r="B169" s="2" t="s">
        <v>419</v>
      </c>
      <c r="C169" s="2" t="s">
        <v>559</v>
      </c>
      <c r="D169" s="2" t="s">
        <v>92</v>
      </c>
      <c r="E169" s="2" t="s">
        <v>14</v>
      </c>
      <c r="F169" s="2" t="s">
        <v>15</v>
      </c>
      <c r="G169" s="2" t="s">
        <v>560</v>
      </c>
      <c r="H169" s="2" t="s">
        <v>24</v>
      </c>
      <c r="I169" s="2" t="str">
        <f>IFERROR(__xludf.DUMMYFUNCTION("GOOGLETRANSLATE(C169,""fr"",""en"")"),"No seriousness! He we ask me for multiple times of the documents send 10 times minimum and to date no more news from their last it the latest it cost me 7 euro calls to tell me we remind you out of 6 days later still no new nor answer! Not to mention the "&amp;"email stay unanswered either. Without counting the request for certificate and new then stuck in new etc ... It does not end I am never seen that! I pay for 2 months + the file fees for in the end nothing!")</f>
        <v>No seriousness! He we ask me for multiple times of the documents send 10 times minimum and to date no more news from their last it the latest it cost me 7 euro calls to tell me we remind you out of 6 days later still no new nor answer! Not to mention the email stay unanswered either. Without counting the request for certificate and new then stuck in new etc ... It does not end I am never seen that! I pay for 2 months + the file fees for in the end nothing!</v>
      </c>
    </row>
    <row r="170" ht="15.75" customHeight="1">
      <c r="B170" s="2" t="s">
        <v>561</v>
      </c>
      <c r="C170" s="2" t="s">
        <v>562</v>
      </c>
      <c r="D170" s="2" t="s">
        <v>92</v>
      </c>
      <c r="E170" s="2" t="s">
        <v>14</v>
      </c>
      <c r="F170" s="2" t="s">
        <v>15</v>
      </c>
      <c r="G170" s="2" t="s">
        <v>563</v>
      </c>
      <c r="H170" s="2" t="s">
        <v>31</v>
      </c>
      <c r="I170" s="2" t="str">
        <f>IFERROR(__xludf.DUMMYFUNCTION("GOOGLETRANSLATE(C170,""fr"",""en"")"),"Insurance to avoid completely. They make you pass as liars, tell you to make false statements while respecting what is noted on information statements. Paid call service, excessive paper request. Anyway, a big hassle, I recommend them to everyone and of c"&amp;"ourse I would make this message follow to all my entourage so that nobody gets fucked !!!!")</f>
        <v>Insurance to avoid completely. They make you pass as liars, tell you to make false statements while respecting what is noted on information statements. Paid call service, excessive paper request. Anyway, a big hassle, I recommend them to everyone and of course I would make this message follow to all my entourage so that nobody gets fucked !!!!</v>
      </c>
    </row>
    <row r="171" ht="15.75" customHeight="1">
      <c r="B171" s="2" t="s">
        <v>564</v>
      </c>
      <c r="C171" s="2" t="s">
        <v>565</v>
      </c>
      <c r="D171" s="2" t="s">
        <v>92</v>
      </c>
      <c r="E171" s="2" t="s">
        <v>14</v>
      </c>
      <c r="F171" s="2" t="s">
        <v>15</v>
      </c>
      <c r="G171" s="2" t="s">
        <v>566</v>
      </c>
      <c r="H171" s="2" t="s">
        <v>31</v>
      </c>
      <c r="I171" s="2" t="str">
        <f>IFERROR(__xludf.DUMMYFUNCTION("GOOGLETRANSLATE(C171,""fr"",""en"")"),"I was dealing with a competent advisor attentive and who left me time for reflection. The prices are competitive for guarantees that suit me. I still highly recommend this insurance.")</f>
        <v>I was dealing with a competent advisor attentive and who left me time for reflection. The prices are competitive for guarantees that suit me. I still highly recommend this insurance.</v>
      </c>
    </row>
    <row r="172" ht="15.75" customHeight="1">
      <c r="B172" s="2" t="s">
        <v>567</v>
      </c>
      <c r="C172" s="2" t="s">
        <v>568</v>
      </c>
      <c r="D172" s="2" t="s">
        <v>92</v>
      </c>
      <c r="E172" s="2" t="s">
        <v>14</v>
      </c>
      <c r="F172" s="2" t="s">
        <v>15</v>
      </c>
      <c r="G172" s="2" t="s">
        <v>569</v>
      </c>
      <c r="H172" s="2" t="s">
        <v>31</v>
      </c>
      <c r="I172" s="2" t="str">
        <f>IFERROR(__xludf.DUMMYFUNCTION("GOOGLETRANSLATE(C172,""fr"",""en"")"),"I have the same insurer termination problem when I called them for my green card that does not happen I fell on the --- Of course I was not received from registered mail with acknowledgment of receipt and when they are asked for the reason it Answer that "&amp;"we do not justify I and ask them for the copy of the mail and the registered mail but impossible now I can't make sure I don't know what to do of course no payment efforts and no sinister")</f>
        <v>I have the same insurer termination problem when I called them for my green card that does not happen I fell on the --- Of course I was not received from registered mail with acknowledgment of receipt and when they are asked for the reason it Answer that we do not justify I and ask them for the copy of the mail and the registered mail but impossible now I can't make sure I don't know what to do of course no payment efforts and no sinister</v>
      </c>
    </row>
    <row r="173" ht="15.75" customHeight="1">
      <c r="B173" s="2" t="s">
        <v>570</v>
      </c>
      <c r="C173" s="2" t="s">
        <v>571</v>
      </c>
      <c r="D173" s="2" t="s">
        <v>92</v>
      </c>
      <c r="E173" s="2" t="s">
        <v>14</v>
      </c>
      <c r="F173" s="2" t="s">
        <v>15</v>
      </c>
      <c r="G173" s="2" t="s">
        <v>572</v>
      </c>
      <c r="H173" s="2" t="s">
        <v>38</v>
      </c>
      <c r="I173" s="2" t="str">
        <f>IFERROR(__xludf.DUMMYFUNCTION("GOOGLETRANSLATE(C173,""fr"",""en"")"),"Hello, I won't even have a star. I signed a car contract two days ago. This morning I sent all the documents requested by email. To my surprise, I am asked for other documents on the return as for example noted my car that I just bought, take pictures of "&amp;"the car ... I then called by composing the Number billed at 0.8 euros/min to have an explanation but in vain ... Really I start to really have doubts about the honesty of this company ... I wait until the end of the day if the documents sent are not valid"&amp;"ated on the customer area I will send a letter with AR to retract as long as I am in time (14 days).
Be careful, don't get you like us!")</f>
        <v>Hello, I won't even have a star. I signed a car contract two days ago. This morning I sent all the documents requested by email. To my surprise, I am asked for other documents on the return as for example noted my car that I just bought, take pictures of the car ... I then called by composing the Number billed at 0.8 euros/min to have an explanation but in vain ... Really I start to really have doubts about the honesty of this company ... I wait until the end of the day if the documents sent are not validated on the customer area I will send a letter with AR to retract as long as I am in time (14 days).
Be careful, don't get you like us!</v>
      </c>
    </row>
    <row r="174" ht="15.75" customHeight="1">
      <c r="B174" s="2" t="s">
        <v>573</v>
      </c>
      <c r="C174" s="2" t="s">
        <v>574</v>
      </c>
      <c r="D174" s="2" t="s">
        <v>92</v>
      </c>
      <c r="E174" s="2" t="s">
        <v>14</v>
      </c>
      <c r="F174" s="2" t="s">
        <v>15</v>
      </c>
      <c r="G174" s="2" t="s">
        <v>575</v>
      </c>
      <c r="H174" s="2" t="s">
        <v>38</v>
      </c>
      <c r="I174" s="2" t="str">
        <f>IFERROR(__xludf.DUMMYFUNCTION("GOOGLETRANSLATE(C174,""fr"",""en"")"),"Big problems with Active Insurance. First step to subscribe and pay a year easy but then temporary termination because they say they do not have all the documents when I have returned everything and even have the photocopies of the documents before you! A"&amp;"fter more than 40 minutes in 7 surcharged calls - 48 € sup on my phone bill - each time they go up and promise to recall but nothing total silence. It is June 15 and all the documents were sent on April 19 and then sent and still sent but car still not gu"&amp;"aranteed! Since May 29, they promise me to publish a new quote and we are still waiting;")</f>
        <v>Big problems with Active Insurance. First step to subscribe and pay a year easy but then temporary termination because they say they do not have all the documents when I have returned everything and even have the photocopies of the documents before you! After more than 40 minutes in 7 surcharged calls - 48 € sup on my phone bill - each time they go up and promise to recall but nothing total silence. It is June 15 and all the documents were sent on April 19 and then sent and still sent but car still not guaranteed! Since May 29, they promise me to publish a new quote and we are still waiting;</v>
      </c>
    </row>
    <row r="175" ht="15.75" customHeight="1">
      <c r="B175" s="2" t="s">
        <v>576</v>
      </c>
      <c r="C175" s="2" t="s">
        <v>577</v>
      </c>
      <c r="D175" s="2" t="s">
        <v>92</v>
      </c>
      <c r="E175" s="2" t="s">
        <v>14</v>
      </c>
      <c r="F175" s="2" t="s">
        <v>15</v>
      </c>
      <c r="G175" s="2" t="s">
        <v>578</v>
      </c>
      <c r="H175" s="2" t="s">
        <v>38</v>
      </c>
      <c r="I175" s="2" t="str">
        <f>IFERROR(__xludf.DUMMYFUNCTION("GOOGLETRANSLATE(C175,""fr"",""en"")"),"We have to get together to file a complaint. They took me 2 months. Then they claimed that the documents sent are illegible. They canceled the contract and kept the money! It's so shocking!")</f>
        <v>We have to get together to file a complaint. They took me 2 months. Then they claimed that the documents sent are illegible. They canceled the contract and kept the money! It's so shocking!</v>
      </c>
    </row>
    <row r="176" ht="15.75" customHeight="1">
      <c r="B176" s="2" t="s">
        <v>579</v>
      </c>
      <c r="C176" s="2" t="s">
        <v>580</v>
      </c>
      <c r="D176" s="2" t="s">
        <v>92</v>
      </c>
      <c r="E176" s="2" t="s">
        <v>14</v>
      </c>
      <c r="F176" s="2" t="s">
        <v>15</v>
      </c>
      <c r="G176" s="2" t="s">
        <v>581</v>
      </c>
      <c r="H176" s="2" t="s">
        <v>38</v>
      </c>
      <c r="I176" s="2" t="str">
        <f>IFERROR(__xludf.DUMMYFUNCTION("GOOGLETRANSLATE(C176,""fr"",""en"")"),"I do not recommend, termination of failure and refusal to change the change of reason by lassoring while no claim or non -payment! No possibility of reaching a manager! So not possible ""arrangement""!")</f>
        <v>I do not recommend, termination of failure and refusal to change the change of reason by lassoring while no claim or non -payment! No possibility of reaching a manager! So not possible "arrangement"!</v>
      </c>
    </row>
    <row r="177" ht="15.75" customHeight="1">
      <c r="B177" s="2" t="s">
        <v>582</v>
      </c>
      <c r="C177" s="2" t="s">
        <v>583</v>
      </c>
      <c r="D177" s="2" t="s">
        <v>92</v>
      </c>
      <c r="E177" s="2" t="s">
        <v>14</v>
      </c>
      <c r="F177" s="2" t="s">
        <v>15</v>
      </c>
      <c r="G177" s="2" t="s">
        <v>584</v>
      </c>
      <c r="H177" s="2" t="s">
        <v>45</v>
      </c>
      <c r="I177" s="2" t="str">
        <f>IFERROR(__xludf.DUMMYFUNCTION("GOOGLETRANSLATE(C177,""fr"",""en"")"),"Do not take it, not able to pass you someone competent, it just tells you that the problem has been reassembled, and you hang up on it
on the other hand he does not hesitate to ask you for money")</f>
        <v>Do not take it, not able to pass you someone competent, it just tells you that the problem has been reassembled, and you hang up on it
on the other hand he does not hesitate to ask you for money</v>
      </c>
    </row>
    <row r="178" ht="15.75" customHeight="1">
      <c r="B178" s="2" t="s">
        <v>585</v>
      </c>
      <c r="C178" s="2" t="s">
        <v>586</v>
      </c>
      <c r="D178" s="2" t="s">
        <v>92</v>
      </c>
      <c r="E178" s="2" t="s">
        <v>14</v>
      </c>
      <c r="F178" s="2" t="s">
        <v>15</v>
      </c>
      <c r="G178" s="2" t="s">
        <v>587</v>
      </c>
      <c r="H178" s="2" t="s">
        <v>45</v>
      </c>
      <c r="I178" s="2" t="str">
        <f>IFERROR(__xludf.DUMMYFUNCTION("GOOGLETRANSLATE(C178,""fr"",""en"")"),"Quickly fuel it for 3 months that I terminated my contract they continue to take; when I tried to alleviate this damn numbers the communication was bad we were hung over more
Nothing, when I consult my customer area I see the documents sent are not treat"&amp;"ed it is a hont")</f>
        <v>Quickly fuel it for 3 months that I terminated my contract they continue to take; when I tried to alleviate this damn numbers the communication was bad we were hung over more
Nothing, when I consult my customer area I see the documents sent are not treated it is a hont</v>
      </c>
    </row>
    <row r="179" ht="15.75" customHeight="1">
      <c r="B179" s="2" t="s">
        <v>588</v>
      </c>
      <c r="C179" s="2" t="s">
        <v>589</v>
      </c>
      <c r="D179" s="2" t="s">
        <v>92</v>
      </c>
      <c r="E179" s="2" t="s">
        <v>14</v>
      </c>
      <c r="F179" s="2" t="s">
        <v>15</v>
      </c>
      <c r="G179" s="2" t="s">
        <v>590</v>
      </c>
      <c r="H179" s="2" t="s">
        <v>49</v>
      </c>
      <c r="I179" s="2" t="str">
        <f>IFERROR(__xludf.DUMMYFUNCTION("GOOGLETRANSLATE(C179,""fr"",""en"")"),"Impossible to reach a manager, no one is dedicated to your account, they wander you by asking you to recall on their paying number (€ 0.80 per mn). I have the impression that they have a call center in Madagascar, but these are not aware of your situation"&amp;" and you must constantly repeat the same things on paying numbers.")</f>
        <v>Impossible to reach a manager, no one is dedicated to your account, they wander you by asking you to recall on their paying number (€ 0.80 per mn). I have the impression that they have a call center in Madagascar, but these are not aware of your situation and you must constantly repeat the same things on paying numbers.</v>
      </c>
    </row>
    <row r="180" ht="15.75" customHeight="1">
      <c r="B180" s="2" t="s">
        <v>591</v>
      </c>
      <c r="C180" s="2" t="s">
        <v>592</v>
      </c>
      <c r="D180" s="2" t="s">
        <v>92</v>
      </c>
      <c r="E180" s="2" t="s">
        <v>14</v>
      </c>
      <c r="F180" s="2" t="s">
        <v>15</v>
      </c>
      <c r="G180" s="2" t="s">
        <v>593</v>
      </c>
      <c r="H180" s="2" t="s">
        <v>49</v>
      </c>
      <c r="I180" s="2" t="str">
        <f>IFERROR(__xludf.DUMMYFUNCTION("GOOGLETRANSLATE(C180,""fr"",""en"")"),"In search of insurance following a 23 -month interruption, I went through a comparator who offered me this insurance! What to say: 1st: my 48 % bonus had to be resumed since I was at 23 months without insurance and the advisor had confirmed it to me, but "&amp;"after having returned all of the documents, and having exceeded 24 months I myself Find to losing the entire bonus !!!!! Either ... I do with it, with a year without disaster I find myself paying these ... 120 euros more than last year !! Go understand, m"&amp;"oreover when I make a simulation as a new customer, the price offered is 150 euros cheaper! !!! Flee like me from the start of the month (12 months of seniority!)")</f>
        <v>In search of insurance following a 23 -month interruption, I went through a comparator who offered me this insurance! What to say: 1st: my 48 % bonus had to be resumed since I was at 23 months without insurance and the advisor had confirmed it to me, but after having returned all of the documents, and having exceeded 24 months I myself Find to losing the entire bonus !!!!! Either ... I do with it, with a year without disaster I find myself paying these ... 120 euros more than last year !! Go understand, moreover when I make a simulation as a new customer, the price offered is 150 euros cheaper! !!! Flee like me from the start of the month (12 months of seniority!)</v>
      </c>
    </row>
    <row r="181" ht="15.75" customHeight="1">
      <c r="B181" s="2" t="s">
        <v>594</v>
      </c>
      <c r="C181" s="2" t="s">
        <v>595</v>
      </c>
      <c r="D181" s="2" t="s">
        <v>92</v>
      </c>
      <c r="E181" s="2" t="s">
        <v>14</v>
      </c>
      <c r="F181" s="2" t="s">
        <v>15</v>
      </c>
      <c r="G181" s="2" t="s">
        <v>596</v>
      </c>
      <c r="H181" s="2" t="s">
        <v>49</v>
      </c>
      <c r="I181" s="2" t="str">
        <f>IFERROR(__xludf.DUMMYFUNCTION("GOOGLETRANSLATE(C181,""fr"",""en"")"),"Customer 161748, hello for two years I have been insured with them, on March 15, I should receive my renewal green card but I cannot sign an online quote dating from January 15 because he does not keep, I call more resumption, I am told that there is no w"&amp;"orries, that it is a computer bugg and that I am sent my green card. It has been more than two months since I call them sending emails, nothing progresses, well he continues to take me. So I drive without a green card while I pay all me, I take a fine for"&amp;" insurance default, I don't know what to do.")</f>
        <v>Customer 161748, hello for two years I have been insured with them, on March 15, I should receive my renewal green card but I cannot sign an online quote dating from January 15 because he does not keep, I call more resumption, I am told that there is no worries, that it is a computer bugg and that I am sent my green card. It has been more than two months since I call them sending emails, nothing progresses, well he continues to take me. So I drive without a green card while I pay all me, I take a fine for insurance default, I don't know what to do.</v>
      </c>
    </row>
    <row r="182" ht="15.75" customHeight="1">
      <c r="B182" s="2" t="s">
        <v>597</v>
      </c>
      <c r="C182" s="2" t="s">
        <v>598</v>
      </c>
      <c r="D182" s="2" t="s">
        <v>92</v>
      </c>
      <c r="E182" s="2" t="s">
        <v>14</v>
      </c>
      <c r="F182" s="2" t="s">
        <v>15</v>
      </c>
      <c r="G182" s="2" t="s">
        <v>599</v>
      </c>
      <c r="H182" s="2" t="s">
        <v>53</v>
      </c>
      <c r="I182" s="2" t="str">
        <f>IFERROR(__xludf.DUMMYFUNCTION("GOOGLETRANSLATE(C182,""fr"",""en"")"),"I will not go against the community. Active Insurance is indeed an insurance broker using fraudulent processes of all kinds in order to make you pay even if you withdraw. Everything was sent after validation of quotes as well as payment. There, of course,"&amp;" given their responsiveness, the deadline has passed and they claim additional papers and say that the price will be re -evaluated upwards. Of course, being disagreed to pay more and asking them to return to me what we have paid, their response is negativ"&amp;"e. They retain more than 3/4 of the sum to terminate the contract (which they themselves terminated) and other case fees. They are indeed people with well -established practices to ""pluck"" the pigeons that dare to go home in view of their attractive pri"&amp;"ces. Avoid like plague.")</f>
        <v>I will not go against the community. Active Insurance is indeed an insurance broker using fraudulent processes of all kinds in order to make you pay even if you withdraw. Everything was sent after validation of quotes as well as payment. There, of course, given their responsiveness, the deadline has passed and they claim additional papers and say that the price will be re -evaluated upwards. Of course, being disagreed to pay more and asking them to return to me what we have paid, their response is negative. They retain more than 3/4 of the sum to terminate the contract (which they themselves terminated) and other case fees. They are indeed people with well -established practices to "pluck" the pigeons that dare to go home in view of their attractive prices. Avoid like plague.</v>
      </c>
    </row>
    <row r="183" ht="15.75" customHeight="1">
      <c r="B183" s="2" t="s">
        <v>600</v>
      </c>
      <c r="C183" s="2" t="s">
        <v>601</v>
      </c>
      <c r="D183" s="2" t="s">
        <v>92</v>
      </c>
      <c r="E183" s="2" t="s">
        <v>14</v>
      </c>
      <c r="F183" s="2" t="s">
        <v>15</v>
      </c>
      <c r="G183" s="2" t="s">
        <v>602</v>
      </c>
      <c r="H183" s="2" t="s">
        <v>53</v>
      </c>
      <c r="I183" s="2" t="str">
        <f>IFERROR(__xludf.DUMMYFUNCTION("GOOGLETRANSLATE(C183,""fr"",""en"")"),"Hello my contract number 241597 I sent emails for my contract and I have no news because I need to redundate my questions on my contract as soon as possible thank you I attach a proof of the post that My file A was well distributed on 02/20/2017 at this a"&amp;"ddress 71 rue de Billancourt
92100 Boulogne Billancourt and that you tell me the opposite so that I pay more unanswered from you I require that you reimburse me my contributions from 181.80 Euro thank you")</f>
        <v>Hello my contract number 241597 I sent emails for my contract and I have no news because I need to redundate my questions on my contract as soon as possible thank you I attach a proof of the post that My file A was well distributed on 02/20/2017 at this address 71 rue de Billancourt
92100 Boulogne Billancourt and that you tell me the opposite so that I pay more unanswered from you I require that you reimburse me my contributions from 181.80 Euro thank you</v>
      </c>
    </row>
    <row r="184" ht="15.75" customHeight="1">
      <c r="B184" s="2" t="s">
        <v>603</v>
      </c>
      <c r="C184" s="2" t="s">
        <v>604</v>
      </c>
      <c r="D184" s="2" t="s">
        <v>92</v>
      </c>
      <c r="E184" s="2" t="s">
        <v>14</v>
      </c>
      <c r="F184" s="2" t="s">
        <v>15</v>
      </c>
      <c r="G184" s="2" t="s">
        <v>605</v>
      </c>
      <c r="H184" s="2" t="s">
        <v>65</v>
      </c>
      <c r="I184" s="2" t="str">
        <f>IFERROR(__xludf.DUMMYFUNCTION("GOOGLETRANSLATE(C184,""fr"",""en"")"),"I am very unhappy with active insurance services.
1- I have never been able to get the vehicle green card
2 After a lot of patience, I ended up terminating my contract on time and according to the Hamon law
3 Active pursues me in court for non -payment"&amp;" of the annual premium (after the date of termination)
")</f>
        <v>I am very unhappy with active insurance services.
1- I have never been able to get the vehicle green card
2 After a lot of patience, I ended up terminating my contract on time and according to the Hamon law
3 Active pursues me in court for non -payment of the annual premium (after the date of termination)
</v>
      </c>
    </row>
    <row r="185" ht="15.75" customHeight="1">
      <c r="B185" s="2" t="s">
        <v>606</v>
      </c>
      <c r="C185" s="2" t="s">
        <v>607</v>
      </c>
      <c r="D185" s="2" t="s">
        <v>92</v>
      </c>
      <c r="E185" s="2" t="s">
        <v>14</v>
      </c>
      <c r="F185" s="2" t="s">
        <v>15</v>
      </c>
      <c r="G185" s="2" t="s">
        <v>608</v>
      </c>
      <c r="H185" s="2" t="s">
        <v>72</v>
      </c>
      <c r="I185" s="2" t="str">
        <f>IFERROR(__xludf.DUMMYFUNCTION("GOOGLETRANSLATE(C185,""fr"",""en"")"),"Some methods about this product, unreachable by such, no response from email sent, withdrawal without information. No consideration on the part of this company, we are only a financial portfolio without any distinction on their part on the financial and m"&amp;"aterial consequences that this can generate on this relational failure. Ref Customer 157041. Let us hope that this forum can improve your service.")</f>
        <v>Some methods about this product, unreachable by such, no response from email sent, withdrawal without information. No consideration on the part of this company, we are only a financial portfolio without any distinction on their part on the financial and material consequences that this can generate on this relational failure. Ref Customer 157041. Let us hope that this forum can improve your service.</v>
      </c>
    </row>
    <row r="186" ht="15.75" customHeight="1">
      <c r="B186" s="2" t="s">
        <v>609</v>
      </c>
      <c r="C186" s="2" t="s">
        <v>610</v>
      </c>
      <c r="D186" s="2" t="s">
        <v>92</v>
      </c>
      <c r="E186" s="2" t="s">
        <v>14</v>
      </c>
      <c r="F186" s="2" t="s">
        <v>15</v>
      </c>
      <c r="G186" s="2" t="s">
        <v>611</v>
      </c>
      <c r="H186" s="2" t="s">
        <v>89</v>
      </c>
      <c r="I186" s="2" t="str">
        <f>IFERROR(__xludf.DUMMYFUNCTION("GOOGLETRANSLATE(C186,""fr"",""en"")"),"Very disapointed!! To avoid strongly !! After paying 1 year of subscription and sending the requested documents, they claim in addition to the photos of the vehicle and solve my contract on the 30th day for lack of documents! It took them more than 15 day"&amp;"s to process the photos and spread the file, inadmissible! 15 days when I was not insured despite the surcharged daily calls, one has the impression of speaking to a wall, the dragging file, impossibility of reaching a manager, they do not take the calls "&amp;".. of unheard of! After 15 days of waiting I have to go and make sure elsewhere and I have to pay termination fees. Scandalous.")</f>
        <v>Very disapointed!! To avoid strongly !! After paying 1 year of subscription and sending the requested documents, they claim in addition to the photos of the vehicle and solve my contract on the 30th day for lack of documents! It took them more than 15 days to process the photos and spread the file, inadmissible! 15 days when I was not insured despite the surcharged daily calls, one has the impression of speaking to a wall, the dragging file, impossibility of reaching a manager, they do not take the calls .. of unheard of! After 15 days of waiting I have to go and make sure elsewhere and I have to pay termination fees. Scandalous.</v>
      </c>
    </row>
    <row r="187" ht="15.75" customHeight="1">
      <c r="B187" s="2" t="s">
        <v>612</v>
      </c>
      <c r="C187" s="2" t="s">
        <v>613</v>
      </c>
      <c r="D187" s="2" t="s">
        <v>614</v>
      </c>
      <c r="E187" s="2" t="s">
        <v>615</v>
      </c>
      <c r="F187" s="2" t="s">
        <v>15</v>
      </c>
      <c r="G187" s="2" t="s">
        <v>616</v>
      </c>
      <c r="H187" s="2" t="s">
        <v>94</v>
      </c>
      <c r="I187" s="2" t="str">
        <f>IFERROR(__xludf.DUMMYFUNCTION("GOOGLETRANSLATE(C187,""fr"",""en"")"),"At AMV for several years, for different vehicles, scooter, motorcycle.
Very satisfied with online procedures, very simple.
The value for money is very correct.
Frankly I highly recommend.")</f>
        <v>At AMV for several years, for different vehicles, scooter, motorcycle.
Very satisfied with online procedures, very simple.
The value for money is very correct.
Frankly I highly recommend.</v>
      </c>
    </row>
    <row r="188" ht="15.75" customHeight="1">
      <c r="B188" s="2" t="s">
        <v>617</v>
      </c>
      <c r="C188" s="2" t="s">
        <v>618</v>
      </c>
      <c r="D188" s="2" t="s">
        <v>614</v>
      </c>
      <c r="E188" s="2" t="s">
        <v>615</v>
      </c>
      <c r="F188" s="2" t="s">
        <v>15</v>
      </c>
      <c r="G188" s="2" t="s">
        <v>619</v>
      </c>
      <c r="H188" s="2" t="s">
        <v>94</v>
      </c>
      <c r="I188" s="2" t="str">
        <f>IFERROR(__xludf.DUMMYFUNCTION("GOOGLETRANSLATE(C188,""fr"",""en"")"),"Good value for money, quick responses, taking into account specific requests.
In addition, the franchise is divided by 2 after a few years.
An excellent insurer!")</f>
        <v>Good value for money, quick responses, taking into account specific requests.
In addition, the franchise is divided by 2 after a few years.
An excellent insurer!</v>
      </c>
    </row>
    <row r="189" ht="15.75" customHeight="1">
      <c r="B189" s="2" t="s">
        <v>620</v>
      </c>
      <c r="C189" s="2" t="s">
        <v>621</v>
      </c>
      <c r="D189" s="2" t="s">
        <v>614</v>
      </c>
      <c r="E189" s="2" t="s">
        <v>615</v>
      </c>
      <c r="F189" s="2" t="s">
        <v>15</v>
      </c>
      <c r="G189" s="2" t="s">
        <v>622</v>
      </c>
      <c r="H189" s="2" t="s">
        <v>94</v>
      </c>
      <c r="I189" s="2" t="str">
        <f>IFERROR(__xludf.DUMMYFUNCTION("GOOGLETRANSLATE(C189,""fr"",""en"")"),"AMV is a very good insurance for the 2 wheels and the top customer service.
However in terms of tariff, some competitors are best placed")</f>
        <v>AMV is a very good insurance for the 2 wheels and the top customer service.
However in terms of tariff, some competitors are best placed</v>
      </c>
    </row>
    <row r="190" ht="15.75" customHeight="1">
      <c r="B190" s="2" t="s">
        <v>623</v>
      </c>
      <c r="C190" s="2" t="s">
        <v>624</v>
      </c>
      <c r="D190" s="2" t="s">
        <v>614</v>
      </c>
      <c r="E190" s="2" t="s">
        <v>615</v>
      </c>
      <c r="F190" s="2" t="s">
        <v>15</v>
      </c>
      <c r="G190" s="2" t="s">
        <v>622</v>
      </c>
      <c r="H190" s="2" t="s">
        <v>625</v>
      </c>
      <c r="I190" s="2" t="str">
        <f>IFERROR(__xludf.DUMMYFUNCTION("GOOGLETRANSLATE(C190,""fr"",""en"")"),"Serious insurer, which takes into account the needs of its customers. Their site is fluid, the answers clear.
An insurer to recommend.
The prices are competitive.")</f>
        <v>Serious insurer, which takes into account the needs of its customers. Their site is fluid, the answers clear.
An insurer to recommend.
The prices are competitive.</v>
      </c>
    </row>
    <row r="191" ht="15.75" customHeight="1">
      <c r="B191" s="2" t="s">
        <v>626</v>
      </c>
      <c r="C191" s="2" t="s">
        <v>627</v>
      </c>
      <c r="D191" s="2" t="s">
        <v>614</v>
      </c>
      <c r="E191" s="2" t="s">
        <v>615</v>
      </c>
      <c r="F191" s="2" t="s">
        <v>15</v>
      </c>
      <c r="G191" s="2" t="s">
        <v>622</v>
      </c>
      <c r="H191" s="2" t="s">
        <v>94</v>
      </c>
      <c r="I191" s="2" t="str">
        <f>IFERROR(__xludf.DUMMYFUNCTION("GOOGLETRANSLATE(C191,""fr"",""en"")"),"Biker insurance with a biker spirit .... I have been a customer for over 45 years
I just put my contract in parenthesis following a real estate project but I intend to re -register as soon as possible")</f>
        <v>Biker insurance with a biker spirit .... I have been a customer for over 45 years
I just put my contract in parenthesis following a real estate project but I intend to re -register as soon as possible</v>
      </c>
    </row>
    <row r="192" ht="15.75" customHeight="1">
      <c r="B192" s="2" t="s">
        <v>628</v>
      </c>
      <c r="C192" s="2" t="s">
        <v>629</v>
      </c>
      <c r="D192" s="2" t="s">
        <v>614</v>
      </c>
      <c r="E192" s="2" t="s">
        <v>615</v>
      </c>
      <c r="F192" s="2" t="s">
        <v>15</v>
      </c>
      <c r="G192" s="2" t="s">
        <v>94</v>
      </c>
      <c r="H192" s="2" t="s">
        <v>94</v>
      </c>
      <c r="I192" s="2" t="str">
        <f>IFERROR(__xludf.DUMMYFUNCTION("GOOGLETRANSLATE(C192,""fr"",""en"")"),"I want to thank the people who informed me about your insurance conditions. very professional. We found the ideal formula concerning my needs.")</f>
        <v>I want to thank the people who informed me about your insurance conditions. very professional. We found the ideal formula concerning my needs.</v>
      </c>
    </row>
    <row r="193" ht="15.75" customHeight="1">
      <c r="B193" s="2" t="s">
        <v>630</v>
      </c>
      <c r="C193" s="2" t="s">
        <v>631</v>
      </c>
      <c r="D193" s="2" t="s">
        <v>614</v>
      </c>
      <c r="E193" s="2" t="s">
        <v>615</v>
      </c>
      <c r="F193" s="2" t="s">
        <v>15</v>
      </c>
      <c r="G193" s="2" t="s">
        <v>632</v>
      </c>
      <c r="H193" s="2" t="s">
        <v>98</v>
      </c>
      <c r="I193" s="2" t="str">
        <f>IFERROR(__xludf.DUMMYFUNCTION("GOOGLETRANSLATE(C193,""fr"",""en"")"),"I am satisfied with the service.
Prices suit me.
Simple and practical.
The green card arrives within 30 days. It's a bit long.
Cordially")</f>
        <v>I am satisfied with the service.
Prices suit me.
Simple and practical.
The green card arrives within 30 days. It's a bit long.
Cordially</v>
      </c>
    </row>
    <row r="194" ht="15.75" customHeight="1">
      <c r="B194" s="2" t="s">
        <v>633</v>
      </c>
      <c r="C194" s="2" t="s">
        <v>634</v>
      </c>
      <c r="D194" s="2" t="s">
        <v>614</v>
      </c>
      <c r="E194" s="2" t="s">
        <v>615</v>
      </c>
      <c r="F194" s="2" t="s">
        <v>15</v>
      </c>
      <c r="G194" s="2" t="s">
        <v>632</v>
      </c>
      <c r="H194" s="2" t="s">
        <v>98</v>
      </c>
      <c r="I194" s="2" t="str">
        <f>IFERROR(__xludf.DUMMYFUNCTION("GOOGLETRANSLATE(C194,""fr"",""en"")"),"Satisfied by the telephone reception, he was of good help otherwise I advanced 3 months
The prices are always interesting
have a good day
Mr Malandain David")</f>
        <v>Satisfied by the telephone reception, he was of good help otherwise I advanced 3 months
The prices are always interesting
have a good day
Mr Malandain David</v>
      </c>
    </row>
    <row r="195" ht="15.75" customHeight="1">
      <c r="B195" s="2" t="s">
        <v>635</v>
      </c>
      <c r="C195" s="2" t="s">
        <v>636</v>
      </c>
      <c r="D195" s="2" t="s">
        <v>614</v>
      </c>
      <c r="E195" s="2" t="s">
        <v>615</v>
      </c>
      <c r="F195" s="2" t="s">
        <v>15</v>
      </c>
      <c r="G195" s="2" t="s">
        <v>632</v>
      </c>
      <c r="H195" s="2" t="s">
        <v>98</v>
      </c>
      <c r="I195" s="2" t="str">
        <f>IFERROR(__xludf.DUMMYFUNCTION("GOOGLETRANSLATE(C195,""fr"",""en"")"),"Satisfied with the speed of the site and the subscription
A little high prices but I remain faithful because very good service
Was able to test the efficiency of the assistance following immobilization of my scooter")</f>
        <v>Satisfied with the speed of the site and the subscription
A little high prices but I remain faithful because very good service
Was able to test the efficiency of the assistance following immobilization of my scooter</v>
      </c>
    </row>
    <row r="196" ht="15.75" customHeight="1">
      <c r="B196" s="2" t="s">
        <v>637</v>
      </c>
      <c r="C196" s="2" t="s">
        <v>638</v>
      </c>
      <c r="D196" s="2" t="s">
        <v>614</v>
      </c>
      <c r="E196" s="2" t="s">
        <v>615</v>
      </c>
      <c r="F196" s="2" t="s">
        <v>15</v>
      </c>
      <c r="G196" s="2" t="s">
        <v>97</v>
      </c>
      <c r="H196" s="2" t="s">
        <v>98</v>
      </c>
      <c r="I196" s="2" t="str">
        <f>IFERROR(__xludf.DUMMYFUNCTION("GOOGLETRANSLATE(C196,""fr"",""en"")"),"I am very satisfied with AMV because the prices are very competitive !!! And also you are a very serious insurance where you can count on you in case of worries thank you")</f>
        <v>I am very satisfied with AMV because the prices are very competitive !!! And also you are a very serious insurance where you can count on you in case of worries thank you</v>
      </c>
    </row>
    <row r="197" ht="15.75" customHeight="1">
      <c r="B197" s="2" t="s">
        <v>639</v>
      </c>
      <c r="C197" s="2" t="s">
        <v>640</v>
      </c>
      <c r="D197" s="2" t="s">
        <v>614</v>
      </c>
      <c r="E197" s="2" t="s">
        <v>615</v>
      </c>
      <c r="F197" s="2" t="s">
        <v>15</v>
      </c>
      <c r="G197" s="2" t="s">
        <v>97</v>
      </c>
      <c r="H197" s="2" t="s">
        <v>98</v>
      </c>
      <c r="I197" s="2" t="str">
        <f>IFERROR(__xludf.DUMMYFUNCTION("GOOGLETRANSLATE(C197,""fr"",""en"")"),"I am satisfied with the service provided by AMV, the prices and the speed of the subscription of my insurance contract.
Thanks to you Amv.
Cordially.")</f>
        <v>I am satisfied with the service provided by AMV, the prices and the speed of the subscription of my insurance contract.
Thanks to you Amv.
Cordially.</v>
      </c>
    </row>
    <row r="198" ht="15.75" customHeight="1">
      <c r="B198" s="2" t="s">
        <v>641</v>
      </c>
      <c r="C198" s="2" t="s">
        <v>642</v>
      </c>
      <c r="D198" s="2" t="s">
        <v>614</v>
      </c>
      <c r="E198" s="2" t="s">
        <v>615</v>
      </c>
      <c r="F198" s="2" t="s">
        <v>15</v>
      </c>
      <c r="G198" s="2" t="s">
        <v>643</v>
      </c>
      <c r="H198" s="2" t="s">
        <v>98</v>
      </c>
      <c r="I198" s="2" t="str">
        <f>IFERROR(__xludf.DUMMYFUNCTION("GOOGLETRANSLATE(C198,""fr"",""en"")"),"Everything is achievable online which facilitates subscription.
The prices are suitable, cheaper than my historic insurer despite the bonus 50 for more than 3 years.")</f>
        <v>Everything is achievable online which facilitates subscription.
The prices are suitable, cheaper than my historic insurer despite the bonus 50 for more than 3 years.</v>
      </c>
    </row>
    <row r="199" ht="15.75" customHeight="1">
      <c r="B199" s="2" t="s">
        <v>644</v>
      </c>
      <c r="C199" s="2" t="s">
        <v>645</v>
      </c>
      <c r="D199" s="2" t="s">
        <v>614</v>
      </c>
      <c r="E199" s="2" t="s">
        <v>615</v>
      </c>
      <c r="F199" s="2" t="s">
        <v>15</v>
      </c>
      <c r="G199" s="2" t="s">
        <v>643</v>
      </c>
      <c r="H199" s="2" t="s">
        <v>98</v>
      </c>
      <c r="I199" s="2" t="str">
        <f>IFERROR(__xludf.DUMMYFUNCTION("GOOGLETRANSLATE(C199,""fr"",""en"")"),"convenient,
Except that one has a hard time finding it (quote)
&amp; that it is always cheaper for a new customer (offer) than for a loyal cllient like me (10 vehicles!) It's frustrating ....")</f>
        <v>convenient,
Except that one has a hard time finding it (quote)
&amp; that it is always cheaper for a new customer (offer) than for a loyal cllient like me (10 vehicles!) It's frustrating ....</v>
      </c>
    </row>
    <row r="200" ht="15.75" customHeight="1">
      <c r="B200" s="2" t="s">
        <v>646</v>
      </c>
      <c r="C200" s="2" t="s">
        <v>647</v>
      </c>
      <c r="D200" s="2" t="s">
        <v>614</v>
      </c>
      <c r="E200" s="2" t="s">
        <v>615</v>
      </c>
      <c r="F200" s="2" t="s">
        <v>15</v>
      </c>
      <c r="G200" s="2" t="s">
        <v>643</v>
      </c>
      <c r="H200" s="2" t="s">
        <v>98</v>
      </c>
      <c r="I200" s="2" t="str">
        <f>IFERROR(__xludf.DUMMYFUNCTION("GOOGLETRANSLATE(C200,""fr"",""en"")"),"Serious and attentive telephone contacts. Very satisfied with the price as well.
The subscription of the internet contract is easy and fast. This is a first operation that can lead to others.")</f>
        <v>Serious and attentive telephone contacts. Very satisfied with the price as well.
The subscription of the internet contract is easy and fast. This is a first operation that can lead to others.</v>
      </c>
    </row>
    <row r="201" ht="15.75" customHeight="1">
      <c r="B201" s="2" t="s">
        <v>648</v>
      </c>
      <c r="C201" s="2" t="s">
        <v>649</v>
      </c>
      <c r="D201" s="2" t="s">
        <v>614</v>
      </c>
      <c r="E201" s="2" t="s">
        <v>615</v>
      </c>
      <c r="F201" s="2" t="s">
        <v>15</v>
      </c>
      <c r="G201" s="2" t="s">
        <v>643</v>
      </c>
      <c r="H201" s="2" t="s">
        <v>98</v>
      </c>
      <c r="I201" s="2" t="str">
        <f>IFERROR(__xludf.DUMMYFUNCTION("GOOGLETRANSLATE(C201,""fr"",""en"")"),"I am very disappointed with the price you offer me on this new motorcycle while for a quote on a Yamaha FJR 1300 it is the same price!
FYI The GSXF is a small 650 engine that has no power ...
Now, if I still insured you it is because I was already a"&amp;" customer and that I was satisfied with your services but sincerely I find it a shame that you are so expensive for this motorcycle")</f>
        <v>I am very disappointed with the price you offer me on this new motorcycle while for a quote on a Yamaha FJR 1300 it is the same price!
FYI The GSXF is a small 650 engine that has no power ...
Now, if I still insured you it is because I was already a customer and that I was satisfied with your services but sincerely I find it a shame that you are so expensive for this motorcycle</v>
      </c>
    </row>
    <row r="202" ht="15.75" customHeight="1">
      <c r="B202" s="2" t="s">
        <v>650</v>
      </c>
      <c r="C202" s="2" t="s">
        <v>651</v>
      </c>
      <c r="D202" s="2" t="s">
        <v>614</v>
      </c>
      <c r="E202" s="2" t="s">
        <v>615</v>
      </c>
      <c r="F202" s="2" t="s">
        <v>15</v>
      </c>
      <c r="G202" s="2" t="s">
        <v>652</v>
      </c>
      <c r="H202" s="2" t="s">
        <v>98</v>
      </c>
      <c r="I202" s="2" t="str">
        <f>IFERROR(__xludf.DUMMYFUNCTION("GOOGLETRANSLATE(C202,""fr"",""en"")"),"I am satisfied with the very efficient and very fast service. It allows you to secure very quickly. With secure payment and code there is no problem")</f>
        <v>I am satisfied with the very efficient and very fast service. It allows you to secure very quickly. With secure payment and code there is no problem</v>
      </c>
    </row>
    <row r="203" ht="15.75" customHeight="1">
      <c r="B203" s="2" t="s">
        <v>653</v>
      </c>
      <c r="C203" s="2" t="s">
        <v>654</v>
      </c>
      <c r="D203" s="2" t="s">
        <v>614</v>
      </c>
      <c r="E203" s="2" t="s">
        <v>615</v>
      </c>
      <c r="F203" s="2" t="s">
        <v>15</v>
      </c>
      <c r="G203" s="2" t="s">
        <v>652</v>
      </c>
      <c r="H203" s="2" t="s">
        <v>98</v>
      </c>
      <c r="I203" s="2" t="str">
        <f>IFERROR(__xludf.DUMMYFUNCTION("GOOGLETRANSLATE(C203,""fr"",""en"")"),"Ras everything is really simple and the prices are very competitive.
Ras everything is really simple and the prices are very competitive.
Ras everything is really simple and the prices are very competitive.")</f>
        <v>Ras everything is really simple and the prices are very competitive.
Ras everything is really simple and the prices are very competitive.
Ras everything is really simple and the prices are very competitive.</v>
      </c>
    </row>
    <row r="204" ht="15.75" customHeight="1">
      <c r="B204" s="2" t="s">
        <v>655</v>
      </c>
      <c r="C204" s="2" t="s">
        <v>656</v>
      </c>
      <c r="D204" s="2" t="s">
        <v>614</v>
      </c>
      <c r="E204" s="2" t="s">
        <v>615</v>
      </c>
      <c r="F204" s="2" t="s">
        <v>15</v>
      </c>
      <c r="G204" s="2" t="s">
        <v>657</v>
      </c>
      <c r="H204" s="2" t="s">
        <v>98</v>
      </c>
      <c r="I204" s="2" t="str">
        <f>IFERROR(__xludf.DUMMYFUNCTION("GOOGLETRANSLATE(C204,""fr"",""en"")"),"I wanted to reduce my contract, well, there is no parking insurance for winter but I took the lowest option, the price is correct
I made the modification very easily on the site")</f>
        <v>I wanted to reduce my contract, well, there is no parking insurance for winter but I took the lowest option, the price is correct
I made the modification very easily on the site</v>
      </c>
    </row>
    <row r="205" ht="15.75" customHeight="1">
      <c r="B205" s="2" t="s">
        <v>658</v>
      </c>
      <c r="C205" s="2" t="s">
        <v>659</v>
      </c>
      <c r="D205" s="2" t="s">
        <v>614</v>
      </c>
      <c r="E205" s="2" t="s">
        <v>615</v>
      </c>
      <c r="F205" s="2" t="s">
        <v>15</v>
      </c>
      <c r="G205" s="2" t="s">
        <v>660</v>
      </c>
      <c r="H205" s="2" t="s">
        <v>98</v>
      </c>
      <c r="I205" s="2" t="str">
        <f>IFERROR(__xludf.DUMMYFUNCTION("GOOGLETRANSLATE(C205,""fr"",""en"")"),"I am satisfied with the service, the prices and the telephone service for all the information given.
Best insurance for bikers. I recommend it for all bikers.")</f>
        <v>I am satisfied with the service, the prices and the telephone service for all the information given.
Best insurance for bikers. I recommend it for all bikers.</v>
      </c>
    </row>
    <row r="206" ht="15.75" customHeight="1">
      <c r="B206" s="2" t="s">
        <v>661</v>
      </c>
      <c r="C206" s="2" t="s">
        <v>662</v>
      </c>
      <c r="D206" s="2" t="s">
        <v>614</v>
      </c>
      <c r="E206" s="2" t="s">
        <v>615</v>
      </c>
      <c r="F206" s="2" t="s">
        <v>15</v>
      </c>
      <c r="G206" s="2" t="s">
        <v>660</v>
      </c>
      <c r="H206" s="2" t="s">
        <v>98</v>
      </c>
      <c r="I206" s="2" t="str">
        <f>IFERROR(__xludf.DUMMYFUNCTION("GOOGLETRANSLATE(C206,""fr"",""en"")"),"Effective, you know your job your prices are suitable.
Cordially.
On the other hand I do not support your obligation of so many carractures.
")</f>
        <v>Effective, you know your job your prices are suitable.
Cordially.
On the other hand I do not support your obligation of so many carractures.
</v>
      </c>
    </row>
    <row r="207" ht="15.75" customHeight="1">
      <c r="B207" s="2" t="s">
        <v>663</v>
      </c>
      <c r="C207" s="2" t="s">
        <v>664</v>
      </c>
      <c r="D207" s="2" t="s">
        <v>614</v>
      </c>
      <c r="E207" s="2" t="s">
        <v>615</v>
      </c>
      <c r="F207" s="2" t="s">
        <v>15</v>
      </c>
      <c r="G207" s="2" t="s">
        <v>660</v>
      </c>
      <c r="H207" s="2" t="s">
        <v>98</v>
      </c>
      <c r="I207" s="2" t="str">
        <f>IFERROR(__xludf.DUMMYFUNCTION("GOOGLETRANSLATE(C207,""fr"",""en"")"),"I am satisfied with this price, for insurance it is fast online I like a lot, on the other hand it is necessary to improve certain things: the payment period")</f>
        <v>I am satisfied with this price, for insurance it is fast online I like a lot, on the other hand it is necessary to improve certain things: the payment period</v>
      </c>
    </row>
    <row r="208" ht="15.75" customHeight="1">
      <c r="B208" s="2" t="s">
        <v>665</v>
      </c>
      <c r="C208" s="2" t="s">
        <v>666</v>
      </c>
      <c r="D208" s="2" t="s">
        <v>614</v>
      </c>
      <c r="E208" s="2" t="s">
        <v>615</v>
      </c>
      <c r="F208" s="2" t="s">
        <v>15</v>
      </c>
      <c r="G208" s="2" t="s">
        <v>667</v>
      </c>
      <c r="H208" s="2" t="s">
        <v>98</v>
      </c>
      <c r="I208" s="2" t="str">
        <f>IFERROR(__xludf.DUMMYFUNCTION("GOOGLETRANSLATE(C208,""fr"",""en"")"),"I am very satisfied with the service. Very friendly telephone welcome. The advisor explains very well and is very patient. She respects things so that we can understand the proposed options.")</f>
        <v>I am very satisfied with the service. Very friendly telephone welcome. The advisor explains very well and is very patient. She respects things so that we can understand the proposed options.</v>
      </c>
    </row>
    <row r="209" ht="15.75" customHeight="1">
      <c r="B209" s="2" t="s">
        <v>668</v>
      </c>
      <c r="C209" s="2" t="s">
        <v>669</v>
      </c>
      <c r="D209" s="2" t="s">
        <v>614</v>
      </c>
      <c r="E209" s="2" t="s">
        <v>615</v>
      </c>
      <c r="F209" s="2" t="s">
        <v>15</v>
      </c>
      <c r="G209" s="2" t="s">
        <v>667</v>
      </c>
      <c r="H209" s="2" t="s">
        <v>98</v>
      </c>
      <c r="I209" s="2" t="str">
        <f>IFERROR(__xludf.DUMMYFUNCTION("GOOGLETRANSLATE(C209,""fr"",""en"")"),"Recap sheet not automatically filled, I had to retype it.
High price for me because I do less than 3000 km/year on a ride.
OK online subscription for the rest
Cdlt
LM")</f>
        <v>Recap sheet not automatically filled, I had to retype it.
High price for me because I do less than 3000 km/year on a ride.
OK online subscription for the rest
Cdlt
LM</v>
      </c>
    </row>
    <row r="210" ht="15.75" customHeight="1">
      <c r="B210" s="2" t="s">
        <v>670</v>
      </c>
      <c r="C210" s="2" t="s">
        <v>671</v>
      </c>
      <c r="D210" s="2" t="s">
        <v>614</v>
      </c>
      <c r="E210" s="2" t="s">
        <v>615</v>
      </c>
      <c r="F210" s="2" t="s">
        <v>15</v>
      </c>
      <c r="G210" s="2" t="s">
        <v>667</v>
      </c>
      <c r="H210" s="2" t="s">
        <v>98</v>
      </c>
      <c r="I210" s="2" t="str">
        <f>IFERROR(__xludf.DUMMYFUNCTION("GOOGLETRANSLATE(C210,""fr"",""en"")"),"The service is excellent very simple and practical for subscription. The prices and guarantees are more than competitive I highly recommend AMV.")</f>
        <v>The service is excellent very simple and practical for subscription. The prices and guarantees are more than competitive I highly recommend AMV.</v>
      </c>
    </row>
    <row r="211" ht="15.75" customHeight="1">
      <c r="B211" s="2" t="s">
        <v>672</v>
      </c>
      <c r="C211" s="2" t="s">
        <v>673</v>
      </c>
      <c r="D211" s="2" t="s">
        <v>614</v>
      </c>
      <c r="E211" s="2" t="s">
        <v>615</v>
      </c>
      <c r="F211" s="2" t="s">
        <v>15</v>
      </c>
      <c r="G211" s="2" t="s">
        <v>667</v>
      </c>
      <c r="H211" s="2" t="s">
        <v>98</v>
      </c>
      <c r="I211" s="2" t="str">
        <f>IFERROR(__xludf.DUMMYFUNCTION("GOOGLETRANSLATE(C211,""fr"",""en"")"),"Simple and practical ... good prices .. quick .. easy to access .. available in all France. Your insured is advised by many bikers as well as several motorcycle dealer")</f>
        <v>Simple and practical ... good prices .. quick .. easy to access .. available in all France. Your insured is advised by many bikers as well as several motorcycle dealer</v>
      </c>
    </row>
    <row r="212" ht="15.75" customHeight="1">
      <c r="B212" s="2" t="s">
        <v>674</v>
      </c>
      <c r="C212" s="2" t="s">
        <v>675</v>
      </c>
      <c r="D212" s="2" t="s">
        <v>614</v>
      </c>
      <c r="E212" s="2" t="s">
        <v>615</v>
      </c>
      <c r="F212" s="2" t="s">
        <v>15</v>
      </c>
      <c r="G212" s="2" t="s">
        <v>676</v>
      </c>
      <c r="H212" s="2" t="s">
        <v>98</v>
      </c>
      <c r="I212" s="2" t="str">
        <f>IFERROR(__xludf.DUMMYFUNCTION("GOOGLETRANSLATE(C212,""fr"",""en"")"),"Insured for several years at AMV for my motorcycles, I had no problems even during disaster, competence, efficiency are there, that's fine.")</f>
        <v>Insured for several years at AMV for my motorcycles, I had no problems even during disaster, competence, efficiency are there, that's fine.</v>
      </c>
    </row>
    <row r="213" ht="15.75" customHeight="1">
      <c r="B213" s="2" t="s">
        <v>677</v>
      </c>
      <c r="C213" s="2" t="s">
        <v>678</v>
      </c>
      <c r="D213" s="2" t="s">
        <v>614</v>
      </c>
      <c r="E213" s="2" t="s">
        <v>615</v>
      </c>
      <c r="F213" s="2" t="s">
        <v>15</v>
      </c>
      <c r="G213" s="2" t="s">
        <v>676</v>
      </c>
      <c r="H213" s="2" t="s">
        <v>98</v>
      </c>
      <c r="I213" s="2" t="str">
        <f>IFERROR(__xludf.DUMMYFUNCTION("GOOGLETRANSLATE(C213,""fr"",""en"")"),"Easy subscription, on the advice of the BMW reseller. Interesting price. Clear and suitable general conditions.
The service meets my expectations")</f>
        <v>Easy subscription, on the advice of the BMW reseller. Interesting price. Clear and suitable general conditions.
The service meets my expectations</v>
      </c>
    </row>
    <row r="214" ht="15.75" customHeight="1">
      <c r="B214" s="2" t="s">
        <v>679</v>
      </c>
      <c r="C214" s="2" t="s">
        <v>680</v>
      </c>
      <c r="D214" s="2" t="s">
        <v>614</v>
      </c>
      <c r="E214" s="2" t="s">
        <v>615</v>
      </c>
      <c r="F214" s="2" t="s">
        <v>15</v>
      </c>
      <c r="G214" s="2" t="s">
        <v>681</v>
      </c>
      <c r="H214" s="2" t="s">
        <v>98</v>
      </c>
      <c r="I214" s="2" t="str">
        <f>IFERROR(__xludf.DUMMYFUNCTION("GOOGLETRANSLATE(C214,""fr"",""en"")"),"Perfect, very good price, very easy service online, I have been very satisfied with AMV insurance for over 20 years. I recommend to friends thank you")</f>
        <v>Perfect, very good price, very easy service online, I have been very satisfied with AMV insurance for over 20 years. I recommend to friends thank you</v>
      </c>
    </row>
    <row r="215" ht="15.75" customHeight="1">
      <c r="B215" s="2" t="s">
        <v>682</v>
      </c>
      <c r="C215" s="2" t="s">
        <v>683</v>
      </c>
      <c r="D215" s="2" t="s">
        <v>614</v>
      </c>
      <c r="E215" s="2" t="s">
        <v>615</v>
      </c>
      <c r="F215" s="2" t="s">
        <v>15</v>
      </c>
      <c r="G215" s="2" t="s">
        <v>684</v>
      </c>
      <c r="H215" s="2" t="s">
        <v>98</v>
      </c>
      <c r="I215" s="2" t="str">
        <f>IFERROR(__xludf.DUMMYFUNCTION("GOOGLETRANSLATE(C215,""fr"",""en"")"),"I am satisfied with the ease of access to insurance! The prices are attractive and correct. I recommend AMV and thank you.
Good day to you")</f>
        <v>I am satisfied with the ease of access to insurance! The prices are attractive and correct. I recommend AMV and thank you.
Good day to you</v>
      </c>
    </row>
    <row r="216" ht="15.75" customHeight="1">
      <c r="B216" s="2" t="s">
        <v>685</v>
      </c>
      <c r="C216" s="2" t="s">
        <v>686</v>
      </c>
      <c r="D216" s="2" t="s">
        <v>614</v>
      </c>
      <c r="E216" s="2" t="s">
        <v>615</v>
      </c>
      <c r="F216" s="2" t="s">
        <v>15</v>
      </c>
      <c r="G216" s="2" t="s">
        <v>687</v>
      </c>
      <c r="H216" s="2" t="s">
        <v>98</v>
      </c>
      <c r="I216" s="2" t="str">
        <f>IFERROR(__xludf.DUMMYFUNCTION("GOOGLETRANSLATE(C216,""fr"",""en"")"),"I have been a customer for years without any worries because I ride very very little, hoping to have a commercial gesture as a loyal customer.
A future customer shortly my son passes his motorcycle license!")</f>
        <v>I have been a customer for years without any worries because I ride very very little, hoping to have a commercial gesture as a loyal customer.
A future customer shortly my son passes his motorcycle license!</v>
      </c>
    </row>
    <row r="217" ht="15.75" customHeight="1">
      <c r="B217" s="2" t="s">
        <v>688</v>
      </c>
      <c r="C217" s="2" t="s">
        <v>689</v>
      </c>
      <c r="D217" s="2" t="s">
        <v>614</v>
      </c>
      <c r="E217" s="2" t="s">
        <v>615</v>
      </c>
      <c r="F217" s="2" t="s">
        <v>15</v>
      </c>
      <c r="G217" s="2" t="s">
        <v>690</v>
      </c>
      <c r="H217" s="2" t="s">
        <v>98</v>
      </c>
      <c r="I217" s="2" t="str">
        <f>IFERROR(__xludf.DUMMYFUNCTION("GOOGLETRANSLATE(C217,""fr"",""en"")"),"I am very satisfied with services and advisers on the phone
For prices I consider that unable to lead the 3 motorcycles at the same time there should be a choice:
a fleet rate
A price per km or by inf 2500/year or inf 5000/year or inf 10000/year tranch"&amp;"e ...")</f>
        <v>I am very satisfied with services and advisers on the phone
For prices I consider that unable to lead the 3 motorcycles at the same time there should be a choice:
a fleet rate
A price per km or by inf 2500/year or inf 5000/year or inf 10000/year tranche ...</v>
      </c>
    </row>
    <row r="218" ht="15.75" customHeight="1">
      <c r="B218" s="2" t="s">
        <v>691</v>
      </c>
      <c r="C218" s="2" t="s">
        <v>692</v>
      </c>
      <c r="D218" s="2" t="s">
        <v>614</v>
      </c>
      <c r="E218" s="2" t="s">
        <v>615</v>
      </c>
      <c r="F218" s="2" t="s">
        <v>15</v>
      </c>
      <c r="G218" s="2" t="s">
        <v>690</v>
      </c>
      <c r="H218" s="2" t="s">
        <v>98</v>
      </c>
      <c r="I218" s="2" t="str">
        <f>IFERROR(__xludf.DUMMYFUNCTION("GOOGLETRANSLATE(C218,""fr"",""en"")"),"Satisfied with the service, correct price, simple for familiar application not easy to connect through the link received. Overall quite satisfactory.")</f>
        <v>Satisfied with the service, correct price, simple for familiar application not easy to connect through the link received. Overall quite satisfactory.</v>
      </c>
    </row>
    <row r="219" ht="15.75" customHeight="1">
      <c r="B219" s="2" t="s">
        <v>693</v>
      </c>
      <c r="C219" s="2" t="s">
        <v>694</v>
      </c>
      <c r="D219" s="2" t="s">
        <v>614</v>
      </c>
      <c r="E219" s="2" t="s">
        <v>615</v>
      </c>
      <c r="F219" s="2" t="s">
        <v>15</v>
      </c>
      <c r="G219" s="2" t="s">
        <v>690</v>
      </c>
      <c r="H219" s="2" t="s">
        <v>98</v>
      </c>
      <c r="I219" s="2" t="str">
        <f>IFERROR(__xludf.DUMMYFUNCTION("GOOGLETRANSLATE(C219,""fr"",""en"")"),"Very good correct price and very easy subscription online.
I highly recommend .
To see in the event of a claim if I am always satisfied we will see")</f>
        <v>Very good correct price and very easy subscription online.
I highly recommend .
To see in the event of a claim if I am always satisfied we will see</v>
      </c>
    </row>
    <row r="220" ht="15.75" customHeight="1">
      <c r="B220" s="2" t="s">
        <v>695</v>
      </c>
      <c r="C220" s="2" t="s">
        <v>696</v>
      </c>
      <c r="D220" s="2" t="s">
        <v>614</v>
      </c>
      <c r="E220" s="2" t="s">
        <v>615</v>
      </c>
      <c r="F220" s="2" t="s">
        <v>15</v>
      </c>
      <c r="G220" s="2" t="s">
        <v>690</v>
      </c>
      <c r="H220" s="2" t="s">
        <v>98</v>
      </c>
      <c r="I220" s="2" t="str">
        <f>IFERROR(__xludf.DUMMYFUNCTION("GOOGLETRANSLATE(C220,""fr"",""en"")"),"Very correct price, good contact with and good explanations from the insurer on the phone.
Simplicity to take out the online insurance contract.")</f>
        <v>Very correct price, good contact with and good explanations from the insurer on the phone.
Simplicity to take out the online insurance contract.</v>
      </c>
    </row>
    <row r="221" ht="15.75" customHeight="1">
      <c r="B221" s="2" t="s">
        <v>697</v>
      </c>
      <c r="C221" s="2" t="s">
        <v>698</v>
      </c>
      <c r="D221" s="2" t="s">
        <v>614</v>
      </c>
      <c r="E221" s="2" t="s">
        <v>615</v>
      </c>
      <c r="F221" s="2" t="s">
        <v>15</v>
      </c>
      <c r="G221" s="2" t="s">
        <v>699</v>
      </c>
      <c r="H221" s="2" t="s">
        <v>98</v>
      </c>
      <c r="I221" s="2" t="str">
        <f>IFERROR(__xludf.DUMMYFUNCTION("GOOGLETRANSLATE(C221,""fr"",""en"")"),"It's been years that I am recommended to ensure my motorcycle, and it only took me a few minutes to establish my quote and realize the economy achieved. This is only the beginning, but my relationship with AMV starts rather very well!")</f>
        <v>It's been years that I am recommended to ensure my motorcycle, and it only took me a few minutes to establish my quote and realize the economy achieved. This is only the beginning, but my relationship with AMV starts rather very well!</v>
      </c>
    </row>
    <row r="222" ht="15.75" customHeight="1">
      <c r="B222" s="2" t="s">
        <v>700</v>
      </c>
      <c r="C222" s="2" t="s">
        <v>701</v>
      </c>
      <c r="D222" s="2" t="s">
        <v>614</v>
      </c>
      <c r="E222" s="2" t="s">
        <v>615</v>
      </c>
      <c r="F222" s="2" t="s">
        <v>15</v>
      </c>
      <c r="G222" s="2" t="s">
        <v>699</v>
      </c>
      <c r="H222" s="2" t="s">
        <v>98</v>
      </c>
      <c r="I222" s="2" t="str">
        <f>IFERROR(__xludf.DUMMYFUNCTION("GOOGLETRANSLATE(C222,""fr"",""en"")"),"Competitive price
Simplicity of subscription on the website
Your loyalty is rewarded (decrease in franchise 75% after 3 years, discount if added other vehicles)
And a top telephone reception with listening, competent and friendly interlocutors!")</f>
        <v>Competitive price
Simplicity of subscription on the website
Your loyalty is rewarded (decrease in franchise 75% after 3 years, discount if added other vehicles)
And a top telephone reception with listening, competent and friendly interlocutors!</v>
      </c>
    </row>
    <row r="223" ht="15.75" customHeight="1">
      <c r="B223" s="2" t="s">
        <v>702</v>
      </c>
      <c r="C223" s="2" t="s">
        <v>703</v>
      </c>
      <c r="D223" s="2" t="s">
        <v>614</v>
      </c>
      <c r="E223" s="2" t="s">
        <v>615</v>
      </c>
      <c r="F223" s="2" t="s">
        <v>15</v>
      </c>
      <c r="G223" s="2" t="s">
        <v>699</v>
      </c>
      <c r="H223" s="2" t="s">
        <v>98</v>
      </c>
      <c r="I223" s="2" t="str">
        <f>IFERROR(__xludf.DUMMYFUNCTION("GOOGLETRANSLATE(C223,""fr"",""en"")"),"I am fully satisfied with the telephone reception for the implementation of a change of contract, fast and very professional, I recommend AMV")</f>
        <v>I am fully satisfied with the telephone reception for the implementation of a change of contract, fast and very professional, I recommend AMV</v>
      </c>
    </row>
    <row r="224" ht="15.75" customHeight="1">
      <c r="B224" s="2" t="s">
        <v>704</v>
      </c>
      <c r="C224" s="2" t="s">
        <v>705</v>
      </c>
      <c r="D224" s="2" t="s">
        <v>614</v>
      </c>
      <c r="E224" s="2" t="s">
        <v>615</v>
      </c>
      <c r="F224" s="2" t="s">
        <v>15</v>
      </c>
      <c r="G224" s="2" t="s">
        <v>706</v>
      </c>
      <c r="H224" s="2" t="s">
        <v>98</v>
      </c>
      <c r="I224" s="2" t="str">
        <f>IFERROR(__xludf.DUMMYFUNCTION("GOOGLETRANSLATE(C224,""fr"",""en"")"),"Very satisfied with the competence of my interlocutors.
Precise, concerned, and above all serious !!
What is rare, particularly in distant!")</f>
        <v>Very satisfied with the competence of my interlocutors.
Precise, concerned, and above all serious !!
What is rare, particularly in distant!</v>
      </c>
    </row>
    <row r="225" ht="15.75" customHeight="1">
      <c r="B225" s="2" t="s">
        <v>707</v>
      </c>
      <c r="C225" s="2" t="s">
        <v>708</v>
      </c>
      <c r="D225" s="2" t="s">
        <v>614</v>
      </c>
      <c r="E225" s="2" t="s">
        <v>615</v>
      </c>
      <c r="F225" s="2" t="s">
        <v>15</v>
      </c>
      <c r="G225" s="2" t="s">
        <v>709</v>
      </c>
      <c r="H225" s="2" t="s">
        <v>98</v>
      </c>
      <c r="I225" s="2" t="str">
        <f>IFERROR(__xludf.DUMMYFUNCTION("GOOGLETRANSLATE(C225,""fr"",""en"")"),"I am very satisfied with the service, 3 motorcycles recorded at home,
We browse easily for a quote or take out a contract, we find the elements quickly, a quick visual of all contracts
")</f>
        <v>I am very satisfied with the service, 3 motorcycles recorded at home,
We browse easily for a quote or take out a contract, we find the elements quickly, a quick visual of all contracts
</v>
      </c>
    </row>
    <row r="226" ht="15.75" customHeight="1">
      <c r="B226" s="2" t="s">
        <v>710</v>
      </c>
      <c r="C226" s="2" t="s">
        <v>711</v>
      </c>
      <c r="D226" s="2" t="s">
        <v>614</v>
      </c>
      <c r="E226" s="2" t="s">
        <v>615</v>
      </c>
      <c r="F226" s="2" t="s">
        <v>15</v>
      </c>
      <c r="G226" s="2" t="s">
        <v>709</v>
      </c>
      <c r="H226" s="2" t="s">
        <v>98</v>
      </c>
      <c r="I226" s="2" t="str">
        <f>IFERROR(__xludf.DUMMYFUNCTION("GOOGLETRANSLATE(C226,""fr"",""en"")"),"Cheap insurance but options are still limited. Compared to classic AMV insurers is still well positioned except for certain options that it is better to be subscribed by your insurance ""accidents and families""")</f>
        <v>Cheap insurance but options are still limited. Compared to classic AMV insurers is still well positioned except for certain options that it is better to be subscribed by your insurance "accidents and families"</v>
      </c>
    </row>
    <row r="227" ht="15.75" customHeight="1">
      <c r="B227" s="2" t="s">
        <v>712</v>
      </c>
      <c r="C227" s="2" t="s">
        <v>713</v>
      </c>
      <c r="D227" s="2" t="s">
        <v>614</v>
      </c>
      <c r="E227" s="2" t="s">
        <v>615</v>
      </c>
      <c r="F227" s="2" t="s">
        <v>15</v>
      </c>
      <c r="G227" s="2" t="s">
        <v>714</v>
      </c>
      <c r="H227" s="2" t="s">
        <v>98</v>
      </c>
      <c r="I227" s="2" t="str">
        <f>IFERROR(__xludf.DUMMYFUNCTION("GOOGLETRANSLATE(C227,""fr"",""en"")"),"The change of contract is simple, in addition there is a competent and sympathetic telephone assistance
This makes it want to continue the trails with AMV")</f>
        <v>The change of contract is simple, in addition there is a competent and sympathetic telephone assistance
This makes it want to continue the trails with AMV</v>
      </c>
    </row>
    <row r="228" ht="15.75" customHeight="1">
      <c r="B228" s="2" t="s">
        <v>715</v>
      </c>
      <c r="C228" s="2" t="s">
        <v>716</v>
      </c>
      <c r="D228" s="2" t="s">
        <v>614</v>
      </c>
      <c r="E228" s="2" t="s">
        <v>615</v>
      </c>
      <c r="F228" s="2" t="s">
        <v>15</v>
      </c>
      <c r="G228" s="2" t="s">
        <v>714</v>
      </c>
      <c r="H228" s="2" t="s">
        <v>98</v>
      </c>
      <c r="I228" s="2" t="str">
        <f>IFERROR(__xludf.DUMMYFUNCTION("GOOGLETRANSLATE(C228,""fr"",""en"")"),"I am very satisfied with the service service at the top I recommend to all I am very happy to be assured at AMV and will recommend it to all my friends")</f>
        <v>I am very satisfied with the service service at the top I recommend to all I am very happy to be assured at AMV and will recommend it to all my friends</v>
      </c>
    </row>
    <row r="229" ht="15.75" customHeight="1">
      <c r="B229" s="2" t="s">
        <v>717</v>
      </c>
      <c r="C229" s="2" t="s">
        <v>718</v>
      </c>
      <c r="D229" s="2" t="s">
        <v>614</v>
      </c>
      <c r="E229" s="2" t="s">
        <v>615</v>
      </c>
      <c r="F229" s="2" t="s">
        <v>15</v>
      </c>
      <c r="G229" s="2" t="s">
        <v>714</v>
      </c>
      <c r="H229" s="2" t="s">
        <v>98</v>
      </c>
      <c r="I229" s="2" t="str">
        <f>IFERROR(__xludf.DUMMYFUNCTION("GOOGLETRANSLATE(C229,""fr"",""en"")"),"I am satisfied with the service and the ease of subscription.
The staff I had on the phone are very welcoming and efficient.
I recommend AMV")</f>
        <v>I am satisfied with the service and the ease of subscription.
The staff I had on the phone are very welcoming and efficient.
I recommend AMV</v>
      </c>
    </row>
    <row r="230" ht="15.75" customHeight="1">
      <c r="B230" s="2" t="s">
        <v>719</v>
      </c>
      <c r="C230" s="2" t="s">
        <v>720</v>
      </c>
      <c r="D230" s="2" t="s">
        <v>614</v>
      </c>
      <c r="E230" s="2" t="s">
        <v>615</v>
      </c>
      <c r="F230" s="2" t="s">
        <v>15</v>
      </c>
      <c r="G230" s="2" t="s">
        <v>721</v>
      </c>
      <c r="H230" s="2" t="s">
        <v>98</v>
      </c>
      <c r="I230" s="2" t="str">
        <f>IFERROR(__xludf.DUMMYFUNCTION("GOOGLETRANSLATE(C230,""fr"",""en"")"),"Make satisfied with the rapidity on the other hand, as we know that once to have paid that it is necessary to provide an information record
I hope all will change
thank you")</f>
        <v>Make satisfied with the rapidity on the other hand, as we know that once to have paid that it is necessary to provide an information record
I hope all will change
thank you</v>
      </c>
    </row>
    <row r="231" ht="15.75" customHeight="1">
      <c r="B231" s="2" t="s">
        <v>722</v>
      </c>
      <c r="C231" s="2" t="s">
        <v>723</v>
      </c>
      <c r="D231" s="2" t="s">
        <v>614</v>
      </c>
      <c r="E231" s="2" t="s">
        <v>615</v>
      </c>
      <c r="F231" s="2" t="s">
        <v>15</v>
      </c>
      <c r="G231" s="2" t="s">
        <v>721</v>
      </c>
      <c r="H231" s="2" t="s">
        <v>98</v>
      </c>
      <c r="I231" s="2" t="str">
        <f>IFERROR(__xludf.DUMMYFUNCTION("GOOGLETRANSLATE(C231,""fr"",""en"")"),"Satisfactory insurance, answers the questions and is pleasant on the phone, no problem for the moment to see at the time of a disaster if you are not like the other insurer!
")</f>
        <v>Satisfactory insurance, answers the questions and is pleasant on the phone, no problem for the moment to see at the time of a disaster if you are not like the other insurer!
</v>
      </c>
    </row>
    <row r="232" ht="15.75" customHeight="1">
      <c r="B232" s="2" t="s">
        <v>724</v>
      </c>
      <c r="C232" s="2" t="s">
        <v>725</v>
      </c>
      <c r="D232" s="2" t="s">
        <v>614</v>
      </c>
      <c r="E232" s="2" t="s">
        <v>615</v>
      </c>
      <c r="F232" s="2" t="s">
        <v>15</v>
      </c>
      <c r="G232" s="2" t="s">
        <v>721</v>
      </c>
      <c r="H232" s="2" t="s">
        <v>98</v>
      </c>
      <c r="I232" s="2" t="str">
        <f>IFERROR(__xludf.DUMMYFUNCTION("GOOGLETRANSLATE(C232,""fr"",""en"")"),"The prices seem correct I am satisfied, the only remark is that there is no possibility of taking an option at the level of the franchise to decrease it for example.")</f>
        <v>The prices seem correct I am satisfied, the only remark is that there is no possibility of taking an option at the level of the franchise to decrease it for example.</v>
      </c>
    </row>
    <row r="233" ht="15.75" customHeight="1">
      <c r="B233" s="2" t="s">
        <v>726</v>
      </c>
      <c r="C233" s="2" t="s">
        <v>727</v>
      </c>
      <c r="D233" s="2" t="s">
        <v>614</v>
      </c>
      <c r="E233" s="2" t="s">
        <v>615</v>
      </c>
      <c r="F233" s="2" t="s">
        <v>15</v>
      </c>
      <c r="G233" s="2" t="s">
        <v>721</v>
      </c>
      <c r="H233" s="2" t="s">
        <v>98</v>
      </c>
      <c r="I233" s="2" t="str">
        <f>IFERROR(__xludf.DUMMYFUNCTION("GOOGLETRANSLATE(C233,""fr"",""en"")"),"I have already insured myself for a Sky Team. Having been very satisfied in the way of contacting you (very simply) and the price, it is for this reason that I come back to you to ensure my scout.")</f>
        <v>I have already insured myself for a Sky Team. Having been very satisfied in the way of contacting you (very simply) and the price, it is for this reason that I come back to you to ensure my scout.</v>
      </c>
    </row>
    <row r="234" ht="15.75" customHeight="1">
      <c r="B234" s="2" t="s">
        <v>728</v>
      </c>
      <c r="C234" s="2" t="s">
        <v>729</v>
      </c>
      <c r="D234" s="2" t="s">
        <v>614</v>
      </c>
      <c r="E234" s="2" t="s">
        <v>615</v>
      </c>
      <c r="F234" s="2" t="s">
        <v>15</v>
      </c>
      <c r="G234" s="2" t="s">
        <v>730</v>
      </c>
      <c r="H234" s="2" t="s">
        <v>98</v>
      </c>
      <c r="I234" s="2" t="str">
        <f>IFERROR(__xludf.DUMMYFUNCTION("GOOGLETRANSLATE(C234,""fr"",""en"")"),"Hello I find the prices a little expensive given the small displacement of the scooter, you should make prices in number in the year it should lower the insurance.")</f>
        <v>Hello I find the prices a little expensive given the small displacement of the scooter, you should make prices in number in the year it should lower the insurance.</v>
      </c>
    </row>
    <row r="235" ht="15.75" customHeight="1">
      <c r="B235" s="2" t="s">
        <v>731</v>
      </c>
      <c r="C235" s="2" t="s">
        <v>732</v>
      </c>
      <c r="D235" s="2" t="s">
        <v>614</v>
      </c>
      <c r="E235" s="2" t="s">
        <v>615</v>
      </c>
      <c r="F235" s="2" t="s">
        <v>15</v>
      </c>
      <c r="G235" s="2" t="s">
        <v>730</v>
      </c>
      <c r="H235" s="2" t="s">
        <v>98</v>
      </c>
      <c r="I235" s="2" t="str">
        <f>IFERROR(__xludf.DUMMYFUNCTION("GOOGLETRANSLATE(C235,""fr"",""en"")"),"Very well and always satisfied thank you very much for your welcome and vot price for fifteen years at home I have never been decu and always the best price")</f>
        <v>Very well and always satisfied thank you very much for your welcome and vot price for fifteen years at home I have never been decu and always the best price</v>
      </c>
    </row>
    <row r="236" ht="15.75" customHeight="1">
      <c r="B236" s="2" t="s">
        <v>733</v>
      </c>
      <c r="C236" s="2" t="s">
        <v>734</v>
      </c>
      <c r="D236" s="2" t="s">
        <v>614</v>
      </c>
      <c r="E236" s="2" t="s">
        <v>615</v>
      </c>
      <c r="F236" s="2" t="s">
        <v>15</v>
      </c>
      <c r="G236" s="2" t="s">
        <v>730</v>
      </c>
      <c r="H236" s="2" t="s">
        <v>98</v>
      </c>
      <c r="I236" s="2" t="str">
        <f>IFERROR(__xludf.DUMMYFUNCTION("GOOGLETRANSLATE(C236,""fr"",""en"")"),"I am satisfied with the service.
Well -placed rates.
I recommend around me and I have already been emulated.
I regret that there is not a garage formula.")</f>
        <v>I am satisfied with the service.
Well -placed rates.
I recommend around me and I have already been emulated.
I regret that there is not a garage formula.</v>
      </c>
    </row>
    <row r="237" ht="15.75" customHeight="1">
      <c r="B237" s="2" t="s">
        <v>735</v>
      </c>
      <c r="C237" s="2" t="s">
        <v>736</v>
      </c>
      <c r="D237" s="2" t="s">
        <v>614</v>
      </c>
      <c r="E237" s="2" t="s">
        <v>615</v>
      </c>
      <c r="F237" s="2" t="s">
        <v>15</v>
      </c>
      <c r="G237" s="2" t="s">
        <v>737</v>
      </c>
      <c r="H237" s="2" t="s">
        <v>98</v>
      </c>
      <c r="I237" s="2" t="str">
        <f>IFERROR(__xludf.DUMMYFUNCTION("GOOGLETRANSLATE(C237,""fr"",""en"")"),"Thank you amv everything was very clear. I will recommend you with my friends and my family amv assurance..vos prices are really correct.")</f>
        <v>Thank you amv everything was very clear. I will recommend you with my friends and my family amv assurance..vos prices are really correct.</v>
      </c>
    </row>
    <row r="238" ht="15.75" customHeight="1">
      <c r="B238" s="2" t="s">
        <v>738</v>
      </c>
      <c r="C238" s="2" t="s">
        <v>739</v>
      </c>
      <c r="D238" s="2" t="s">
        <v>614</v>
      </c>
      <c r="E238" s="2" t="s">
        <v>615</v>
      </c>
      <c r="F238" s="2" t="s">
        <v>15</v>
      </c>
      <c r="G238" s="2" t="s">
        <v>737</v>
      </c>
      <c r="H238" s="2" t="s">
        <v>98</v>
      </c>
      <c r="I238" s="2" t="str">
        <f>IFERROR(__xludf.DUMMYFUNCTION("GOOGLETRANSLATE(C238,""fr"",""en"")"),"Rather simple and effective subscription interface. First motorcycle insurance for my part, I am satisfied at the moment. To see later, I am confident.")</f>
        <v>Rather simple and effective subscription interface. First motorcycle insurance for my part, I am satisfied at the moment. To see later, I am confident.</v>
      </c>
    </row>
    <row r="239" ht="15.75" customHeight="1">
      <c r="B239" s="2" t="s">
        <v>740</v>
      </c>
      <c r="C239" s="2" t="s">
        <v>741</v>
      </c>
      <c r="D239" s="2" t="s">
        <v>614</v>
      </c>
      <c r="E239" s="2" t="s">
        <v>615</v>
      </c>
      <c r="F239" s="2" t="s">
        <v>15</v>
      </c>
      <c r="G239" s="2" t="s">
        <v>737</v>
      </c>
      <c r="H239" s="2" t="s">
        <v>98</v>
      </c>
      <c r="I239" s="2" t="str">
        <f>IFERROR(__xludf.DUMMYFUNCTION("GOOGLETRANSLATE(C239,""fr"",""en"")"),"Hello
Insurance remains an insurance when all is well but when we steal a motorcycle which has been found but degraded !! It is a whole different story !! Check your contract and engrave your bike because without that you will have nothing or very little"&amp;" consideration on their part or rather a large check of 900 euros of franchise equivalent to the price of the motorcycle which was stolen !! AMV do not go !! Now a warned person is worth 2 !! Ciao")</f>
        <v>Hello
Insurance remains an insurance when all is well but when we steal a motorcycle which has been found but degraded !! It is a whole different story !! Check your contract and engrave your bike because without that you will have nothing or very little consideration on their part or rather a large check of 900 euros of franchise equivalent to the price of the motorcycle which was stolen !! AMV do not go !! Now a warned person is worth 2 !! Ciao</v>
      </c>
    </row>
    <row r="240" ht="15.75" customHeight="1">
      <c r="B240" s="2" t="s">
        <v>742</v>
      </c>
      <c r="C240" s="2" t="s">
        <v>743</v>
      </c>
      <c r="D240" s="2" t="s">
        <v>614</v>
      </c>
      <c r="E240" s="2" t="s">
        <v>615</v>
      </c>
      <c r="F240" s="2" t="s">
        <v>15</v>
      </c>
      <c r="G240" s="2" t="s">
        <v>744</v>
      </c>
      <c r="H240" s="2" t="s">
        <v>98</v>
      </c>
      <c r="I240" s="2" t="str">
        <f>IFERROR(__xludf.DUMMYFUNCTION("GOOGLETRANSLATE(C240,""fr"",""en"")"),"Fast, serious, clear, concise, easy and reliable! The site is well designed, simple and practical to use. All the factors are well highlighted in order to be able to secure serenely. I recommend AMV!")</f>
        <v>Fast, serious, clear, concise, easy and reliable! The site is well designed, simple and practical to use. All the factors are well highlighted in order to be able to secure serenely. I recommend AMV!</v>
      </c>
    </row>
    <row r="241" ht="15.75" customHeight="1">
      <c r="B241" s="2" t="s">
        <v>745</v>
      </c>
      <c r="C241" s="2" t="s">
        <v>746</v>
      </c>
      <c r="D241" s="2" t="s">
        <v>614</v>
      </c>
      <c r="E241" s="2" t="s">
        <v>615</v>
      </c>
      <c r="F241" s="2" t="s">
        <v>15</v>
      </c>
      <c r="G241" s="2" t="s">
        <v>744</v>
      </c>
      <c r="H241" s="2" t="s">
        <v>98</v>
      </c>
      <c r="I241" s="2" t="str">
        <f>IFERROR(__xludf.DUMMYFUNCTION("GOOGLETRANSLATE(C241,""fr"",""en"")"),"Simple and quick online quote and subscription.
Charming and pleasant telephone advisor, very clear price explanations.
Very interesting rates.")</f>
        <v>Simple and quick online quote and subscription.
Charming and pleasant telephone advisor, very clear price explanations.
Very interesting rates.</v>
      </c>
    </row>
    <row r="242" ht="15.75" customHeight="1">
      <c r="B242" s="2" t="s">
        <v>747</v>
      </c>
      <c r="C242" s="2" t="s">
        <v>748</v>
      </c>
      <c r="D242" s="2" t="s">
        <v>614</v>
      </c>
      <c r="E242" s="2" t="s">
        <v>615</v>
      </c>
      <c r="F242" s="2" t="s">
        <v>15</v>
      </c>
      <c r="G242" s="2" t="s">
        <v>749</v>
      </c>
      <c r="H242" s="2" t="s">
        <v>98</v>
      </c>
      <c r="I242" s="2" t="str">
        <f>IFERROR(__xludf.DUMMYFUNCTION("GOOGLETRANSLATE(C242,""fr"",""en"")"),"I am satisfied with the service
The practice of online entry satisfies the membership procedures
The prices are interesting
The subscription is simplified")</f>
        <v>I am satisfied with the service
The practice of online entry satisfies the membership procedures
The prices are interesting
The subscription is simplified</v>
      </c>
    </row>
    <row r="243" ht="15.75" customHeight="1">
      <c r="B243" s="2" t="s">
        <v>750</v>
      </c>
      <c r="C243" s="2" t="s">
        <v>751</v>
      </c>
      <c r="D243" s="2" t="s">
        <v>614</v>
      </c>
      <c r="E243" s="2" t="s">
        <v>615</v>
      </c>
      <c r="F243" s="2" t="s">
        <v>15</v>
      </c>
      <c r="G243" s="2" t="s">
        <v>752</v>
      </c>
      <c r="H243" s="2" t="s">
        <v>98</v>
      </c>
      <c r="I243" s="2" t="str">
        <f>IFERROR(__xludf.DUMMYFUNCTION("GOOGLETRANSLATE(C243,""fr"",""en"")"),"Very simple to ensure with AMV. The prices are competitive. I recommend this insurance. FYI, since I was a biker, I have always trusted your insurance. ;-)")</f>
        <v>Very simple to ensure with AMV. The prices are competitive. I recommend this insurance. FYI, since I was a biker, I have always trusted your insurance. ;-)</v>
      </c>
    </row>
    <row r="244" ht="15.75" customHeight="1">
      <c r="B244" s="2" t="s">
        <v>753</v>
      </c>
      <c r="C244" s="2" t="s">
        <v>754</v>
      </c>
      <c r="D244" s="2" t="s">
        <v>614</v>
      </c>
      <c r="E244" s="2" t="s">
        <v>615</v>
      </c>
      <c r="F244" s="2" t="s">
        <v>15</v>
      </c>
      <c r="G244" s="2" t="s">
        <v>752</v>
      </c>
      <c r="H244" s="2" t="s">
        <v>98</v>
      </c>
      <c r="I244" s="2" t="str">
        <f>IFERROR(__xludf.DUMMYFUNCTION("GOOGLETRANSLATE(C244,""fr"",""en"")"),"Interressive price for a scooter
Easy to use and practical and quickly ensure
Thank you for simplifying everything
CORDIALLY
HAVE A LOVELY DAY EVERYBODY
")</f>
        <v>Interressive price for a scooter
Easy to use and practical and quickly ensure
Thank you for simplifying everything
CORDIALLY
HAVE A LOVELY DAY EVERYBODY
</v>
      </c>
    </row>
    <row r="245" ht="15.75" customHeight="1">
      <c r="B245" s="2" t="s">
        <v>755</v>
      </c>
      <c r="C245" s="2" t="s">
        <v>756</v>
      </c>
      <c r="D245" s="2" t="s">
        <v>614</v>
      </c>
      <c r="E245" s="2" t="s">
        <v>615</v>
      </c>
      <c r="F245" s="2" t="s">
        <v>15</v>
      </c>
      <c r="G245" s="2" t="s">
        <v>757</v>
      </c>
      <c r="H245" s="2" t="s">
        <v>98</v>
      </c>
      <c r="I245" s="2" t="str">
        <f>IFERROR(__xludf.DUMMYFUNCTION("GOOGLETRANSLATE(C245,""fr"",""en"")"),"Everything is well done, in an intelligent way and with correspondents who are not brochure readers.
Not the cheapest, but it is not only the price fortunately !!!!!")</f>
        <v>Everything is well done, in an intelligent way and with correspondents who are not brochure readers.
Not the cheapest, but it is not only the price fortunately !!!!!</v>
      </c>
    </row>
    <row r="246" ht="15.75" customHeight="1">
      <c r="B246" s="2" t="s">
        <v>758</v>
      </c>
      <c r="C246" s="2" t="s">
        <v>759</v>
      </c>
      <c r="D246" s="2" t="s">
        <v>614</v>
      </c>
      <c r="E246" s="2" t="s">
        <v>615</v>
      </c>
      <c r="F246" s="2" t="s">
        <v>15</v>
      </c>
      <c r="G246" s="2" t="s">
        <v>760</v>
      </c>
      <c r="H246" s="2" t="s">
        <v>98</v>
      </c>
      <c r="I246" s="2" t="str">
        <f>IFERROR(__xludf.DUMMYFUNCTION("GOOGLETRANSLATE(C246,""fr"",""en"")"),"Thank you for the subscription and your efficiency. For the moment it suits me. I expect confirmation of all of my documents. Your options are quite convincing!
Cordially")</f>
        <v>Thank you for the subscription and your efficiency. For the moment it suits me. I expect confirmation of all of my documents. Your options are quite convincing!
Cordially</v>
      </c>
    </row>
    <row r="247" ht="15.75" customHeight="1">
      <c r="B247" s="2" t="s">
        <v>761</v>
      </c>
      <c r="C247" s="2" t="s">
        <v>762</v>
      </c>
      <c r="D247" s="2" t="s">
        <v>614</v>
      </c>
      <c r="E247" s="2" t="s">
        <v>615</v>
      </c>
      <c r="F247" s="2" t="s">
        <v>15</v>
      </c>
      <c r="G247" s="2" t="s">
        <v>760</v>
      </c>
      <c r="H247" s="2" t="s">
        <v>98</v>
      </c>
      <c r="I247" s="2" t="str">
        <f>IFERROR(__xludf.DUMMYFUNCTION("GOOGLETRANSLATE(C247,""fr"",""en"")"),"Very satisfied with the whole team the prices are very correct and its line in the face of the competition thank you for your listening.")</f>
        <v>Very satisfied with the whole team the prices are very correct and its line in the face of the competition thank you for your listening.</v>
      </c>
    </row>
    <row r="248" ht="15.75" customHeight="1">
      <c r="B248" s="2" t="s">
        <v>763</v>
      </c>
      <c r="C248" s="2" t="s">
        <v>764</v>
      </c>
      <c r="D248" s="2" t="s">
        <v>614</v>
      </c>
      <c r="E248" s="2" t="s">
        <v>615</v>
      </c>
      <c r="F248" s="2" t="s">
        <v>15</v>
      </c>
      <c r="G248" s="2" t="s">
        <v>760</v>
      </c>
      <c r="H248" s="2" t="s">
        <v>98</v>
      </c>
      <c r="I248" s="2" t="str">
        <f>IFERROR(__xludf.DUMMYFUNCTION("GOOGLETRANSLATE(C248,""fr"",""en"")"),"I am satisfied with the rates and the reliability of the site. I highly recommend AMV for their seriousness. Very affordable price and that met all my expectations.")</f>
        <v>I am satisfied with the rates and the reliability of the site. I highly recommend AMV for their seriousness. Very affordable price and that met all my expectations.</v>
      </c>
    </row>
    <row r="249" ht="15.75" customHeight="1">
      <c r="B249" s="2" t="s">
        <v>765</v>
      </c>
      <c r="C249" s="2" t="s">
        <v>766</v>
      </c>
      <c r="D249" s="2" t="s">
        <v>614</v>
      </c>
      <c r="E249" s="2" t="s">
        <v>615</v>
      </c>
      <c r="F249" s="2" t="s">
        <v>15</v>
      </c>
      <c r="G249" s="2" t="s">
        <v>760</v>
      </c>
      <c r="H249" s="2" t="s">
        <v>98</v>
      </c>
      <c r="I249" s="2" t="str">
        <f>IFERROR(__xludf.DUMMYFUNCTION("GOOGLETRANSLATE(C249,""fr"",""en"")"),"I am completely satisfied with the price and the speed of subscription.
I recommend AMV
I come back to you for my car insurance
Cordially
")</f>
        <v>I am completely satisfied with the price and the speed of subscription.
I recommend AMV
I come back to you for my car insurance
Cordially
</v>
      </c>
    </row>
    <row r="250" ht="15.75" customHeight="1">
      <c r="B250" s="2" t="s">
        <v>767</v>
      </c>
      <c r="C250" s="2" t="s">
        <v>768</v>
      </c>
      <c r="D250" s="2" t="s">
        <v>614</v>
      </c>
      <c r="E250" s="2" t="s">
        <v>615</v>
      </c>
      <c r="F250" s="2" t="s">
        <v>15</v>
      </c>
      <c r="G250" s="2" t="s">
        <v>760</v>
      </c>
      <c r="H250" s="2" t="s">
        <v>98</v>
      </c>
      <c r="I250" s="2" t="str">
        <f>IFERROR(__xludf.DUMMYFUNCTION("GOOGLETRANSLATE(C250,""fr"",""en"")"),"I found that the service was very good as well as the level
value for money and a very good monitoring of information
On the phone the advisers were good")</f>
        <v>I found that the service was very good as well as the level
value for money and a very good monitoring of information
On the phone the advisers were good</v>
      </c>
    </row>
    <row r="251" ht="15.75" customHeight="1">
      <c r="B251" s="2" t="s">
        <v>769</v>
      </c>
      <c r="C251" s="2" t="s">
        <v>770</v>
      </c>
      <c r="D251" s="2" t="s">
        <v>614</v>
      </c>
      <c r="E251" s="2" t="s">
        <v>615</v>
      </c>
      <c r="F251" s="2" t="s">
        <v>15</v>
      </c>
      <c r="G251" s="2" t="s">
        <v>760</v>
      </c>
      <c r="H251" s="2" t="s">
        <v>98</v>
      </c>
      <c r="I251" s="2" t="str">
        <f>IFERROR(__xludf.DUMMYFUNCTION("GOOGLETRANSLATE(C251,""fr"",""en"")"),"I am very satisfied with the service as well by phone on the site. Very responsive.
Suitable price
And I hope I never need your services in the event of a claim")</f>
        <v>I am very satisfied with the service as well by phone on the site. Very responsive.
Suitable price
And I hope I never need your services in the event of a claim</v>
      </c>
    </row>
    <row r="252" ht="15.75" customHeight="1">
      <c r="B252" s="2" t="s">
        <v>771</v>
      </c>
      <c r="C252" s="2" t="s">
        <v>772</v>
      </c>
      <c r="D252" s="2" t="s">
        <v>614</v>
      </c>
      <c r="E252" s="2" t="s">
        <v>615</v>
      </c>
      <c r="F252" s="2" t="s">
        <v>15</v>
      </c>
      <c r="G252" s="2" t="s">
        <v>98</v>
      </c>
      <c r="H252" s="2" t="s">
        <v>98</v>
      </c>
      <c r="I252" s="2" t="str">
        <f>IFERROR(__xludf.DUMMYFUNCTION("GOOGLETRANSLATE(C252,""fr"",""en"")"),"I had a first insurance with you which went very well what I did insurance with you hoping that it is going well
Alex
")</f>
        <v>I had a first insurance with you which went very well what I did insurance with you hoping that it is going well
Alex
</v>
      </c>
    </row>
    <row r="253" ht="15.75" customHeight="1">
      <c r="B253" s="2" t="s">
        <v>773</v>
      </c>
      <c r="C253" s="2" t="s">
        <v>774</v>
      </c>
      <c r="D253" s="2" t="s">
        <v>614</v>
      </c>
      <c r="E253" s="2" t="s">
        <v>615</v>
      </c>
      <c r="F253" s="2" t="s">
        <v>15</v>
      </c>
      <c r="G253" s="2" t="s">
        <v>98</v>
      </c>
      <c r="H253" s="2" t="s">
        <v>98</v>
      </c>
      <c r="I253" s="2" t="str">
        <f>IFERROR(__xludf.DUMMYFUNCTION("GOOGLETRANSLATE(C253,""fr"",""en"")"),"Very satisfied for registration with a lot of information but I got there so you too.
You have to take the time to read well and answer the fairest.
Good luck and the pleasure of crossing.")</f>
        <v>Very satisfied for registration with a lot of information but I got there so you too.
You have to take the time to read well and answer the fairest.
Good luck and the pleasure of crossing.</v>
      </c>
    </row>
    <row r="254" ht="15.75" customHeight="1">
      <c r="B254" s="2" t="s">
        <v>775</v>
      </c>
      <c r="C254" s="2" t="s">
        <v>776</v>
      </c>
      <c r="D254" s="2" t="s">
        <v>614</v>
      </c>
      <c r="E254" s="2" t="s">
        <v>615</v>
      </c>
      <c r="F254" s="2" t="s">
        <v>15</v>
      </c>
      <c r="G254" s="2" t="s">
        <v>777</v>
      </c>
      <c r="H254" s="2" t="s">
        <v>102</v>
      </c>
      <c r="I254" s="2" t="str">
        <f>IFERROR(__xludf.DUMMYFUNCTION("GOOGLETRANSLATE(C254,""fr"",""en"")"),"After many years at AMV I have had not to declare any claim so for the moment everything is fine Madame la Marquise ... But on the other hand I have just ensured my 4th motorcycle and I would have liked a little gesture Commercial, that would have been fu"&amp;"n ...")</f>
        <v>After many years at AMV I have had not to declare any claim so for the moment everything is fine Madame la Marquise ... But on the other hand I have just ensured my 4th motorcycle and I would have liked a little gesture Commercial, that would have been fun ...</v>
      </c>
    </row>
    <row r="255" ht="15.75" customHeight="1">
      <c r="B255" s="2" t="s">
        <v>778</v>
      </c>
      <c r="C255" s="2" t="s">
        <v>779</v>
      </c>
      <c r="D255" s="2" t="s">
        <v>614</v>
      </c>
      <c r="E255" s="2" t="s">
        <v>615</v>
      </c>
      <c r="F255" s="2" t="s">
        <v>15</v>
      </c>
      <c r="G255" s="2" t="s">
        <v>777</v>
      </c>
      <c r="H255" s="2" t="s">
        <v>102</v>
      </c>
      <c r="I255" s="2" t="str">
        <f>IFERROR(__xludf.DUMMYFUNCTION("GOOGLETRANSLATE(C255,""fr"",""en"")"),"Satisfied with the subscription of my motorcycle insurance contract.
I am of a relatively advanced age but ... young A2 permit.
I found the contract that suits me well.
I recommend AMV Moto.")</f>
        <v>Satisfied with the subscription of my motorcycle insurance contract.
I am of a relatively advanced age but ... young A2 permit.
I found the contract that suits me well.
I recommend AMV Moto.</v>
      </c>
    </row>
    <row r="256" ht="15.75" customHeight="1">
      <c r="B256" s="2" t="s">
        <v>780</v>
      </c>
      <c r="C256" s="2" t="s">
        <v>781</v>
      </c>
      <c r="D256" s="2" t="s">
        <v>614</v>
      </c>
      <c r="E256" s="2" t="s">
        <v>615</v>
      </c>
      <c r="F256" s="2" t="s">
        <v>15</v>
      </c>
      <c r="G256" s="2" t="s">
        <v>782</v>
      </c>
      <c r="H256" s="2" t="s">
        <v>102</v>
      </c>
      <c r="I256" s="2" t="str">
        <f>IFERROR(__xludf.DUMMYFUNCTION("GOOGLETRANSLATE(C256,""fr"",""en"")"),"The service seems correct (but it is only a first contact). The prices are high ... but it's the motorcycle ... We will see in use, hoping that it is not necessary.")</f>
        <v>The service seems correct (but it is only a first contact). The prices are high ... but it's the motorcycle ... We will see in use, hoping that it is not necessary.</v>
      </c>
    </row>
    <row r="257" ht="15.75" customHeight="1">
      <c r="B257" s="2" t="s">
        <v>783</v>
      </c>
      <c r="C257" s="2" t="s">
        <v>784</v>
      </c>
      <c r="D257" s="2" t="s">
        <v>614</v>
      </c>
      <c r="E257" s="2" t="s">
        <v>615</v>
      </c>
      <c r="F257" s="2" t="s">
        <v>15</v>
      </c>
      <c r="G257" s="2" t="s">
        <v>782</v>
      </c>
      <c r="H257" s="2" t="s">
        <v>102</v>
      </c>
      <c r="I257" s="2" t="str">
        <f>IFERROR(__xludf.DUMMYFUNCTION("GOOGLETRANSLATE(C257,""fr"",""en"")"),"Effective and clean in questions, while waiting to receive the contract from your part cordially
Thank you to the telephone and computer team
Christophe approached")</f>
        <v>Effective and clean in questions, while waiting to receive the contract from your part cordially
Thank you to the telephone and computer team
Christophe approached</v>
      </c>
    </row>
    <row r="258" ht="15.75" customHeight="1">
      <c r="B258" s="2" t="s">
        <v>785</v>
      </c>
      <c r="C258" s="2" t="s">
        <v>786</v>
      </c>
      <c r="D258" s="2" t="s">
        <v>614</v>
      </c>
      <c r="E258" s="2" t="s">
        <v>615</v>
      </c>
      <c r="F258" s="2" t="s">
        <v>15</v>
      </c>
      <c r="G258" s="2" t="s">
        <v>782</v>
      </c>
      <c r="H258" s="2" t="s">
        <v>102</v>
      </c>
      <c r="I258" s="2" t="str">
        <f>IFERROR(__xludf.DUMMYFUNCTION("GOOGLETRANSLATE(C258,""fr"",""en"")"),"Fully satisfied with the AMV service.
The prices meet my expectations.
I have been very satisfied since my membership at AMV.
The app and perfect and fast.")</f>
        <v>Fully satisfied with the AMV service.
The prices meet my expectations.
I have been very satisfied since my membership at AMV.
The app and perfect and fast.</v>
      </c>
    </row>
    <row r="259" ht="15.75" customHeight="1">
      <c r="B259" s="2" t="s">
        <v>787</v>
      </c>
      <c r="C259" s="2" t="s">
        <v>788</v>
      </c>
      <c r="D259" s="2" t="s">
        <v>614</v>
      </c>
      <c r="E259" s="2" t="s">
        <v>615</v>
      </c>
      <c r="F259" s="2" t="s">
        <v>15</v>
      </c>
      <c r="G259" s="2" t="s">
        <v>789</v>
      </c>
      <c r="H259" s="2" t="s">
        <v>102</v>
      </c>
      <c r="I259" s="2" t="str">
        <f>IFERROR(__xludf.DUMMYFUNCTION("GOOGLETRANSLATE(C259,""fr"",""en"")"),"I am satisfied with the information given, fast. The quote complies with the announcement made and they are pleasant in the first contact. Gives confidence")</f>
        <v>I am satisfied with the information given, fast. The quote complies with the announcement made and they are pleasant in the first contact. Gives confidence</v>
      </c>
    </row>
    <row r="260" ht="15.75" customHeight="1">
      <c r="B260" s="2" t="s">
        <v>790</v>
      </c>
      <c r="C260" s="2" t="s">
        <v>791</v>
      </c>
      <c r="D260" s="2" t="s">
        <v>614</v>
      </c>
      <c r="E260" s="2" t="s">
        <v>615</v>
      </c>
      <c r="F260" s="2" t="s">
        <v>15</v>
      </c>
      <c r="G260" s="2" t="s">
        <v>789</v>
      </c>
      <c r="H260" s="2" t="s">
        <v>102</v>
      </c>
      <c r="I260" s="2" t="str">
        <f>IFERROR(__xludf.DUMMYFUNCTION("GOOGLETRANSLATE(C260,""fr"",""en"")"),"Hello,
I just ensured a 2nd vehicle at home but I am not sure I was billed with a 10% discount as announced!
Can you confirm it please?
Cordially
JP Lafon")</f>
        <v>Hello,
I just ensured a 2nd vehicle at home but I am not sure I was billed with a 10% discount as announced!
Can you confirm it please?
Cordially
JP Lafon</v>
      </c>
    </row>
    <row r="261" ht="15.75" customHeight="1">
      <c r="B261" s="2" t="s">
        <v>792</v>
      </c>
      <c r="C261" s="2" t="s">
        <v>793</v>
      </c>
      <c r="D261" s="2" t="s">
        <v>614</v>
      </c>
      <c r="E261" s="2" t="s">
        <v>615</v>
      </c>
      <c r="F261" s="2" t="s">
        <v>15</v>
      </c>
      <c r="G261" s="2" t="s">
        <v>101</v>
      </c>
      <c r="H261" s="2" t="s">
        <v>102</v>
      </c>
      <c r="I261" s="2" t="str">
        <f>IFERROR(__xludf.DUMMYFUNCTION("GOOGLETRANSLATE(C261,""fr"",""en"")"),"Simple and quick and for the prices I have not, for the moment, not looked elsewhere because I have not needed your services for a long time .... provided it lasts!")</f>
        <v>Simple and quick and for the prices I have not, for the moment, not looked elsewhere because I have not needed your services for a long time .... provided it lasts!</v>
      </c>
    </row>
    <row r="262" ht="15.75" customHeight="1">
      <c r="B262" s="2" t="s">
        <v>794</v>
      </c>
      <c r="C262" s="2" t="s">
        <v>795</v>
      </c>
      <c r="D262" s="2" t="s">
        <v>614</v>
      </c>
      <c r="E262" s="2" t="s">
        <v>615</v>
      </c>
      <c r="F262" s="2" t="s">
        <v>15</v>
      </c>
      <c r="G262" s="2" t="s">
        <v>101</v>
      </c>
      <c r="H262" s="2" t="s">
        <v>102</v>
      </c>
      <c r="I262" s="2" t="str">
        <f>IFERROR(__xludf.DUMMYFUNCTION("GOOGLETRANSLATE(C262,""fr"",""en"")"),"I am satisfied but the prices remain quite expensive, for a formula at all risk I pay an amount 370 euros/year and we do not even have the assistance 0km in the event of a breakdown or accident")</f>
        <v>I am satisfied but the prices remain quite expensive, for a formula at all risk I pay an amount 370 euros/year and we do not even have the assistance 0km in the event of a breakdown or accident</v>
      </c>
    </row>
    <row r="263" ht="15.75" customHeight="1">
      <c r="B263" s="2" t="s">
        <v>796</v>
      </c>
      <c r="C263" s="2" t="s">
        <v>797</v>
      </c>
      <c r="D263" s="2" t="s">
        <v>614</v>
      </c>
      <c r="E263" s="2" t="s">
        <v>615</v>
      </c>
      <c r="F263" s="2" t="s">
        <v>15</v>
      </c>
      <c r="G263" s="2" t="s">
        <v>101</v>
      </c>
      <c r="H263" s="2" t="s">
        <v>102</v>
      </c>
      <c r="I263" s="2" t="str">
        <f>IFERROR(__xludf.DUMMYFUNCTION("GOOGLETRANSLATE(C263,""fr"",""en"")"),"The prices as well as the options offered its very interesting.
The internet formula is practical, simple and quick.
Very satisfied with the proposal.
Insured vehicle. The top")</f>
        <v>The prices as well as the options offered its very interesting.
The internet formula is practical, simple and quick.
Very satisfied with the proposal.
Insured vehicle. The top</v>
      </c>
    </row>
    <row r="264" ht="15.75" customHeight="1">
      <c r="B264" s="2" t="s">
        <v>798</v>
      </c>
      <c r="C264" s="2" t="s">
        <v>799</v>
      </c>
      <c r="D264" s="2" t="s">
        <v>614</v>
      </c>
      <c r="E264" s="2" t="s">
        <v>615</v>
      </c>
      <c r="F264" s="2" t="s">
        <v>15</v>
      </c>
      <c r="G264" s="2" t="s">
        <v>800</v>
      </c>
      <c r="H264" s="2" t="s">
        <v>102</v>
      </c>
      <c r="I264" s="2" t="str">
        <f>IFERROR(__xludf.DUMMYFUNCTION("GOOGLETRANSLATE(C264,""fr"",""en"")"),"I am very satisfied with your website. The latter is clear and precise.
Your prices are competitive.
The sending documents requested is also simple to make.")</f>
        <v>I am very satisfied with your website. The latter is clear and precise.
Your prices are competitive.
The sending documents requested is also simple to make.</v>
      </c>
    </row>
    <row r="265" ht="15.75" customHeight="1">
      <c r="B265" s="2" t="s">
        <v>801</v>
      </c>
      <c r="C265" s="2" t="s">
        <v>802</v>
      </c>
      <c r="D265" s="2" t="s">
        <v>614</v>
      </c>
      <c r="E265" s="2" t="s">
        <v>615</v>
      </c>
      <c r="F265" s="2" t="s">
        <v>15</v>
      </c>
      <c r="G265" s="2" t="s">
        <v>800</v>
      </c>
      <c r="H265" s="2" t="s">
        <v>102</v>
      </c>
      <c r="I265" s="2" t="str">
        <f>IFERROR(__xludf.DUMMYFUNCTION("GOOGLETRANSLATE(C265,""fr"",""en"")"),"Speed, simplicity, and efficiency. Good rates a priori. Some buggs to return to the online questionnaire. Just the gray card in the name of the parent (and not the child).")</f>
        <v>Speed, simplicity, and efficiency. Good rates a priori. Some buggs to return to the online questionnaire. Just the gray card in the name of the parent (and not the child).</v>
      </c>
    </row>
    <row r="266" ht="15.75" customHeight="1">
      <c r="B266" s="2" t="s">
        <v>803</v>
      </c>
      <c r="C266" s="2" t="s">
        <v>804</v>
      </c>
      <c r="D266" s="2" t="s">
        <v>614</v>
      </c>
      <c r="E266" s="2" t="s">
        <v>615</v>
      </c>
      <c r="F266" s="2" t="s">
        <v>15</v>
      </c>
      <c r="G266" s="2" t="s">
        <v>800</v>
      </c>
      <c r="H266" s="2" t="s">
        <v>102</v>
      </c>
      <c r="I266" s="2" t="str">
        <f>IFERROR(__xludf.DUMMYFUNCTION("GOOGLETRANSLATE(C266,""fr"",""en"")"),"Very good telephone service
Price for my high part. It has been 12 years of affiliate that I am insured at home and despite my 50 % I find the price of my new motorcycle a little too high.")</f>
        <v>Very good telephone service
Price for my high part. It has been 12 years of affiliate that I am insured at home and despite my 50 % I find the price of my new motorcycle a little too high.</v>
      </c>
    </row>
    <row r="267" ht="15.75" customHeight="1">
      <c r="B267" s="2" t="s">
        <v>805</v>
      </c>
      <c r="C267" s="2" t="s">
        <v>806</v>
      </c>
      <c r="D267" s="2" t="s">
        <v>614</v>
      </c>
      <c r="E267" s="2" t="s">
        <v>615</v>
      </c>
      <c r="F267" s="2" t="s">
        <v>15</v>
      </c>
      <c r="G267" s="2" t="s">
        <v>807</v>
      </c>
      <c r="H267" s="2" t="s">
        <v>102</v>
      </c>
      <c r="I267" s="2" t="str">
        <f>IFERROR(__xludf.DUMMYFUNCTION("GOOGLETRANSLATE(C267,""fr"",""en"")"),"I am sure of the service the price suits me in view of the chosen formula, I would highly recommend my loved ones if I am asked or I am cordially insure")</f>
        <v>I am sure of the service the price suits me in view of the chosen formula, I would highly recommend my loved ones if I am asked or I am cordially insure</v>
      </c>
    </row>
    <row r="268" ht="15.75" customHeight="1">
      <c r="B268" s="2" t="s">
        <v>808</v>
      </c>
      <c r="C268" s="2" t="s">
        <v>809</v>
      </c>
      <c r="D268" s="2" t="s">
        <v>614</v>
      </c>
      <c r="E268" s="2" t="s">
        <v>615</v>
      </c>
      <c r="F268" s="2" t="s">
        <v>15</v>
      </c>
      <c r="G268" s="2" t="s">
        <v>810</v>
      </c>
      <c r="H268" s="2" t="s">
        <v>102</v>
      </c>
      <c r="I268" s="2" t="str">
        <f>IFERROR(__xludf.DUMMYFUNCTION("GOOGLETRANSLATE(C268,""fr"",""en"")"),"Very good service and speed 3rd motorcycle provided by the AMV service and I have always been satisfied. And if you make a mistake it reminds you to modify it")</f>
        <v>Very good service and speed 3rd motorcycle provided by the AMV service and I have always been satisfied. And if you make a mistake it reminds you to modify it</v>
      </c>
    </row>
    <row r="269" ht="15.75" customHeight="1">
      <c r="B269" s="2" t="s">
        <v>811</v>
      </c>
      <c r="C269" s="2" t="s">
        <v>812</v>
      </c>
      <c r="D269" s="2" t="s">
        <v>614</v>
      </c>
      <c r="E269" s="2" t="s">
        <v>615</v>
      </c>
      <c r="F269" s="2" t="s">
        <v>15</v>
      </c>
      <c r="G269" s="2" t="s">
        <v>810</v>
      </c>
      <c r="H269" s="2" t="s">
        <v>102</v>
      </c>
      <c r="I269" s="2" t="str">
        <f>IFERROR(__xludf.DUMMYFUNCTION("GOOGLETRANSLATE(C269,""fr"",""en"")"),"Very easy the top I did not know that it was so simple to make sure at AMV in addition the prices are very attractive especially when I took the information by phone as fast as the interlocutor was very nice thank you again amv")</f>
        <v>Very easy the top I did not know that it was so simple to make sure at AMV in addition the prices are very attractive especially when I took the information by phone as fast as the interlocutor was very nice thank you again amv</v>
      </c>
    </row>
    <row r="270" ht="15.75" customHeight="1">
      <c r="B270" s="2" t="s">
        <v>813</v>
      </c>
      <c r="C270" s="2" t="s">
        <v>814</v>
      </c>
      <c r="D270" s="2" t="s">
        <v>614</v>
      </c>
      <c r="E270" s="2" t="s">
        <v>615</v>
      </c>
      <c r="F270" s="2" t="s">
        <v>15</v>
      </c>
      <c r="G270" s="2" t="s">
        <v>810</v>
      </c>
      <c r="H270" s="2" t="s">
        <v>102</v>
      </c>
      <c r="I270" s="2" t="str">
        <f>IFERROR(__xludf.DUMMYFUNCTION("GOOGLETRANSLATE(C270,""fr"",""en"")"),"RAS, system clear enough for subscription. It is cheaper than most of the offers I compared. There are apparently 10% as soon as you provide a 2nd vehicle, good to know")</f>
        <v>RAS, system clear enough for subscription. It is cheaper than most of the offers I compared. There are apparently 10% as soon as you provide a 2nd vehicle, good to know</v>
      </c>
    </row>
    <row r="271" ht="15.75" customHeight="1">
      <c r="B271" s="2" t="s">
        <v>815</v>
      </c>
      <c r="C271" s="2" t="s">
        <v>816</v>
      </c>
      <c r="D271" s="2" t="s">
        <v>614</v>
      </c>
      <c r="E271" s="2" t="s">
        <v>615</v>
      </c>
      <c r="F271" s="2" t="s">
        <v>15</v>
      </c>
      <c r="G271" s="2" t="s">
        <v>810</v>
      </c>
      <c r="H271" s="2" t="s">
        <v>102</v>
      </c>
      <c r="I271" s="2" t="str">
        <f>IFERROR(__xludf.DUMMYFUNCTION("GOOGLETRANSLATE(C271,""fr"",""en"")"),"The subscription was very fast and intuitive. The prices offered by AMV are more competitive than those offered at my current insurers, I recommend.")</f>
        <v>The subscription was very fast and intuitive. The prices offered by AMV are more competitive than those offered at my current insurers, I recommend.</v>
      </c>
    </row>
    <row r="272" ht="15.75" customHeight="1">
      <c r="B272" s="2" t="s">
        <v>817</v>
      </c>
      <c r="C272" s="2" t="s">
        <v>818</v>
      </c>
      <c r="D272" s="2" t="s">
        <v>614</v>
      </c>
      <c r="E272" s="2" t="s">
        <v>615</v>
      </c>
      <c r="F272" s="2" t="s">
        <v>15</v>
      </c>
      <c r="G272" s="2" t="s">
        <v>819</v>
      </c>
      <c r="H272" s="2" t="s">
        <v>102</v>
      </c>
      <c r="I272" s="2" t="str">
        <f>IFERROR(__xludf.DUMMYFUNCTION("GOOGLETRANSLATE(C272,""fr"",""en"")"),"Insured for many years at AMV, communication and IT management of accounts have been simplified over time, the service is perfect and telephone reception if necessary is fast and efficient.
I highly recommend.")</f>
        <v>Insured for many years at AMV, communication and IT management of accounts have been simplified over time, the service is perfect and telephone reception if necessary is fast and efficient.
I highly recommend.</v>
      </c>
    </row>
    <row r="273" ht="15.75" customHeight="1">
      <c r="B273" s="2" t="s">
        <v>820</v>
      </c>
      <c r="C273" s="2" t="s">
        <v>821</v>
      </c>
      <c r="D273" s="2" t="s">
        <v>614</v>
      </c>
      <c r="E273" s="2" t="s">
        <v>615</v>
      </c>
      <c r="F273" s="2" t="s">
        <v>15</v>
      </c>
      <c r="G273" s="2" t="s">
        <v>822</v>
      </c>
      <c r="H273" s="2" t="s">
        <v>102</v>
      </c>
      <c r="I273" s="2" t="str">
        <f>IFERROR(__xludf.DUMMYFUNCTION("GOOGLETRANSLATE(C273,""fr"",""en"")"),"I am satisfied with the services but currently I am looking to make economies times are difficult
Thank you for your competition continue
THANK YOU")</f>
        <v>I am satisfied with the services but currently I am looking to make economies times are difficult
Thank you for your competition continue
THANK YOU</v>
      </c>
    </row>
    <row r="274" ht="15.75" customHeight="1">
      <c r="B274" s="2" t="s">
        <v>823</v>
      </c>
      <c r="C274" s="2" t="s">
        <v>824</v>
      </c>
      <c r="D274" s="2" t="s">
        <v>614</v>
      </c>
      <c r="E274" s="2" t="s">
        <v>615</v>
      </c>
      <c r="F274" s="2" t="s">
        <v>15</v>
      </c>
      <c r="G274" s="2" t="s">
        <v>822</v>
      </c>
      <c r="H274" s="2" t="s">
        <v>102</v>
      </c>
      <c r="I274" s="2" t="str">
        <f>IFERROR(__xludf.DUMMYFUNCTION("GOOGLETRANSLATE(C274,""fr"",""en"")"),"I am satisfied with the service, fast efficient, simplicity of data recording, very interesting option, I would recommend it to others around me")</f>
        <v>I am satisfied with the service, fast efficient, simplicity of data recording, very interesting option, I would recommend it to others around me</v>
      </c>
    </row>
    <row r="275" ht="15.75" customHeight="1">
      <c r="B275" s="2" t="s">
        <v>825</v>
      </c>
      <c r="C275" s="2" t="s">
        <v>826</v>
      </c>
      <c r="D275" s="2" t="s">
        <v>614</v>
      </c>
      <c r="E275" s="2" t="s">
        <v>615</v>
      </c>
      <c r="F275" s="2" t="s">
        <v>15</v>
      </c>
      <c r="G275" s="2" t="s">
        <v>827</v>
      </c>
      <c r="H275" s="2" t="s">
        <v>102</v>
      </c>
      <c r="I275" s="2" t="str">
        <f>IFERROR(__xludf.DUMMYFUNCTION("GOOGLETRANSLATE(C275,""fr"",""en"")"),"Hello,
If you wish to terminate your contract with AMV and prevent you from it for any reason:
Do not panic I have the solution, I made the lady silent on the phone who came out all the laws of the world except that one.
Quite simply ask: the termi"&amp;"nation of the contract for personal situation.
Then look in which box you come in ??.
For my part, I have been trying to leave for 3 years and each time they block me by doing contracts of 1 year, without warning me of renewal. Because the letters are n"&amp;"ot sent, and when I request proof.
They clearly tell me that no they are not forced to show me.
 In short, after 5 years at home, 3 years of money taken from my account unfairly, and 1 year with high prices. And 1 drinking year. I don't congratulate you"&amp;".
In any case I finally managed to leave and you can be sure that I would do everything so that the people I know can ensure in AMV ??
")</f>
        <v>Hello,
If you wish to terminate your contract with AMV and prevent you from it for any reason:
Do not panic I have the solution, I made the lady silent on the phone who came out all the laws of the world except that one.
Quite simply ask: the termination of the contract for personal situation.
Then look in which box you come in ??.
For my part, I have been trying to leave for 3 years and each time they block me by doing contracts of 1 year, without warning me of renewal. Because the letters are not sent, and when I request proof.
They clearly tell me that no they are not forced to show me.
 In short, after 5 years at home, 3 years of money taken from my account unfairly, and 1 year with high prices. And 1 drinking year. I don't congratulate you.
In any case I finally managed to leave and you can be sure that I would do everything so that the people I know can ensure in AMV ??
</v>
      </c>
    </row>
    <row r="276" ht="15.75" customHeight="1">
      <c r="B276" s="2" t="s">
        <v>828</v>
      </c>
      <c r="C276" s="2" t="s">
        <v>829</v>
      </c>
      <c r="D276" s="2" t="s">
        <v>614</v>
      </c>
      <c r="E276" s="2" t="s">
        <v>615</v>
      </c>
      <c r="F276" s="2" t="s">
        <v>15</v>
      </c>
      <c r="G276" s="2" t="s">
        <v>827</v>
      </c>
      <c r="H276" s="2" t="s">
        <v>102</v>
      </c>
      <c r="I276" s="2" t="str">
        <f>IFERROR(__xludf.DUMMYFUNCTION("GOOGLETRANSLATE(C276,""fr"",""en"")"),"I AM SATISFIED WITH THE SERVICE
Simple and practical
Prices suit me
3 ° Motorcycle ensured at AMV")</f>
        <v>I AM SATISFIED WITH THE SERVICE
Simple and practical
Prices suit me
3 ° Motorcycle ensured at AMV</v>
      </c>
    </row>
    <row r="277" ht="15.75" customHeight="1">
      <c r="B277" s="2" t="s">
        <v>830</v>
      </c>
      <c r="C277" s="2" t="s">
        <v>831</v>
      </c>
      <c r="D277" s="2" t="s">
        <v>614</v>
      </c>
      <c r="E277" s="2" t="s">
        <v>615</v>
      </c>
      <c r="F277" s="2" t="s">
        <v>15</v>
      </c>
      <c r="G277" s="2" t="s">
        <v>832</v>
      </c>
      <c r="H277" s="2" t="s">
        <v>102</v>
      </c>
      <c r="I277" s="2" t="str">
        <f>IFERROR(__xludf.DUMMYFUNCTION("GOOGLETRANSLATE(C277,""fr"",""en"")"),"A quick and efficient and simple to use site
Software adapted to phones and which does not work
Good data recording on the basis of data")</f>
        <v>A quick and efficient and simple to use site
Software adapted to phones and which does not work
Good data recording on the basis of data</v>
      </c>
    </row>
    <row r="278" ht="15.75" customHeight="1">
      <c r="B278" s="2" t="s">
        <v>833</v>
      </c>
      <c r="C278" s="2" t="s">
        <v>834</v>
      </c>
      <c r="D278" s="2" t="s">
        <v>614</v>
      </c>
      <c r="E278" s="2" t="s">
        <v>615</v>
      </c>
      <c r="F278" s="2" t="s">
        <v>15</v>
      </c>
      <c r="G278" s="2" t="s">
        <v>832</v>
      </c>
      <c r="H278" s="2" t="s">
        <v>102</v>
      </c>
      <c r="I278" s="2" t="str">
        <f>IFERROR(__xludf.DUMMYFUNCTION("GOOGLETRANSLATE(C278,""fr"",""en"")"),"Simple and practical quality/price ratio. Sympathetic welcome and specific information, at the top compared to the other quotes of competition.
To see in case of concerns.")</f>
        <v>Simple and practical quality/price ratio. Sympathetic welcome and specific information, at the top compared to the other quotes of competition.
To see in case of concerns.</v>
      </c>
    </row>
    <row r="279" ht="15.75" customHeight="1">
      <c r="B279" s="2" t="s">
        <v>835</v>
      </c>
      <c r="C279" s="2" t="s">
        <v>836</v>
      </c>
      <c r="D279" s="2" t="s">
        <v>614</v>
      </c>
      <c r="E279" s="2" t="s">
        <v>615</v>
      </c>
      <c r="F279" s="2" t="s">
        <v>15</v>
      </c>
      <c r="G279" s="2" t="s">
        <v>832</v>
      </c>
      <c r="H279" s="2" t="s">
        <v>102</v>
      </c>
      <c r="I279" s="2" t="str">
        <f>IFERROR(__xludf.DUMMYFUNCTION("GOOGLETRANSLATE(C279,""fr"",""en"")"),"I am satisfied with your service. Simple and effective online. Personal pleasant on the phone.")</f>
        <v>I am satisfied with your service. Simple and effective online. Personal pleasant on the phone.</v>
      </c>
    </row>
    <row r="280" ht="15.75" customHeight="1">
      <c r="B280" s="2" t="s">
        <v>837</v>
      </c>
      <c r="C280" s="2" t="s">
        <v>838</v>
      </c>
      <c r="D280" s="2" t="s">
        <v>614</v>
      </c>
      <c r="E280" s="2" t="s">
        <v>615</v>
      </c>
      <c r="F280" s="2" t="s">
        <v>15</v>
      </c>
      <c r="G280" s="2" t="s">
        <v>839</v>
      </c>
      <c r="H280" s="2" t="s">
        <v>102</v>
      </c>
      <c r="I280" s="2" t="str">
        <f>IFERROR(__xludf.DUMMYFUNCTION("GOOGLETRANSLATE(C280,""fr"",""en"")"),"Very quick to do and understand
 Price very much more guarantees and options in addition
Pay secure or levies share month
Everything online secure thank you
 thank you")</f>
        <v>Very quick to do and understand
 Price very much more guarantees and options in addition
Pay secure or levies share month
Everything online secure thank you
 thank you</v>
      </c>
    </row>
    <row r="281" ht="15.75" customHeight="1">
      <c r="B281" s="2" t="s">
        <v>840</v>
      </c>
      <c r="C281" s="2" t="s">
        <v>841</v>
      </c>
      <c r="D281" s="2" t="s">
        <v>614</v>
      </c>
      <c r="E281" s="2" t="s">
        <v>615</v>
      </c>
      <c r="F281" s="2" t="s">
        <v>15</v>
      </c>
      <c r="G281" s="2" t="s">
        <v>839</v>
      </c>
      <c r="H281" s="2" t="s">
        <v>102</v>
      </c>
      <c r="I281" s="2" t="str">
        <f>IFERROR(__xludf.DUMMYFUNCTION("GOOGLETRANSLATE(C281,""fr"",""en"")"),"I am Sastisfé du service, the quality of the information as well as the protections acquired for the requested rate. I will advise my friends.")</f>
        <v>I am Sastisfé du service, the quality of the information as well as the protections acquired for the requested rate. I will advise my friends.</v>
      </c>
    </row>
    <row r="282" ht="15.75" customHeight="1">
      <c r="B282" s="2" t="s">
        <v>842</v>
      </c>
      <c r="C282" s="2" t="s">
        <v>843</v>
      </c>
      <c r="D282" s="2" t="s">
        <v>614</v>
      </c>
      <c r="E282" s="2" t="s">
        <v>615</v>
      </c>
      <c r="F282" s="2" t="s">
        <v>15</v>
      </c>
      <c r="G282" s="2" t="s">
        <v>839</v>
      </c>
      <c r="H282" s="2" t="s">
        <v>102</v>
      </c>
      <c r="I282" s="2" t="str">
        <f>IFERROR(__xludf.DUMMYFUNCTION("GOOGLETRANSLATE(C282,""fr"",""en"")"),"I am satisfied with the service as a whole and customer service but I thought I had a reduction for the fact of having 2 motorcycle insured at AMV Assurance")</f>
        <v>I am satisfied with the service as a whole and customer service but I thought I had a reduction for the fact of having 2 motorcycle insured at AMV Assurance</v>
      </c>
    </row>
    <row r="283" ht="15.75" customHeight="1">
      <c r="B283" s="2" t="s">
        <v>844</v>
      </c>
      <c r="C283" s="2" t="s">
        <v>845</v>
      </c>
      <c r="D283" s="2" t="s">
        <v>614</v>
      </c>
      <c r="E283" s="2" t="s">
        <v>615</v>
      </c>
      <c r="F283" s="2" t="s">
        <v>15</v>
      </c>
      <c r="G283" s="2" t="s">
        <v>846</v>
      </c>
      <c r="H283" s="2" t="s">
        <v>102</v>
      </c>
      <c r="I283" s="2" t="str">
        <f>IFERROR(__xludf.DUMMYFUNCTION("GOOGLETRANSLATE(C283,""fr"",""en"")"),"Very correct price, happy with the services offered I recommend AMV insurance a good reception by hostesses on the phone and quotes internet very easy to use")</f>
        <v>Very correct price, happy with the services offered I recommend AMV insurance a good reception by hostesses on the phone and quotes internet very easy to use</v>
      </c>
    </row>
    <row r="284" ht="15.75" customHeight="1">
      <c r="B284" s="2" t="s">
        <v>847</v>
      </c>
      <c r="C284" s="2" t="s">
        <v>848</v>
      </c>
      <c r="D284" s="2" t="s">
        <v>614</v>
      </c>
      <c r="E284" s="2" t="s">
        <v>615</v>
      </c>
      <c r="F284" s="2" t="s">
        <v>15</v>
      </c>
      <c r="G284" s="2" t="s">
        <v>849</v>
      </c>
      <c r="H284" s="2" t="s">
        <v>102</v>
      </c>
      <c r="I284" s="2" t="str">
        <f>IFERROR(__xludf.DUMMYFUNCTION("GOOGLETRANSLATE(C284,""fr"",""en"")"),"I am rather happy, facilitate subscription, clear and well informed, with formulas and options for all, with in addition to that a secure payment, at the top")</f>
        <v>I am rather happy, facilitate subscription, clear and well informed, with formulas and options for all, with in addition to that a secure payment, at the top</v>
      </c>
    </row>
    <row r="285" ht="15.75" customHeight="1">
      <c r="B285" s="2" t="s">
        <v>850</v>
      </c>
      <c r="C285" s="2" t="s">
        <v>851</v>
      </c>
      <c r="D285" s="2" t="s">
        <v>614</v>
      </c>
      <c r="E285" s="2" t="s">
        <v>615</v>
      </c>
      <c r="F285" s="2" t="s">
        <v>15</v>
      </c>
      <c r="G285" s="2" t="s">
        <v>849</v>
      </c>
      <c r="H285" s="2" t="s">
        <v>102</v>
      </c>
      <c r="I285" s="2" t="str">
        <f>IFERROR(__xludf.DUMMYFUNCTION("GOOGLETRANSLATE(C285,""fr"",""en"")"),"I am quite satisfied with the prices made at AMV and simple to take out a new contract. I recommend this insurance because I have three motorbikes including one collection")</f>
        <v>I am quite satisfied with the prices made at AMV and simple to take out a new contract. I recommend this insurance because I have three motorbikes including one collection</v>
      </c>
    </row>
    <row r="286" ht="15.75" customHeight="1">
      <c r="B286" s="2" t="s">
        <v>852</v>
      </c>
      <c r="C286" s="2" t="s">
        <v>853</v>
      </c>
      <c r="D286" s="2" t="s">
        <v>614</v>
      </c>
      <c r="E286" s="2" t="s">
        <v>615</v>
      </c>
      <c r="F286" s="2" t="s">
        <v>15</v>
      </c>
      <c r="G286" s="2" t="s">
        <v>849</v>
      </c>
      <c r="H286" s="2" t="s">
        <v>102</v>
      </c>
      <c r="I286" s="2" t="str">
        <f>IFERROR(__xludf.DUMMYFUNCTION("GOOGLETRANSLATE(C286,""fr"",""en"")"),"Good insurance,
It is fast, and easy for motorcycles or cars, it is quite fluid and easy to handle, I recommend it strongly.")</f>
        <v>Good insurance,
It is fast, and easy for motorcycles or cars, it is quite fluid and easy to handle, I recommend it strongly.</v>
      </c>
    </row>
    <row r="287" ht="15.75" customHeight="1">
      <c r="B287" s="2" t="s">
        <v>854</v>
      </c>
      <c r="C287" s="2" t="s">
        <v>855</v>
      </c>
      <c r="D287" s="2" t="s">
        <v>614</v>
      </c>
      <c r="E287" s="2" t="s">
        <v>615</v>
      </c>
      <c r="F287" s="2" t="s">
        <v>15</v>
      </c>
      <c r="G287" s="2" t="s">
        <v>856</v>
      </c>
      <c r="H287" s="2" t="s">
        <v>102</v>
      </c>
      <c r="I287" s="2" t="str">
        <f>IFERROR(__xludf.DUMMYFUNCTION("GOOGLETRANSLATE(C287,""fr"",""en"")"),"Simple and practical! I advise everyone, a quarter of an hour your two wheel is ensured. And everything is done online, the better is to have a computer anyway.")</f>
        <v>Simple and practical! I advise everyone, a quarter of an hour your two wheel is ensured. And everything is done online, the better is to have a computer anyway.</v>
      </c>
    </row>
    <row r="288" ht="15.75" customHeight="1">
      <c r="B288" s="2" t="s">
        <v>857</v>
      </c>
      <c r="C288" s="2" t="s">
        <v>858</v>
      </c>
      <c r="D288" s="2" t="s">
        <v>614</v>
      </c>
      <c r="E288" s="2" t="s">
        <v>615</v>
      </c>
      <c r="F288" s="2" t="s">
        <v>15</v>
      </c>
      <c r="G288" s="2" t="s">
        <v>856</v>
      </c>
      <c r="H288" s="2" t="s">
        <v>102</v>
      </c>
      <c r="I288" s="2" t="str">
        <f>IFERROR(__xludf.DUMMYFUNCTION("GOOGLETRANSLATE(C288,""fr"",""en"")"),"I am very satisfied with the price and the subscription was very fast I highly recommend this insurance. Very well very easy subscription made in five from my phone")</f>
        <v>I am very satisfied with the price and the subscription was very fast I highly recommend this insurance. Very well very easy subscription made in five from my phone</v>
      </c>
    </row>
    <row r="289" ht="15.75" customHeight="1">
      <c r="B289" s="2" t="s">
        <v>859</v>
      </c>
      <c r="C289" s="2" t="s">
        <v>860</v>
      </c>
      <c r="D289" s="2" t="s">
        <v>614</v>
      </c>
      <c r="E289" s="2" t="s">
        <v>615</v>
      </c>
      <c r="F289" s="2" t="s">
        <v>15</v>
      </c>
      <c r="G289" s="2" t="s">
        <v>856</v>
      </c>
      <c r="H289" s="2" t="s">
        <v>102</v>
      </c>
      <c r="I289" s="2" t="str">
        <f>IFERROR(__xludf.DUMMYFUNCTION("GOOGLETRANSLATE(C289,""fr"",""en"")"),"Fast and efficient very satisfactory, the prices are not too high is rather pleasant, nothing like a bundle. Very well done website.")</f>
        <v>Fast and efficient very satisfactory, the prices are not too high is rather pleasant, nothing like a bundle. Very well done website.</v>
      </c>
    </row>
    <row r="290" ht="15.75" customHeight="1">
      <c r="B290" s="2" t="s">
        <v>861</v>
      </c>
      <c r="C290" s="2" t="s">
        <v>862</v>
      </c>
      <c r="D290" s="2" t="s">
        <v>614</v>
      </c>
      <c r="E290" s="2" t="s">
        <v>615</v>
      </c>
      <c r="F290" s="2" t="s">
        <v>15</v>
      </c>
      <c r="G290" s="2" t="s">
        <v>863</v>
      </c>
      <c r="H290" s="2" t="s">
        <v>102</v>
      </c>
      <c r="I290" s="2" t="str">
        <f>IFERROR(__xludf.DUMMYFUNCTION("GOOGLETRANSLATE(C290,""fr"",""en"")"),"clear and fast service
Advisor reachable and pleasant
a lot of choices and insurance options offer
Correct prices compare to others
I recommend !")</f>
        <v>clear and fast service
Advisor reachable and pleasant
a lot of choices and insurance options offer
Correct prices compare to others
I recommend !</v>
      </c>
    </row>
    <row r="291" ht="15.75" customHeight="1">
      <c r="B291" s="2" t="s">
        <v>864</v>
      </c>
      <c r="C291" s="2" t="s">
        <v>865</v>
      </c>
      <c r="D291" s="2" t="s">
        <v>614</v>
      </c>
      <c r="E291" s="2" t="s">
        <v>615</v>
      </c>
      <c r="F291" s="2" t="s">
        <v>15</v>
      </c>
      <c r="G291" s="2" t="s">
        <v>866</v>
      </c>
      <c r="H291" s="2" t="s">
        <v>102</v>
      </c>
      <c r="I291" s="2" t="str">
        <f>IFERROR(__xludf.DUMMYFUNCTION("GOOGLETRANSLATE(C291,""fr"",""en"")"),"Fast efficient the site is intuitive and allows each stage to be clear and advance its subscription
I recommend this online approach and its efficiency")</f>
        <v>Fast efficient the site is intuitive and allows each stage to be clear and advance its subscription
I recommend this online approach and its efficiency</v>
      </c>
    </row>
    <row r="292" ht="15.75" customHeight="1">
      <c r="B292" s="2" t="s">
        <v>867</v>
      </c>
      <c r="C292" s="2" t="s">
        <v>868</v>
      </c>
      <c r="D292" s="2" t="s">
        <v>614</v>
      </c>
      <c r="E292" s="2" t="s">
        <v>615</v>
      </c>
      <c r="F292" s="2" t="s">
        <v>15</v>
      </c>
      <c r="G292" s="2" t="s">
        <v>866</v>
      </c>
      <c r="H292" s="2" t="s">
        <v>102</v>
      </c>
      <c r="I292" s="2" t="str">
        <f>IFERROR(__xludf.DUMMYFUNCTION("GOOGLETRANSLATE(C292,""fr"",""en"")"),"I am very satisfied with your service
The price suits me, the site is clear is practical as well to consult its contract and modify it. Thank you.")</f>
        <v>I am very satisfied with your service
The price suits me, the site is clear is practical as well to consult its contract and modify it. Thank you.</v>
      </c>
    </row>
    <row r="293" ht="15.75" customHeight="1">
      <c r="B293" s="2" t="s">
        <v>869</v>
      </c>
      <c r="C293" s="2" t="s">
        <v>870</v>
      </c>
      <c r="D293" s="2" t="s">
        <v>614</v>
      </c>
      <c r="E293" s="2" t="s">
        <v>615</v>
      </c>
      <c r="F293" s="2" t="s">
        <v>15</v>
      </c>
      <c r="G293" s="2" t="s">
        <v>866</v>
      </c>
      <c r="H293" s="2" t="s">
        <v>102</v>
      </c>
      <c r="I293" s="2" t="str">
        <f>IFERROR(__xludf.DUMMYFUNCTION("GOOGLETRANSLATE(C293,""fr"",""en"")"),"Fast and effective. The electronic signature makes it possible not to print paper and the help of the hostess to access the implementation of the contract was fast and simple. Thank you")</f>
        <v>Fast and effective. The electronic signature makes it possible not to print paper and the help of the hostess to access the implementation of the contract was fast and simple. Thank you</v>
      </c>
    </row>
    <row r="294" ht="15.75" customHeight="1">
      <c r="B294" s="2" t="s">
        <v>871</v>
      </c>
      <c r="C294" s="2" t="s">
        <v>872</v>
      </c>
      <c r="D294" s="2" t="s">
        <v>614</v>
      </c>
      <c r="E294" s="2" t="s">
        <v>615</v>
      </c>
      <c r="F294" s="2" t="s">
        <v>15</v>
      </c>
      <c r="G294" s="2" t="s">
        <v>873</v>
      </c>
      <c r="H294" s="2" t="s">
        <v>102</v>
      </c>
      <c r="I294" s="2" t="str">
        <f>IFERROR(__xludf.DUMMYFUNCTION("GOOGLETRANSLATE(C294,""fr"",""en"")"),"Simple and quick inscription.
I'm satisfied.
The price is relatively affordable.
I hope to receive the remaining documents as quickly as possible.")</f>
        <v>Simple and quick inscription.
I'm satisfied.
The price is relatively affordable.
I hope to receive the remaining documents as quickly as possible.</v>
      </c>
    </row>
    <row r="295" ht="15.75" customHeight="1">
      <c r="B295" s="2" t="s">
        <v>874</v>
      </c>
      <c r="C295" s="2" t="s">
        <v>875</v>
      </c>
      <c r="D295" s="2" t="s">
        <v>614</v>
      </c>
      <c r="E295" s="2" t="s">
        <v>615</v>
      </c>
      <c r="F295" s="2" t="s">
        <v>15</v>
      </c>
      <c r="G295" s="2" t="s">
        <v>873</v>
      </c>
      <c r="H295" s="2" t="s">
        <v>102</v>
      </c>
      <c r="I295" s="2" t="str">
        <f>IFERROR(__xludf.DUMMYFUNCTION("GOOGLETRANSLATE(C295,""fr"",""en"")"),"Top service. To see in the event of a claim (responsiveness, speed of treatment etc ...)
For the time being and insured for over a year, everything is great.
I strongly recommend.")</f>
        <v>Top service. To see in the event of a claim (responsiveness, speed of treatment etc ...)
For the time being and insured for over a year, everything is great.
I strongly recommend.</v>
      </c>
    </row>
    <row r="296" ht="15.75" customHeight="1">
      <c r="B296" s="2" t="s">
        <v>876</v>
      </c>
      <c r="C296" s="2" t="s">
        <v>877</v>
      </c>
      <c r="D296" s="2" t="s">
        <v>614</v>
      </c>
      <c r="E296" s="2" t="s">
        <v>615</v>
      </c>
      <c r="F296" s="2" t="s">
        <v>15</v>
      </c>
      <c r="G296" s="2" t="s">
        <v>878</v>
      </c>
      <c r="H296" s="2" t="s">
        <v>102</v>
      </c>
      <c r="I296" s="2" t="str">
        <f>IFERROR(__xludf.DUMMYFUNCTION("GOOGLETRANSLATE(C296,""fr"",""en"")"),"I am very satisfied with the prices and guarantees, I have 3 motorcycles insured here!
 The realization of the quote and the validation are very simple to perform.")</f>
        <v>I am very satisfied with the prices and guarantees, I have 3 motorcycles insured here!
 The realization of the quote and the validation are very simple to perform.</v>
      </c>
    </row>
    <row r="297" ht="15.75" customHeight="1">
      <c r="B297" s="2" t="s">
        <v>879</v>
      </c>
      <c r="C297" s="2" t="s">
        <v>880</v>
      </c>
      <c r="D297" s="2" t="s">
        <v>614</v>
      </c>
      <c r="E297" s="2" t="s">
        <v>615</v>
      </c>
      <c r="F297" s="2" t="s">
        <v>15</v>
      </c>
      <c r="G297" s="2" t="s">
        <v>878</v>
      </c>
      <c r="H297" s="2" t="s">
        <v>102</v>
      </c>
      <c r="I297" s="2" t="str">
        <f>IFERROR(__xludf.DUMMYFUNCTION("GOOGLETRANSLATE(C297,""fr"",""en"")"),"Insured for more than 10 years nothing to say competitive, reactive price in the event of a claim or contract management. I recommend I have all my bikes with them multi contract rate.")</f>
        <v>Insured for more than 10 years nothing to say competitive, reactive price in the event of a claim or contract management. I recommend I have all my bikes with them multi contract rate.</v>
      </c>
    </row>
    <row r="298" ht="15.75" customHeight="1">
      <c r="B298" s="2" t="s">
        <v>881</v>
      </c>
      <c r="C298" s="2" t="s">
        <v>882</v>
      </c>
      <c r="D298" s="2" t="s">
        <v>614</v>
      </c>
      <c r="E298" s="2" t="s">
        <v>615</v>
      </c>
      <c r="F298" s="2" t="s">
        <v>15</v>
      </c>
      <c r="G298" s="2" t="s">
        <v>883</v>
      </c>
      <c r="H298" s="2" t="s">
        <v>102</v>
      </c>
      <c r="I298" s="2" t="str">
        <f>IFERROR(__xludf.DUMMYFUNCTION("GOOGLETRANSLATE(C298,""fr"",""en"")"),"The contracts are clear and the prices are interesting. In addition, the subscription on the internet is super simple ... We can go there in all serenity ...")</f>
        <v>The contracts are clear and the prices are interesting. In addition, the subscription on the internet is super simple ... We can go there in all serenity ...</v>
      </c>
    </row>
    <row r="299" ht="15.75" customHeight="1">
      <c r="B299" s="2" t="s">
        <v>884</v>
      </c>
      <c r="C299" s="2" t="s">
        <v>885</v>
      </c>
      <c r="D299" s="2" t="s">
        <v>614</v>
      </c>
      <c r="E299" s="2" t="s">
        <v>615</v>
      </c>
      <c r="F299" s="2" t="s">
        <v>15</v>
      </c>
      <c r="G299" s="2" t="s">
        <v>883</v>
      </c>
      <c r="H299" s="2" t="s">
        <v>102</v>
      </c>
      <c r="I299" s="2" t="str">
        <f>IFERROR(__xludf.DUMMYFUNCTION("GOOGLETRANSLATE(C299,""fr"",""en"")"),"Hello,
After having a very good telephone reception and thereafter very good prices it was very easy to subscribe to an offer via the Internet
Thank you
")</f>
        <v>Hello,
After having a very good telephone reception and thereafter very good prices it was very easy to subscribe to an offer via the Internet
Thank you
</v>
      </c>
    </row>
    <row r="300" ht="15.75" customHeight="1">
      <c r="B300" s="2" t="s">
        <v>886</v>
      </c>
      <c r="C300" s="2" t="s">
        <v>887</v>
      </c>
      <c r="D300" s="2" t="s">
        <v>614</v>
      </c>
      <c r="E300" s="2" t="s">
        <v>615</v>
      </c>
      <c r="F300" s="2" t="s">
        <v>15</v>
      </c>
      <c r="G300" s="2" t="s">
        <v>105</v>
      </c>
      <c r="H300" s="2" t="s">
        <v>102</v>
      </c>
      <c r="I300" s="2" t="str">
        <f>IFERROR(__xludf.DUMMYFUNCTION("GOOGLETRANSLATE(C300,""fr"",""en"")"),"Hello,
The site interfaces is very practical The information collected is very easily done.
The prices suit me well and the speed of implementation via the Internet.
")</f>
        <v>Hello,
The site interfaces is very practical The information collected is very easily done.
The prices suit me well and the speed of implementation via the Internet.
</v>
      </c>
    </row>
    <row r="301" ht="15.75" customHeight="1">
      <c r="B301" s="2" t="s">
        <v>888</v>
      </c>
      <c r="C301" s="2" t="s">
        <v>889</v>
      </c>
      <c r="D301" s="2" t="s">
        <v>614</v>
      </c>
      <c r="E301" s="2" t="s">
        <v>615</v>
      </c>
      <c r="F301" s="2" t="s">
        <v>15</v>
      </c>
      <c r="G301" s="2" t="s">
        <v>105</v>
      </c>
      <c r="H301" s="2" t="s">
        <v>102</v>
      </c>
      <c r="I301" s="2" t="str">
        <f>IFERROR(__xludf.DUMMYFUNCTION("GOOGLETRANSLATE(C301,""fr"",""en"")"),"I am completely satisfied with your insurance company for the moment hope I never have to call on your services.
Best regards
M Georges Grech")</f>
        <v>I am completely satisfied with your insurance company for the moment hope I never have to call on your services.
Best regards
M Georges Grech</v>
      </c>
    </row>
    <row r="302" ht="15.75" customHeight="1">
      <c r="B302" s="2" t="s">
        <v>890</v>
      </c>
      <c r="C302" s="2" t="s">
        <v>891</v>
      </c>
      <c r="D302" s="2" t="s">
        <v>614</v>
      </c>
      <c r="E302" s="2" t="s">
        <v>615</v>
      </c>
      <c r="F302" s="2" t="s">
        <v>15</v>
      </c>
      <c r="G302" s="2" t="s">
        <v>892</v>
      </c>
      <c r="H302" s="2" t="s">
        <v>102</v>
      </c>
      <c r="I302" s="2" t="str">
        <f>IFERROR(__xludf.DUMMYFUNCTION("GOOGLETRANSLATE(C302,""fr"",""en"")"),"I am very satisfied to want to do my assurance with you well sue thus your price it is just incredible frankly I advise you to go to AMV insurance there is not better")</f>
        <v>I am very satisfied to want to do my assurance with you well sue thus your price it is just incredible frankly I advise you to go to AMV insurance there is not better</v>
      </c>
    </row>
    <row r="303" ht="15.75" customHeight="1">
      <c r="B303" s="2" t="s">
        <v>893</v>
      </c>
      <c r="C303" s="2" t="s">
        <v>894</v>
      </c>
      <c r="D303" s="2" t="s">
        <v>614</v>
      </c>
      <c r="E303" s="2" t="s">
        <v>615</v>
      </c>
      <c r="F303" s="2" t="s">
        <v>15</v>
      </c>
      <c r="G303" s="2" t="s">
        <v>892</v>
      </c>
      <c r="H303" s="2" t="s">
        <v>102</v>
      </c>
      <c r="I303" s="2" t="str">
        <f>IFERROR(__xludf.DUMMYFUNCTION("GOOGLETRANSLATE(C303,""fr"",""en"")"),"Clear information and full and fast simple form. Obtaining a quote is fast with all details required for quick subscription. Perfect")</f>
        <v>Clear information and full and fast simple form. Obtaining a quote is fast with all details required for quick subscription. Perfect</v>
      </c>
    </row>
    <row r="304" ht="15.75" customHeight="1">
      <c r="B304" s="2" t="s">
        <v>895</v>
      </c>
      <c r="C304" s="2" t="s">
        <v>896</v>
      </c>
      <c r="D304" s="2" t="s">
        <v>614</v>
      </c>
      <c r="E304" s="2" t="s">
        <v>615</v>
      </c>
      <c r="F304" s="2" t="s">
        <v>15</v>
      </c>
      <c r="G304" s="2" t="s">
        <v>892</v>
      </c>
      <c r="H304" s="2" t="s">
        <v>102</v>
      </c>
      <c r="I304" s="2" t="str">
        <f>IFERROR(__xludf.DUMMYFUNCTION("GOOGLETRANSLATE(C304,""fr"",""en"")"),"Seeking to change motorcycle insurance, and after several good reviews on AMV, I finally subscribed to a contract with AMV.
The approach is simple without being too tedious.
AMV is responsible for the termination of my current contract.")</f>
        <v>Seeking to change motorcycle insurance, and after several good reviews on AMV, I finally subscribed to a contract with AMV.
The approach is simple without being too tedious.
AMV is responsible for the termination of my current contract.</v>
      </c>
    </row>
    <row r="305" ht="15.75" customHeight="1">
      <c r="B305" s="2" t="s">
        <v>897</v>
      </c>
      <c r="C305" s="2" t="s">
        <v>898</v>
      </c>
      <c r="D305" s="2" t="s">
        <v>614</v>
      </c>
      <c r="E305" s="2" t="s">
        <v>615</v>
      </c>
      <c r="F305" s="2" t="s">
        <v>15</v>
      </c>
      <c r="G305" s="2" t="s">
        <v>892</v>
      </c>
      <c r="H305" s="2" t="s">
        <v>102</v>
      </c>
      <c r="I305" s="2" t="str">
        <f>IFERROR(__xludf.DUMMYFUNCTION("GOOGLETRANSLATE(C305,""fr"",""en"")"),"I am satisfied with the service
Very interesting sound prices
Insurer recommended by all my biker friends
Simple and efficient interface interface
Available customer service")</f>
        <v>I am satisfied with the service
Very interesting sound prices
Insurer recommended by all my biker friends
Simple and efficient interface interface
Available customer service</v>
      </c>
    </row>
    <row r="306" ht="15.75" customHeight="1">
      <c r="B306" s="2" t="s">
        <v>899</v>
      </c>
      <c r="C306" s="2" t="s">
        <v>900</v>
      </c>
      <c r="D306" s="2" t="s">
        <v>614</v>
      </c>
      <c r="E306" s="2" t="s">
        <v>615</v>
      </c>
      <c r="F306" s="2" t="s">
        <v>15</v>
      </c>
      <c r="G306" s="2" t="s">
        <v>892</v>
      </c>
      <c r="H306" s="2" t="s">
        <v>102</v>
      </c>
      <c r="I306" s="2" t="str">
        <f>IFERROR(__xludf.DUMMYFUNCTION("GOOGLETRANSLATE(C306,""fr"",""en"")"),"hello.
Reactive service and fast registration via the Internet.
5th contract at AMV so no need to tell you more.
2 cars and 3 motorcycles therefore very tariff on the market with competent services.
Cordially")</f>
        <v>hello.
Reactive service and fast registration via the Internet.
5th contract at AMV so no need to tell you more.
2 cars and 3 motorcycles therefore very tariff on the market with competent services.
Cordially</v>
      </c>
    </row>
    <row r="307" ht="15.75" customHeight="1">
      <c r="B307" s="2" t="s">
        <v>901</v>
      </c>
      <c r="C307" s="2" t="s">
        <v>902</v>
      </c>
      <c r="D307" s="2" t="s">
        <v>614</v>
      </c>
      <c r="E307" s="2" t="s">
        <v>615</v>
      </c>
      <c r="F307" s="2" t="s">
        <v>15</v>
      </c>
      <c r="G307" s="2" t="s">
        <v>903</v>
      </c>
      <c r="H307" s="2" t="s">
        <v>102</v>
      </c>
      <c r="I307" s="2" t="str">
        <f>IFERROR(__xludf.DUMMYFUNCTION("GOOGLETRANSLATE(C307,""fr"",""en"")"),"I am a little satisfied with the subject of the price, normally I set 43.20 and now 51.20 euros, I am a loyal customer, I want the price at 43.20 euros thank you for your understanding")</f>
        <v>I am a little satisfied with the subject of the price, normally I set 43.20 and now 51.20 euros, I am a loyal customer, I want the price at 43.20 euros thank you for your understanding</v>
      </c>
    </row>
    <row r="308" ht="15.75" customHeight="1">
      <c r="B308" s="2" t="s">
        <v>904</v>
      </c>
      <c r="C308" s="2" t="s">
        <v>905</v>
      </c>
      <c r="D308" s="2" t="s">
        <v>614</v>
      </c>
      <c r="E308" s="2" t="s">
        <v>615</v>
      </c>
      <c r="F308" s="2" t="s">
        <v>15</v>
      </c>
      <c r="G308" s="2" t="s">
        <v>903</v>
      </c>
      <c r="H308" s="2" t="s">
        <v>102</v>
      </c>
      <c r="I308" s="2" t="str">
        <f>IFERROR(__xludf.DUMMYFUNCTION("GOOGLETRANSLATE(C308,""fr"",""en"")"),"Good price for a 125 motorcycle with the possibility of adding drivers.
Easy and quick online subscription. Insurance takes effect upon subscription online. Secure CB payment.")</f>
        <v>Good price for a 125 motorcycle with the possibility of adding drivers.
Easy and quick online subscription. Insurance takes effect upon subscription online. Secure CB payment.</v>
      </c>
    </row>
    <row r="309" ht="15.75" customHeight="1">
      <c r="B309" s="2" t="s">
        <v>906</v>
      </c>
      <c r="C309" s="2" t="s">
        <v>907</v>
      </c>
      <c r="D309" s="2" t="s">
        <v>614</v>
      </c>
      <c r="E309" s="2" t="s">
        <v>615</v>
      </c>
      <c r="F309" s="2" t="s">
        <v>15</v>
      </c>
      <c r="G309" s="2" t="s">
        <v>903</v>
      </c>
      <c r="H309" s="2" t="s">
        <v>102</v>
      </c>
      <c r="I309" s="2" t="str">
        <f>IFERROR(__xludf.DUMMYFUNCTION("GOOGLETRANSLATE(C309,""fr"",""en"")"),"I am satisfied with the service, the fluidity of the finalization by the website has been very pleasant. The elements of the contract and the options were clearly displayed.")</f>
        <v>I am satisfied with the service, the fluidity of the finalization by the website has been very pleasant. The elements of the contract and the options were clearly displayed.</v>
      </c>
    </row>
    <row r="310" ht="15.75" customHeight="1">
      <c r="B310" s="2" t="s">
        <v>908</v>
      </c>
      <c r="C310" s="2" t="s">
        <v>909</v>
      </c>
      <c r="D310" s="2" t="s">
        <v>614</v>
      </c>
      <c r="E310" s="2" t="s">
        <v>615</v>
      </c>
      <c r="F310" s="2" t="s">
        <v>15</v>
      </c>
      <c r="G310" s="2" t="s">
        <v>910</v>
      </c>
      <c r="H310" s="2" t="s">
        <v>102</v>
      </c>
      <c r="I310" s="2" t="str">
        <f>IFERROR(__xludf.DUMMYFUNCTION("GOOGLETRANSLATE(C310,""fr"",""en"")"),"Satisfied with the ease of obtaining motorcycle insurance
Prices are reasonable
I hope to get the green card as soon as possible
I also hope to receive the insurance contract quickly")</f>
        <v>Satisfied with the ease of obtaining motorcycle insurance
Prices are reasonable
I hope to get the green card as soon as possible
I also hope to receive the insurance contract quickly</v>
      </c>
    </row>
    <row r="311" ht="15.75" customHeight="1">
      <c r="B311" s="2" t="s">
        <v>911</v>
      </c>
      <c r="C311" s="2" t="s">
        <v>912</v>
      </c>
      <c r="D311" s="2" t="s">
        <v>614</v>
      </c>
      <c r="E311" s="2" t="s">
        <v>615</v>
      </c>
      <c r="F311" s="2" t="s">
        <v>15</v>
      </c>
      <c r="G311" s="2" t="s">
        <v>913</v>
      </c>
      <c r="H311" s="2" t="s">
        <v>102</v>
      </c>
      <c r="I311" s="2" t="str">
        <f>IFERROR(__xludf.DUMMYFUNCTION("GOOGLETRANSLATE(C311,""fr"",""en"")"),"Prices suit me
Simple and practical access
Speed ​​of the establishment of the insurance contract.
Reactivity during the request for information.")</f>
        <v>Prices suit me
Simple and practical access
Speed ​​of the establishment of the insurance contract.
Reactivity during the request for information.</v>
      </c>
    </row>
    <row r="312" ht="15.75" customHeight="1">
      <c r="B312" s="2" t="s">
        <v>914</v>
      </c>
      <c r="C312" s="2" t="s">
        <v>915</v>
      </c>
      <c r="D312" s="2" t="s">
        <v>614</v>
      </c>
      <c r="E312" s="2" t="s">
        <v>615</v>
      </c>
      <c r="F312" s="2" t="s">
        <v>15</v>
      </c>
      <c r="G312" s="2" t="s">
        <v>913</v>
      </c>
      <c r="H312" s="2" t="s">
        <v>102</v>
      </c>
      <c r="I312" s="2" t="str">
        <f>IFERROR(__xludf.DUMMYFUNCTION("GOOGLETRANSLATE(C312,""fr"",""en"")"),"Very fast telephone reception and symphatic advised, same guarantees that my former prime insurance divided by two.
Very practical online registration.")</f>
        <v>Very fast telephone reception and symphatic advised, same guarantees that my former prime insurance divided by two.
Very practical online registration.</v>
      </c>
    </row>
    <row r="313" ht="15.75" customHeight="1">
      <c r="B313" s="2" t="s">
        <v>916</v>
      </c>
      <c r="C313" s="2" t="s">
        <v>917</v>
      </c>
      <c r="D313" s="2" t="s">
        <v>614</v>
      </c>
      <c r="E313" s="2" t="s">
        <v>615</v>
      </c>
      <c r="F313" s="2" t="s">
        <v>15</v>
      </c>
      <c r="G313" s="2" t="s">
        <v>913</v>
      </c>
      <c r="H313" s="2" t="s">
        <v>102</v>
      </c>
      <c r="I313" s="2" t="str">
        <f>IFERROR(__xludf.DUMMYFUNCTION("GOOGLETRANSLATE(C313,""fr"",""en"")"),"Good nickel I was already insured AMV a long time ago and I was super happy that is why I trust them thank you AMV. I recommend to all my friends")</f>
        <v>Good nickel I was already insured AMV a long time ago and I was super happy that is why I trust them thank you AMV. I recommend to all my friends</v>
      </c>
    </row>
    <row r="314" ht="15.75" customHeight="1">
      <c r="B314" s="2" t="s">
        <v>918</v>
      </c>
      <c r="C314" s="2" t="s">
        <v>919</v>
      </c>
      <c r="D314" s="2" t="s">
        <v>614</v>
      </c>
      <c r="E314" s="2" t="s">
        <v>615</v>
      </c>
      <c r="F314" s="2" t="s">
        <v>15</v>
      </c>
      <c r="G314" s="2" t="s">
        <v>920</v>
      </c>
      <c r="H314" s="2" t="s">
        <v>625</v>
      </c>
      <c r="I314" s="2" t="str">
        <f>IFERROR(__xludf.DUMMYFUNCTION("GOOGLETRANSLATE(C314,""fr"",""en"")"),"I am very satisfied with your insurance thank you. This insurance and for me one of the best in addition to one click is to make sure I have a strong advice.")</f>
        <v>I am very satisfied with your insurance thank you. This insurance and for me one of the best in addition to one click is to make sure I have a strong advice.</v>
      </c>
    </row>
    <row r="315" ht="15.75" customHeight="1">
      <c r="B315" s="2" t="s">
        <v>921</v>
      </c>
      <c r="C315" s="2" t="s">
        <v>922</v>
      </c>
      <c r="D315" s="2" t="s">
        <v>614</v>
      </c>
      <c r="E315" s="2" t="s">
        <v>615</v>
      </c>
      <c r="F315" s="2" t="s">
        <v>15</v>
      </c>
      <c r="G315" s="2" t="s">
        <v>923</v>
      </c>
      <c r="H315" s="2" t="s">
        <v>625</v>
      </c>
      <c r="I315" s="2" t="str">
        <f>IFERROR(__xludf.DUMMYFUNCTION("GOOGLETRANSLATE(C315,""fr"",""en"")"),"I am satisfied with what AMV Insurance offers, their availability and their listening when you need additional information or help.")</f>
        <v>I am satisfied with what AMV Insurance offers, their availability and their listening when you need additional information or help.</v>
      </c>
    </row>
    <row r="316" ht="15.75" customHeight="1">
      <c r="B316" s="2" t="s">
        <v>924</v>
      </c>
      <c r="C316" s="2" t="s">
        <v>925</v>
      </c>
      <c r="D316" s="2" t="s">
        <v>614</v>
      </c>
      <c r="E316" s="2" t="s">
        <v>615</v>
      </c>
      <c r="F316" s="2" t="s">
        <v>15</v>
      </c>
      <c r="G316" s="2" t="s">
        <v>926</v>
      </c>
      <c r="H316" s="2" t="s">
        <v>625</v>
      </c>
      <c r="I316" s="2" t="str">
        <f>IFERROR(__xludf.DUMMYFUNCTION("GOOGLETRANSLATE(C316,""fr"",""en"")"),"I am satisfied with AMV. I just regret that the telephone contact is paying. Please do the necessary. Good road to all with AMV")</f>
        <v>I am satisfied with AMV. I just regret that the telephone contact is paying. Please do the necessary. Good road to all with AMV</v>
      </c>
    </row>
    <row r="317" ht="15.75" customHeight="1">
      <c r="B317" s="2" t="s">
        <v>927</v>
      </c>
      <c r="C317" s="2" t="s">
        <v>928</v>
      </c>
      <c r="D317" s="2" t="s">
        <v>614</v>
      </c>
      <c r="E317" s="2" t="s">
        <v>615</v>
      </c>
      <c r="F317" s="2" t="s">
        <v>15</v>
      </c>
      <c r="G317" s="2" t="s">
        <v>926</v>
      </c>
      <c r="H317" s="2" t="s">
        <v>625</v>
      </c>
      <c r="I317" s="2" t="str">
        <f>IFERROR(__xludf.DUMMYFUNCTION("GOOGLETRANSLATE(C317,""fr"",""en"")"),"I am really satisfied with the online insurance subscription service it is very clear and simple and the prices are rather attractive
AMV did not disappoint me during my previous contract
")</f>
        <v>I am really satisfied with the online insurance subscription service it is very clear and simple and the prices are rather attractive
AMV did not disappoint me during my previous contract
</v>
      </c>
    </row>
    <row r="318" ht="15.75" customHeight="1">
      <c r="B318" s="2" t="s">
        <v>929</v>
      </c>
      <c r="C318" s="2" t="s">
        <v>930</v>
      </c>
      <c r="D318" s="2" t="s">
        <v>614</v>
      </c>
      <c r="E318" s="2" t="s">
        <v>615</v>
      </c>
      <c r="F318" s="2" t="s">
        <v>15</v>
      </c>
      <c r="G318" s="2" t="s">
        <v>926</v>
      </c>
      <c r="H318" s="2" t="s">
        <v>625</v>
      </c>
      <c r="I318" s="2" t="str">
        <f>IFERROR(__xludf.DUMMYFUNCTION("GOOGLETRANSLATE(C318,""fr"",""en"")"),"I am satisfied with the service and the site which is practical to subscribe so easily to ensure simply and as efficient and fast. The price is very suitable")</f>
        <v>I am satisfied with the service and the site which is practical to subscribe so easily to ensure simply and as efficient and fast. The price is very suitable</v>
      </c>
    </row>
    <row r="319" ht="15.75" customHeight="1">
      <c r="B319" s="2" t="s">
        <v>931</v>
      </c>
      <c r="C319" s="2" t="s">
        <v>932</v>
      </c>
      <c r="D319" s="2" t="s">
        <v>614</v>
      </c>
      <c r="E319" s="2" t="s">
        <v>615</v>
      </c>
      <c r="F319" s="2" t="s">
        <v>15</v>
      </c>
      <c r="G319" s="2" t="s">
        <v>926</v>
      </c>
      <c r="H319" s="2" t="s">
        <v>625</v>
      </c>
      <c r="I319" s="2" t="str">
        <f>IFERROR(__xludf.DUMMYFUNCTION("GOOGLETRANSLATE(C319,""fr"",""en"")"),"too expensive for a customer who has already been at home for a long time claim
Make an effort and remember to and reduce the monthly payment you can do it thank you")</f>
        <v>too expensive for a customer who has already been at home for a long time claim
Make an effort and remember to and reduce the monthly payment you can do it thank you</v>
      </c>
    </row>
    <row r="320" ht="15.75" customHeight="1">
      <c r="B320" s="2" t="s">
        <v>933</v>
      </c>
      <c r="C320" s="2" t="s">
        <v>934</v>
      </c>
      <c r="D320" s="2" t="s">
        <v>614</v>
      </c>
      <c r="E320" s="2" t="s">
        <v>615</v>
      </c>
      <c r="F320" s="2" t="s">
        <v>15</v>
      </c>
      <c r="G320" s="2" t="s">
        <v>935</v>
      </c>
      <c r="H320" s="2" t="s">
        <v>625</v>
      </c>
      <c r="I320" s="2" t="str">
        <f>IFERROR(__xludf.DUMMYFUNCTION("GOOGLETRANSLATE(C320,""fr"",""en"")"),"I am satisfied with the price service
of the speed of the service
Glad to have subscribed to your insurance office
And here I am happy thank you")</f>
        <v>I am satisfied with the price service
of the speed of the service
Glad to have subscribed to your insurance office
And here I am happy thank you</v>
      </c>
    </row>
    <row r="321" ht="15.75" customHeight="1">
      <c r="B321" s="2" t="s">
        <v>936</v>
      </c>
      <c r="C321" s="2" t="s">
        <v>937</v>
      </c>
      <c r="D321" s="2" t="s">
        <v>614</v>
      </c>
      <c r="E321" s="2" t="s">
        <v>615</v>
      </c>
      <c r="F321" s="2" t="s">
        <v>15</v>
      </c>
      <c r="G321" s="2" t="s">
        <v>935</v>
      </c>
      <c r="H321" s="2" t="s">
        <v>625</v>
      </c>
      <c r="I321" s="2" t="str">
        <f>IFERROR(__xludf.DUMMYFUNCTION("GOOGLETRANSLATE(C321,""fr"",""en"")"),"Quick for subscription.
Top rates.
An ultra fast phone response.
Let's wait to see in case of problems hoping that there are none.
")</f>
        <v>Quick for subscription.
Top rates.
An ultra fast phone response.
Let's wait to see in case of problems hoping that there are none.
</v>
      </c>
    </row>
    <row r="322" ht="15.75" customHeight="1">
      <c r="B322" s="2" t="s">
        <v>938</v>
      </c>
      <c r="C322" s="2" t="s">
        <v>939</v>
      </c>
      <c r="D322" s="2" t="s">
        <v>614</v>
      </c>
      <c r="E322" s="2" t="s">
        <v>615</v>
      </c>
      <c r="F322" s="2" t="s">
        <v>15</v>
      </c>
      <c r="G322" s="2" t="s">
        <v>935</v>
      </c>
      <c r="H322" s="2" t="s">
        <v>625</v>
      </c>
      <c r="I322" s="2" t="str">
        <f>IFERROR(__xludf.DUMMYFUNCTION("GOOGLETRANSLATE(C322,""fr"",""en"")"),"I am satisfied with the service. Always fast and efficient
True to AMV since my first motorcycle (15 years).
I highly recommend this insurance !!!!!!")</f>
        <v>I am satisfied with the service. Always fast and efficient
True to AMV since my first motorcycle (15 years).
I highly recommend this insurance !!!!!!</v>
      </c>
    </row>
    <row r="323" ht="15.75" customHeight="1">
      <c r="B323" s="2" t="s">
        <v>940</v>
      </c>
      <c r="C323" s="2" t="s">
        <v>941</v>
      </c>
      <c r="D323" s="2" t="s">
        <v>614</v>
      </c>
      <c r="E323" s="2" t="s">
        <v>615</v>
      </c>
      <c r="F323" s="2" t="s">
        <v>15</v>
      </c>
      <c r="G323" s="2" t="s">
        <v>935</v>
      </c>
      <c r="H323" s="2" t="s">
        <v>625</v>
      </c>
      <c r="I323" s="2" t="str">
        <f>IFERROR(__xludf.DUMMYFUNCTION("GOOGLETRANSLATE(C323,""fr"",""en"")"),"I am happy with the price of the operating mode. Thank you for the advice.")</f>
        <v>I am happy with the price of the operating mode. Thank you for the advice.</v>
      </c>
    </row>
    <row r="324" ht="15.75" customHeight="1">
      <c r="B324" s="2" t="s">
        <v>942</v>
      </c>
      <c r="C324" s="2" t="s">
        <v>943</v>
      </c>
      <c r="D324" s="2" t="s">
        <v>614</v>
      </c>
      <c r="E324" s="2" t="s">
        <v>615</v>
      </c>
      <c r="F324" s="2" t="s">
        <v>15</v>
      </c>
      <c r="G324" s="2" t="s">
        <v>935</v>
      </c>
      <c r="H324" s="2" t="s">
        <v>625</v>
      </c>
      <c r="I324" s="2" t="str">
        <f>IFERROR(__xludf.DUMMYFUNCTION("GOOGLETRANSLATE(C324,""fr"",""en"")"),"I am very satisfied with the service
Simple and fast
I will recommend your insurance to my friends for your very fast and reassuring online service.")</f>
        <v>I am very satisfied with the service
Simple and fast
I will recommend your insurance to my friends for your very fast and reassuring online service.</v>
      </c>
    </row>
    <row r="325" ht="15.75" customHeight="1">
      <c r="B325" s="2" t="s">
        <v>944</v>
      </c>
      <c r="C325" s="2" t="s">
        <v>945</v>
      </c>
      <c r="D325" s="2" t="s">
        <v>614</v>
      </c>
      <c r="E325" s="2" t="s">
        <v>615</v>
      </c>
      <c r="F325" s="2" t="s">
        <v>15</v>
      </c>
      <c r="G325" s="2" t="s">
        <v>935</v>
      </c>
      <c r="H325" s="2" t="s">
        <v>625</v>
      </c>
      <c r="I325" s="2" t="str">
        <f>IFERROR(__xludf.DUMMYFUNCTION("GOOGLETRANSLATE(C325,""fr"",""en"")"),"I am very satisfied with the speed of subscription on the online site as well as the very attractive price. I hope that in the event of a claim the insurance will be so good.")</f>
        <v>I am very satisfied with the speed of subscription on the online site as well as the very attractive price. I hope that in the event of a claim the insurance will be so good.</v>
      </c>
    </row>
    <row r="326" ht="15.75" customHeight="1">
      <c r="B326" s="2" t="s">
        <v>946</v>
      </c>
      <c r="C326" s="2" t="s">
        <v>947</v>
      </c>
      <c r="D326" s="2" t="s">
        <v>614</v>
      </c>
      <c r="E326" s="2" t="s">
        <v>615</v>
      </c>
      <c r="F326" s="2" t="s">
        <v>15</v>
      </c>
      <c r="G326" s="2" t="s">
        <v>935</v>
      </c>
      <c r="H326" s="2" t="s">
        <v>625</v>
      </c>
      <c r="I326" s="2" t="str">
        <f>IFERROR(__xludf.DUMMYFUNCTION("GOOGLETRANSLATE(C326,""fr"",""en"")"),"I am satisfied with your service and even price report.
Online speed and quick file processing.
I highly recommend your site to ensure you.")</f>
        <v>I am satisfied with your service and even price report.
Online speed and quick file processing.
I highly recommend your site to ensure you.</v>
      </c>
    </row>
    <row r="327" ht="15.75" customHeight="1">
      <c r="B327" s="2" t="s">
        <v>948</v>
      </c>
      <c r="C327" s="2" t="s">
        <v>949</v>
      </c>
      <c r="D327" s="2" t="s">
        <v>614</v>
      </c>
      <c r="E327" s="2" t="s">
        <v>615</v>
      </c>
      <c r="F327" s="2" t="s">
        <v>15</v>
      </c>
      <c r="G327" s="2" t="s">
        <v>935</v>
      </c>
      <c r="H327" s="2" t="s">
        <v>625</v>
      </c>
      <c r="I327" s="2" t="str">
        <f>IFERROR(__xludf.DUMMYFUNCTION("GOOGLETRANSLATE(C327,""fr"",""en"")"),"I am satisfied. Cheaper insurance than other non -specialized insurance. I will be able to roll serenely. Wind hair for large trips.")</f>
        <v>I am satisfied. Cheaper insurance than other non -specialized insurance. I will be able to roll serenely. Wind hair for large trips.</v>
      </c>
    </row>
    <row r="328" ht="15.75" customHeight="1">
      <c r="B328" s="2" t="s">
        <v>950</v>
      </c>
      <c r="C328" s="2" t="s">
        <v>951</v>
      </c>
      <c r="D328" s="2" t="s">
        <v>614</v>
      </c>
      <c r="E328" s="2" t="s">
        <v>615</v>
      </c>
      <c r="F328" s="2" t="s">
        <v>15</v>
      </c>
      <c r="G328" s="2" t="s">
        <v>952</v>
      </c>
      <c r="H328" s="2" t="s">
        <v>625</v>
      </c>
      <c r="I328" s="2" t="str">
        <f>IFERROR(__xludf.DUMMYFUNCTION("GOOGLETRANSLATE(C328,""fr"",""en"")"),"Online insurance very well explained very easy to fill out and quickly I recommend this site insurance very well explained I recommend it cordially thank you")</f>
        <v>Online insurance very well explained very easy to fill out and quickly I recommend this site insurance very well explained I recommend it cordially thank you</v>
      </c>
    </row>
    <row r="329" ht="15.75" customHeight="1">
      <c r="B329" s="2" t="s">
        <v>953</v>
      </c>
      <c r="C329" s="2" t="s">
        <v>954</v>
      </c>
      <c r="D329" s="2" t="s">
        <v>614</v>
      </c>
      <c r="E329" s="2" t="s">
        <v>615</v>
      </c>
      <c r="F329" s="2" t="s">
        <v>15</v>
      </c>
      <c r="G329" s="2" t="s">
        <v>952</v>
      </c>
      <c r="H329" s="2" t="s">
        <v>625</v>
      </c>
      <c r="I329" s="2" t="str">
        <f>IFERROR(__xludf.DUMMYFUNCTION("GOOGLETRANSLATE(C329,""fr"",""en"")"),"Quick subscription but a slightly high price. I hoped to have a stronger reduction with this third contract. I may wait for a little gesture ??")</f>
        <v>Quick subscription but a slightly high price. I hoped to have a stronger reduction with this third contract. I may wait for a little gesture ??</v>
      </c>
    </row>
    <row r="330" ht="15.75" customHeight="1">
      <c r="B330" s="2" t="s">
        <v>955</v>
      </c>
      <c r="C330" s="2" t="s">
        <v>956</v>
      </c>
      <c r="D330" s="2" t="s">
        <v>614</v>
      </c>
      <c r="E330" s="2" t="s">
        <v>615</v>
      </c>
      <c r="F330" s="2" t="s">
        <v>15</v>
      </c>
      <c r="G330" s="2" t="s">
        <v>957</v>
      </c>
      <c r="H330" s="2" t="s">
        <v>625</v>
      </c>
      <c r="I330" s="2" t="str">
        <f>IFERROR(__xludf.DUMMYFUNCTION("GOOGLETRANSLATE(C330,""fr"",""en"")"),"Simple and quick to subscribe, reasonable and affordable price even for small budget with an option choice! I recommend this insurance for scooters and motorcycles!")</f>
        <v>Simple and quick to subscribe, reasonable and affordable price even for small budget with an option choice! I recommend this insurance for scooters and motorcycles!</v>
      </c>
    </row>
    <row r="331" ht="15.75" customHeight="1">
      <c r="B331" s="2" t="s">
        <v>958</v>
      </c>
      <c r="C331" s="2" t="s">
        <v>959</v>
      </c>
      <c r="D331" s="2" t="s">
        <v>614</v>
      </c>
      <c r="E331" s="2" t="s">
        <v>615</v>
      </c>
      <c r="F331" s="2" t="s">
        <v>15</v>
      </c>
      <c r="G331" s="2" t="s">
        <v>960</v>
      </c>
      <c r="H331" s="2" t="s">
        <v>625</v>
      </c>
      <c r="I331" s="2" t="str">
        <f>IFERROR(__xludf.DUMMYFUNCTION("GOOGLETRANSLATE(C331,""fr"",""en"")"),"It's perfect but your software does not take into account anyone who had their license at 16, otherwise it is quick and very clear.
Long live amv")</f>
        <v>It's perfect but your software does not take into account anyone who had their license at 16, otherwise it is quick and very clear.
Long live amv</v>
      </c>
    </row>
    <row r="332" ht="15.75" customHeight="1">
      <c r="B332" s="2" t="s">
        <v>961</v>
      </c>
      <c r="C332" s="2" t="s">
        <v>962</v>
      </c>
      <c r="D332" s="2" t="s">
        <v>614</v>
      </c>
      <c r="E332" s="2" t="s">
        <v>615</v>
      </c>
      <c r="F332" s="2" t="s">
        <v>15</v>
      </c>
      <c r="G332" s="2" t="s">
        <v>960</v>
      </c>
      <c r="H332" s="2" t="s">
        <v>625</v>
      </c>
      <c r="I332" s="2" t="str">
        <f>IFERROR(__xludf.DUMMYFUNCTION("GOOGLETRANSLATE(C332,""fr"",""en"")"),"Simple quick to subscribe, what more could you ask for. More has been able to motorcycle for about 25 years, no fuss and blabla. Nickel Thank you for this facility")</f>
        <v>Simple quick to subscribe, what more could you ask for. More has been able to motorcycle for about 25 years, no fuss and blabla. Nickel Thank you for this facility</v>
      </c>
    </row>
    <row r="333" ht="15.75" customHeight="1">
      <c r="B333" s="2" t="s">
        <v>963</v>
      </c>
      <c r="C333" s="2" t="s">
        <v>964</v>
      </c>
      <c r="D333" s="2" t="s">
        <v>614</v>
      </c>
      <c r="E333" s="2" t="s">
        <v>615</v>
      </c>
      <c r="F333" s="2" t="s">
        <v>15</v>
      </c>
      <c r="G333" s="2" t="s">
        <v>965</v>
      </c>
      <c r="H333" s="2" t="s">
        <v>625</v>
      </c>
      <c r="I333" s="2" t="str">
        <f>IFERROR(__xludf.DUMMYFUNCTION("GOOGLETRANSLATE(C333,""fr"",""en"")"),"IT support staff are not dubious in support and you have to get out of it alone it's a shame
The offer is very interesting")</f>
        <v>IT support staff are not dubious in support and you have to get out of it alone it's a shame
The offer is very interesting</v>
      </c>
    </row>
    <row r="334" ht="15.75" customHeight="1">
      <c r="B334" s="2" t="s">
        <v>966</v>
      </c>
      <c r="C334" s="2" t="s">
        <v>967</v>
      </c>
      <c r="D334" s="2" t="s">
        <v>614</v>
      </c>
      <c r="E334" s="2" t="s">
        <v>615</v>
      </c>
      <c r="F334" s="2" t="s">
        <v>15</v>
      </c>
      <c r="G334" s="2" t="s">
        <v>965</v>
      </c>
      <c r="H334" s="2" t="s">
        <v>625</v>
      </c>
      <c r="I334" s="2" t="str">
        <f>IFERROR(__xludf.DUMMYFUNCTION("GOOGLETRANSLATE(C334,""fr"",""en"")"),"top! Interlocutor remarkable for its clarity, patience and tenacity.
Very nice customer experience.
I highly recommend this service and its performance.")</f>
        <v>top! Interlocutor remarkable for its clarity, patience and tenacity.
Very nice customer experience.
I highly recommend this service and its performance.</v>
      </c>
    </row>
    <row r="335" ht="15.75" customHeight="1">
      <c r="B335" s="2" t="s">
        <v>968</v>
      </c>
      <c r="C335" s="2" t="s">
        <v>969</v>
      </c>
      <c r="D335" s="2" t="s">
        <v>614</v>
      </c>
      <c r="E335" s="2" t="s">
        <v>615</v>
      </c>
      <c r="F335" s="2" t="s">
        <v>15</v>
      </c>
      <c r="G335" s="2" t="s">
        <v>970</v>
      </c>
      <c r="H335" s="2" t="s">
        <v>625</v>
      </c>
      <c r="I335" s="2" t="str">
        <f>IFERROR(__xludf.DUMMYFUNCTION("GOOGLETRANSLATE(C335,""fr"",""en"")"),"This insurer terminated me on the grounds that I had not provided all the papers requested !!!
While he had them for the same motorcycle insured just a year before ... during confinement !!!
By cons no notice of termination .... so I continued to drive "&amp;"quietly.
After making an email for requests for explanations, I receive a postal letter 10 days later to tell me that I would not have a suite favorable to my request ...
Because of course they cashed my money ...")</f>
        <v>This insurer terminated me on the grounds that I had not provided all the papers requested !!!
While he had them for the same motorcycle insured just a year before ... during confinement !!!
By cons no notice of termination .... so I continued to drive quietly.
After making an email for requests for explanations, I receive a postal letter 10 days later to tell me that I would not have a suite favorable to my request ...
Because of course they cashed my money ...</v>
      </c>
    </row>
    <row r="336" ht="15.75" customHeight="1">
      <c r="B336" s="2" t="s">
        <v>971</v>
      </c>
      <c r="C336" s="2" t="s">
        <v>972</v>
      </c>
      <c r="D336" s="2" t="s">
        <v>614</v>
      </c>
      <c r="E336" s="2" t="s">
        <v>615</v>
      </c>
      <c r="F336" s="2" t="s">
        <v>15</v>
      </c>
      <c r="G336" s="2" t="s">
        <v>973</v>
      </c>
      <c r="H336" s="2" t="s">
        <v>625</v>
      </c>
      <c r="I336" s="2" t="str">
        <f>IFERROR(__xludf.DUMMYFUNCTION("GOOGLETRANSLATE(C336,""fr"",""en"")"),"Forced sale I did not manage to cancel my insurance because you must have sold the vehicle and despite having responded to their first recovery letter that I wanted to be assured anymore they have just sent me a registered letter claiming the sum of 5 mon"&amp;"ths of ASDURANCE !!!")</f>
        <v>Forced sale I did not manage to cancel my insurance because you must have sold the vehicle and despite having responded to their first recovery letter that I wanted to be assured anymore they have just sent me a registered letter claiming the sum of 5 months of ASDURANCE !!!</v>
      </c>
    </row>
    <row r="337" ht="15.75" customHeight="1">
      <c r="B337" s="2" t="s">
        <v>974</v>
      </c>
      <c r="C337" s="2" t="s">
        <v>975</v>
      </c>
      <c r="D337" s="2" t="s">
        <v>614</v>
      </c>
      <c r="E337" s="2" t="s">
        <v>615</v>
      </c>
      <c r="F337" s="2" t="s">
        <v>15</v>
      </c>
      <c r="G337" s="2" t="s">
        <v>973</v>
      </c>
      <c r="H337" s="2" t="s">
        <v>625</v>
      </c>
      <c r="I337" s="2" t="str">
        <f>IFERROR(__xludf.DUMMYFUNCTION("GOOGLETRANSLATE(C337,""fr"",""en"")"),"I am completely satisfied with the AMV services.
The prices are correct and I appreciate the services online or by phone. The website is perfect and very fast.
")</f>
        <v>I am completely satisfied with the AMV services.
The prices are correct and I appreciate the services online or by phone. The website is perfect and very fast.
</v>
      </c>
    </row>
    <row r="338" ht="15.75" customHeight="1">
      <c r="B338" s="2" t="s">
        <v>976</v>
      </c>
      <c r="C338" s="2" t="s">
        <v>977</v>
      </c>
      <c r="D338" s="2" t="s">
        <v>614</v>
      </c>
      <c r="E338" s="2" t="s">
        <v>615</v>
      </c>
      <c r="F338" s="2" t="s">
        <v>15</v>
      </c>
      <c r="G338" s="2" t="s">
        <v>978</v>
      </c>
      <c r="H338" s="2" t="s">
        <v>625</v>
      </c>
      <c r="I338" s="2" t="str">
        <f>IFERROR(__xludf.DUMMYFUNCTION("GOOGLETRANSLATE(C338,""fr"",""en"")"),"Satisfied with the ease to ensure another vehicle. I recommend AMV to those around me for their accessibility and unbeatable price.")</f>
        <v>Satisfied with the ease to ensure another vehicle. I recommend AMV to those around me for their accessibility and unbeatable price.</v>
      </c>
    </row>
    <row r="339" ht="15.75" customHeight="1">
      <c r="B339" s="2" t="s">
        <v>979</v>
      </c>
      <c r="C339" s="2" t="s">
        <v>980</v>
      </c>
      <c r="D339" s="2" t="s">
        <v>614</v>
      </c>
      <c r="E339" s="2" t="s">
        <v>615</v>
      </c>
      <c r="F339" s="2" t="s">
        <v>15</v>
      </c>
      <c r="G339" s="2" t="s">
        <v>978</v>
      </c>
      <c r="H339" s="2" t="s">
        <v>625</v>
      </c>
      <c r="I339" s="2" t="str">
        <f>IFERROR(__xludf.DUMMYFUNCTION("GOOGLETRANSLATE(C339,""fr"",""en"")")," Satisfied with your very reactive services The prices are atractive we thank you for your rapidity while waiting for your answer thank you for all")</f>
        <v> Satisfied with your very reactive services The prices are atractive we thank you for your rapidity while waiting for your answer thank you for all</v>
      </c>
    </row>
    <row r="340" ht="15.75" customHeight="1">
      <c r="B340" s="2" t="s">
        <v>981</v>
      </c>
      <c r="C340" s="2" t="s">
        <v>982</v>
      </c>
      <c r="D340" s="2" t="s">
        <v>614</v>
      </c>
      <c r="E340" s="2" t="s">
        <v>615</v>
      </c>
      <c r="F340" s="2" t="s">
        <v>15</v>
      </c>
      <c r="G340" s="2" t="s">
        <v>983</v>
      </c>
      <c r="H340" s="2" t="s">
        <v>625</v>
      </c>
      <c r="I340" s="2" t="str">
        <f>IFERROR(__xludf.DUMMYFUNCTION("GOOGLETRANSLATE(C340,""fr"",""en"")"),"Very correct prices, in 43 years of motorcycle driving without interruption, I had 4 insurers and the best placed, at the ease of contract, prices and communication is AMV. My wish would be to have a price that can drop a little compared to 0 claims. A fe"&amp;"w more euros, it's little but even rates or less, it's better.")</f>
        <v>Very correct prices, in 43 years of motorcycle driving without interruption, I had 4 insurers and the best placed, at the ease of contract, prices and communication is AMV. My wish would be to have a price that can drop a little compared to 0 claims. A few more euros, it's little but even rates or less, it's better.</v>
      </c>
    </row>
    <row r="341" ht="15.75" customHeight="1">
      <c r="B341" s="2" t="s">
        <v>984</v>
      </c>
      <c r="C341" s="2" t="s">
        <v>985</v>
      </c>
      <c r="D341" s="2" t="s">
        <v>614</v>
      </c>
      <c r="E341" s="2" t="s">
        <v>615</v>
      </c>
      <c r="F341" s="2" t="s">
        <v>15</v>
      </c>
      <c r="G341" s="2" t="s">
        <v>983</v>
      </c>
      <c r="H341" s="2" t="s">
        <v>625</v>
      </c>
      <c r="I341" s="2" t="str">
        <f>IFERROR(__xludf.DUMMYFUNCTION("GOOGLETRANSLATE(C341,""fr"",""en"")"),"Reception, services, responsiveness, waiting times, simplicity of procedures, everything is perfect .....
I would recommend AMV without hesitation.")</f>
        <v>Reception, services, responsiveness, waiting times, simplicity of procedures, everything is perfect .....
I would recommend AMV without hesitation.</v>
      </c>
    </row>
    <row r="342" ht="15.75" customHeight="1">
      <c r="B342" s="2" t="s">
        <v>986</v>
      </c>
      <c r="C342" s="2" t="s">
        <v>987</v>
      </c>
      <c r="D342" s="2" t="s">
        <v>614</v>
      </c>
      <c r="E342" s="2" t="s">
        <v>615</v>
      </c>
      <c r="F342" s="2" t="s">
        <v>15</v>
      </c>
      <c r="G342" s="2" t="s">
        <v>988</v>
      </c>
      <c r="H342" s="2" t="s">
        <v>625</v>
      </c>
      <c r="I342" s="2" t="str">
        <f>IFERROR(__xludf.DUMMYFUNCTION("GOOGLETRANSLATE(C342,""fr"",""en"")"),"Reactivity, reliability and reputation for AMV are reassuring assets for my biker life, I am delighted to have given my confidence in AMV ...")</f>
        <v>Reactivity, reliability and reputation for AMV are reassuring assets for my biker life, I am delighted to have given my confidence in AMV ...</v>
      </c>
    </row>
    <row r="343" ht="15.75" customHeight="1">
      <c r="B343" s="2" t="s">
        <v>989</v>
      </c>
      <c r="C343" s="2" t="s">
        <v>990</v>
      </c>
      <c r="D343" s="2" t="s">
        <v>614</v>
      </c>
      <c r="E343" s="2" t="s">
        <v>615</v>
      </c>
      <c r="F343" s="2" t="s">
        <v>15</v>
      </c>
      <c r="G343" s="2" t="s">
        <v>988</v>
      </c>
      <c r="H343" s="2" t="s">
        <v>625</v>
      </c>
      <c r="I343" s="2" t="str">
        <f>IFERROR(__xludf.DUMMYFUNCTION("GOOGLETRANSLATE(C343,""fr"",""en"")"),"Perfect, availability, answers by email or phone, kind people. Frankly, I have nothing to complain about, competitive prices. That of the most.")</f>
        <v>Perfect, availability, answers by email or phone, kind people. Frankly, I have nothing to complain about, competitive prices. That of the most.</v>
      </c>
    </row>
    <row r="344" ht="15.75" customHeight="1">
      <c r="B344" s="2" t="s">
        <v>991</v>
      </c>
      <c r="C344" s="2" t="s">
        <v>992</v>
      </c>
      <c r="D344" s="2" t="s">
        <v>614</v>
      </c>
      <c r="E344" s="2" t="s">
        <v>615</v>
      </c>
      <c r="F344" s="2" t="s">
        <v>15</v>
      </c>
      <c r="G344" s="2" t="s">
        <v>988</v>
      </c>
      <c r="H344" s="2" t="s">
        <v>625</v>
      </c>
      <c r="I344" s="2" t="str">
        <f>IFERROR(__xludf.DUMMYFUNCTION("GOOGLETRANSLATE(C344,""fr"",""en"")"),"The price is completely competition and a telephonic response is always fast
And kind I have already recommended AMV to biker friends
have a good day")</f>
        <v>The price is completely competition and a telephonic response is always fast
And kind I have already recommended AMV to biker friends
have a good day</v>
      </c>
    </row>
    <row r="345" ht="15.75" customHeight="1">
      <c r="B345" s="2" t="s">
        <v>993</v>
      </c>
      <c r="C345" s="2" t="s">
        <v>994</v>
      </c>
      <c r="D345" s="2" t="s">
        <v>614</v>
      </c>
      <c r="E345" s="2" t="s">
        <v>615</v>
      </c>
      <c r="F345" s="2" t="s">
        <v>15</v>
      </c>
      <c r="G345" s="2" t="s">
        <v>988</v>
      </c>
      <c r="H345" s="2" t="s">
        <v>625</v>
      </c>
      <c r="I345" s="2" t="str">
        <f>IFERROR(__xludf.DUMMYFUNCTION("GOOGLETRANSLATE(C345,""fr"",""en"")"),"Good follow -up
Very good prices adapted to the use of an old motorcycle. Never tested on breakdown or accident. Contacts on the relevant phone.
I recommend this insurance")</f>
        <v>Good follow -up
Very good prices adapted to the use of an old motorcycle. Never tested on breakdown or accident. Contacts on the relevant phone.
I recommend this insurance</v>
      </c>
    </row>
    <row r="346" ht="15.75" customHeight="1">
      <c r="B346" s="2" t="s">
        <v>995</v>
      </c>
      <c r="C346" s="2" t="s">
        <v>996</v>
      </c>
      <c r="D346" s="2" t="s">
        <v>614</v>
      </c>
      <c r="E346" s="2" t="s">
        <v>615</v>
      </c>
      <c r="F346" s="2" t="s">
        <v>15</v>
      </c>
      <c r="G346" s="2" t="s">
        <v>988</v>
      </c>
      <c r="H346" s="2" t="s">
        <v>625</v>
      </c>
      <c r="I346" s="2" t="str">
        <f>IFERROR(__xludf.DUMMYFUNCTION("GOOGLETRANSLATE(C346,""fr"",""en"")"),"For the moment everything is going well. NO COMPLAINTS.
I recommend AMV who is a serious insurer
That I want to thank because he made a gesture
Commercial for 2020 insurance following the COVID 19")</f>
        <v>For the moment everything is going well. NO COMPLAINTS.
I recommend AMV who is a serious insurer
That I want to thank because he made a gesture
Commercial for 2020 insurance following the COVID 19</v>
      </c>
    </row>
    <row r="347" ht="15.75" customHeight="1">
      <c r="B347" s="2" t="s">
        <v>997</v>
      </c>
      <c r="C347" s="2" t="s">
        <v>998</v>
      </c>
      <c r="D347" s="2" t="s">
        <v>614</v>
      </c>
      <c r="E347" s="2" t="s">
        <v>615</v>
      </c>
      <c r="F347" s="2" t="s">
        <v>15</v>
      </c>
      <c r="G347" s="2" t="s">
        <v>999</v>
      </c>
      <c r="H347" s="2" t="s">
        <v>625</v>
      </c>
      <c r="I347" s="2" t="str">
        <f>IFERROR(__xludf.DUMMYFUNCTION("GOOGLETRANSLATE(C347,""fr"",""en"")"),"I am satisfied with the price and the quality of the AMV service and their professionalism I recommend this insurance for my colleagues biker and other person")</f>
        <v>I am satisfied with the price and the quality of the AMV service and their professionalism I recommend this insurance for my colleagues biker and other person</v>
      </c>
    </row>
    <row r="348" ht="15.75" customHeight="1">
      <c r="B348" s="2" t="s">
        <v>1000</v>
      </c>
      <c r="C348" s="2" t="s">
        <v>1001</v>
      </c>
      <c r="D348" s="2" t="s">
        <v>614</v>
      </c>
      <c r="E348" s="2" t="s">
        <v>615</v>
      </c>
      <c r="F348" s="2" t="s">
        <v>15</v>
      </c>
      <c r="G348" s="2" t="s">
        <v>1002</v>
      </c>
      <c r="H348" s="2" t="s">
        <v>625</v>
      </c>
      <c r="I348" s="2" t="str">
        <f>IFERROR(__xludf.DUMMYFUNCTION("GOOGLETRANSLATE(C348,""fr"",""en"")"),"Satisfied with everything for the moment, perfect telephone contact, interesting price. Navigation on the site and sending practical documents. Nothing more to say.")</f>
        <v>Satisfied with everything for the moment, perfect telephone contact, interesting price. Navigation on the site and sending practical documents. Nothing more to say.</v>
      </c>
    </row>
    <row r="349" ht="15.75" customHeight="1">
      <c r="B349" s="2" t="s">
        <v>1003</v>
      </c>
      <c r="C349" s="2" t="s">
        <v>1004</v>
      </c>
      <c r="D349" s="2" t="s">
        <v>614</v>
      </c>
      <c r="E349" s="2" t="s">
        <v>615</v>
      </c>
      <c r="F349" s="2" t="s">
        <v>15</v>
      </c>
      <c r="G349" s="2" t="s">
        <v>1002</v>
      </c>
      <c r="H349" s="2" t="s">
        <v>625</v>
      </c>
      <c r="I349" s="2" t="str">
        <f>IFERROR(__xludf.DUMMYFUNCTION("GOOGLETRANSLATE(C349,""fr"",""en"")"),"Very fast suits me perfectly electronic signature price and insured in the very satisfied time very well done I am waiting for my green card anymore")</f>
        <v>Very fast suits me perfectly electronic signature price and insured in the very satisfied time very well done I am waiting for my green card anymore</v>
      </c>
    </row>
    <row r="350" ht="15.75" customHeight="1">
      <c r="B350" s="2" t="s">
        <v>1005</v>
      </c>
      <c r="C350" s="2" t="s">
        <v>1006</v>
      </c>
      <c r="D350" s="2" t="s">
        <v>614</v>
      </c>
      <c r="E350" s="2" t="s">
        <v>615</v>
      </c>
      <c r="F350" s="2" t="s">
        <v>15</v>
      </c>
      <c r="G350" s="2" t="s">
        <v>1002</v>
      </c>
      <c r="H350" s="2" t="s">
        <v>625</v>
      </c>
      <c r="I350" s="2" t="str">
        <f>IFERROR(__xludf.DUMMYFUNCTION("GOOGLETRANSLATE(C350,""fr"",""en"")"),"AMV customer since 2011 without a problem both in motorcycles and in vehicles collection.
Good responsiveness from this insurance company when requesting pricing by phone or emails.")</f>
        <v>AMV customer since 2011 without a problem both in motorcycles and in vehicles collection.
Good responsiveness from this insurance company when requesting pricing by phone or emails.</v>
      </c>
    </row>
    <row r="351" ht="15.75" customHeight="1">
      <c r="B351" s="2" t="s">
        <v>1007</v>
      </c>
      <c r="C351" s="2" t="s">
        <v>1008</v>
      </c>
      <c r="D351" s="2" t="s">
        <v>614</v>
      </c>
      <c r="E351" s="2" t="s">
        <v>615</v>
      </c>
      <c r="F351" s="2" t="s">
        <v>15</v>
      </c>
      <c r="G351" s="2" t="s">
        <v>1009</v>
      </c>
      <c r="H351" s="2" t="s">
        <v>625</v>
      </c>
      <c r="I351" s="2" t="str">
        <f>IFERROR(__xludf.DUMMYFUNCTION("GOOGLETRANSLATE(C351,""fr"",""en"")"),"Quite satisfied if we take into account the price / is that I did not need to call on them.
Otherwise constraint / fairly strict flight deductible
Body guarantee surely to review ...")</f>
        <v>Quite satisfied if we take into account the price / is that I did not need to call on them.
Otherwise constraint / fairly strict flight deductible
Body guarantee surely to review ...</v>
      </c>
    </row>
    <row r="352" ht="15.75" customHeight="1">
      <c r="B352" s="2" t="s">
        <v>1010</v>
      </c>
      <c r="C352" s="2" t="s">
        <v>1011</v>
      </c>
      <c r="D352" s="2" t="s">
        <v>614</v>
      </c>
      <c r="E352" s="2" t="s">
        <v>615</v>
      </c>
      <c r="F352" s="2" t="s">
        <v>15</v>
      </c>
      <c r="G352" s="2" t="s">
        <v>1009</v>
      </c>
      <c r="H352" s="2" t="s">
        <v>625</v>
      </c>
      <c r="I352" s="2" t="str">
        <f>IFERROR(__xludf.DUMMYFUNCTION("GOOGLETRANSLATE(C352,""fr"",""en"")"),"Satisfied with the services and affordable prices at the top never had a problem with this easy -to -use insurance, fast and efficient impeccable service")</f>
        <v>Satisfied with the services and affordable prices at the top never had a problem with this easy -to -use insurance, fast and efficient impeccable service</v>
      </c>
    </row>
    <row r="353" ht="15.75" customHeight="1">
      <c r="B353" s="2" t="s">
        <v>1012</v>
      </c>
      <c r="C353" s="2" t="s">
        <v>1013</v>
      </c>
      <c r="D353" s="2" t="s">
        <v>614</v>
      </c>
      <c r="E353" s="2" t="s">
        <v>615</v>
      </c>
      <c r="F353" s="2" t="s">
        <v>15</v>
      </c>
      <c r="G353" s="2" t="s">
        <v>1009</v>
      </c>
      <c r="H353" s="2" t="s">
        <v>625</v>
      </c>
      <c r="I353" s="2" t="str">
        <f>IFERROR(__xludf.DUMMYFUNCTION("GOOGLETRANSLATE(C353,""fr"",""en"")"),"I have never been disappointed with AMV. For me, it is the motorcycle reference.
In my BMW clubs, 90 percent were enough at Amazon. I see them every year at the Motorcycle Salon in Paris.")</f>
        <v>I have never been disappointed with AMV. For me, it is the motorcycle reference.
In my BMW clubs, 90 percent were enough at Amazon. I see them every year at the Motorcycle Salon in Paris.</v>
      </c>
    </row>
    <row r="354" ht="15.75" customHeight="1">
      <c r="B354" s="2" t="s">
        <v>1014</v>
      </c>
      <c r="C354" s="2" t="s">
        <v>1015</v>
      </c>
      <c r="D354" s="2" t="s">
        <v>614</v>
      </c>
      <c r="E354" s="2" t="s">
        <v>615</v>
      </c>
      <c r="F354" s="2" t="s">
        <v>15</v>
      </c>
      <c r="G354" s="2" t="s">
        <v>1009</v>
      </c>
      <c r="H354" s="2" t="s">
        <v>625</v>
      </c>
      <c r="I354" s="2" t="str">
        <f>IFERROR(__xludf.DUMMYFUNCTION("GOOGLETRANSLATE(C354,""fr"",""en"")"),"Very well, I recommend, quiet insurance, no problem committed insurance, I am satisfied so I stay there, attractive price, high guarantees, so very well")</f>
        <v>Very well, I recommend, quiet insurance, no problem committed insurance, I am satisfied so I stay there, attractive price, high guarantees, so very well</v>
      </c>
    </row>
    <row r="355" ht="15.75" customHeight="1">
      <c r="B355" s="2" t="s">
        <v>1016</v>
      </c>
      <c r="C355" s="2" t="s">
        <v>1017</v>
      </c>
      <c r="D355" s="2" t="s">
        <v>614</v>
      </c>
      <c r="E355" s="2" t="s">
        <v>615</v>
      </c>
      <c r="F355" s="2" t="s">
        <v>15</v>
      </c>
      <c r="G355" s="2" t="s">
        <v>1009</v>
      </c>
      <c r="H355" s="2" t="s">
        <v>625</v>
      </c>
      <c r="I355" s="2" t="str">
        <f>IFERROR(__xludf.DUMMYFUNCTION("GOOGLETRANSLATE(C355,""fr"",""en"")"),"Super management but I found it cheaper elsewhere, too bad that they do not take into account the experience of the pilot or the management of fleet I have other vehicles and in the end I had to separate my insurance")</f>
        <v>Super management but I found it cheaper elsewhere, too bad that they do not take into account the experience of the pilot or the management of fleet I have other vehicles and in the end I had to separate my insurance</v>
      </c>
    </row>
    <row r="356" ht="15.75" customHeight="1">
      <c r="B356" s="2" t="s">
        <v>1018</v>
      </c>
      <c r="C356" s="2" t="s">
        <v>1019</v>
      </c>
      <c r="D356" s="2" t="s">
        <v>614</v>
      </c>
      <c r="E356" s="2" t="s">
        <v>615</v>
      </c>
      <c r="F356" s="2" t="s">
        <v>15</v>
      </c>
      <c r="G356" s="2" t="s">
        <v>1020</v>
      </c>
      <c r="H356" s="2" t="s">
        <v>1021</v>
      </c>
      <c r="I356" s="2" t="str">
        <f>IFERROR(__xludf.DUMMYFUNCTION("GOOGLETRANSLATE(C356,""fr"",""en"")"),"My scooter smashed in February, by a driver who did not want to make any observation, all the wrongs on his side, does not respond to insurance, I did everything in the rules, result: June, no proof For AMV (the silence of the opposing party is one howeve"&amp;"r!), No refund when the expert had assessed it at € 800, completely disgusted, I will not return.")</f>
        <v>My scooter smashed in February, by a driver who did not want to make any observation, all the wrongs on his side, does not respond to insurance, I did everything in the rules, result: June, no proof For AMV (the silence of the opposing party is one however!), No refund when the expert had assessed it at € 800, completely disgusted, I will not return.</v>
      </c>
    </row>
    <row r="357" ht="15.75" customHeight="1">
      <c r="B357" s="2" t="s">
        <v>1022</v>
      </c>
      <c r="C357" s="2" t="s">
        <v>1023</v>
      </c>
      <c r="D357" s="2" t="s">
        <v>614</v>
      </c>
      <c r="E357" s="2" t="s">
        <v>615</v>
      </c>
      <c r="F357" s="2" t="s">
        <v>15</v>
      </c>
      <c r="G357" s="2" t="s">
        <v>1024</v>
      </c>
      <c r="H357" s="2" t="s">
        <v>1021</v>
      </c>
      <c r="I357" s="2" t="str">
        <f>IFERROR(__xludf.DUMMYFUNCTION("GOOGLETRANSLATE(C357,""fr"",""en"")"),"My 1st opinion being erased, I invite all future bikers and especially those who are insured at AMV to flee this organization and go to real insurer the best so much for me Amdm mutual insurance of bikers who unlike AMV does not tell you after A bodily ac"&amp;"cident that you have been insured for eleven years at home but that you have not taken the driver option, so it is all for you by tale at AMDM The driver option is included in all -risk insurance all like At GMF Greetings Mr Poveda Alexandre")</f>
        <v>My 1st opinion being erased, I invite all future bikers and especially those who are insured at AMV to flee this organization and go to real insurer the best so much for me Amdm mutual insurance of bikers who unlike AMV does not tell you after A bodily accident that you have been insured for eleven years at home but that you have not taken the driver option, so it is all for you by tale at AMDM The driver option is included in all -risk insurance all like At GMF Greetings Mr Poveda Alexandre</v>
      </c>
    </row>
    <row r="358" ht="15.75" customHeight="1">
      <c r="B358" s="2" t="s">
        <v>1025</v>
      </c>
      <c r="C358" s="2" t="s">
        <v>1026</v>
      </c>
      <c r="D358" s="2" t="s">
        <v>614</v>
      </c>
      <c r="E358" s="2" t="s">
        <v>615</v>
      </c>
      <c r="F358" s="2" t="s">
        <v>15</v>
      </c>
      <c r="G358" s="2" t="s">
        <v>1027</v>
      </c>
      <c r="H358" s="2" t="s">
        <v>109</v>
      </c>
      <c r="I358" s="2" t="str">
        <f>IFERROR(__xludf.DUMMYFUNCTION("GOOGLETRANSLATE(C358,""fr"",""en"")"),"I wish to terminate insurance according to decree L112-9 of the insurance codes for the withdrawal period of 15 days my requests are not refused without writing. In ar
So they will send me bailiffs at the house given that I do not pay and that he refus"&amp;"es to terminate me (oral response)
While I only ask to respect the coat")</f>
        <v>I wish to terminate insurance according to decree L112-9 of the insurance codes for the withdrawal period of 15 days my requests are not refused without writing. In ar
So they will send me bailiffs at the house given that I do not pay and that he refuses to terminate me (oral response)
While I only ask to respect the coat</v>
      </c>
    </row>
    <row r="359" ht="15.75" customHeight="1">
      <c r="B359" s="2" t="s">
        <v>1028</v>
      </c>
      <c r="C359" s="2" t="s">
        <v>1029</v>
      </c>
      <c r="D359" s="2" t="s">
        <v>614</v>
      </c>
      <c r="E359" s="2" t="s">
        <v>615</v>
      </c>
      <c r="F359" s="2" t="s">
        <v>15</v>
      </c>
      <c r="G359" s="2" t="s">
        <v>1027</v>
      </c>
      <c r="H359" s="2" t="s">
        <v>109</v>
      </c>
      <c r="I359" s="2" t="str">
        <f>IFERROR(__xludf.DUMMYFUNCTION("GOOGLETRANSLATE(C359,""fr"",""en"")"),"Hello, following a non -responsible disaster, struck by a motorist who has toasted the stop and noted compared to police, I can only deplore a very slow and non -professional compensation service. My motorcycle has always been immobilized for 2 months and"&amp;" during this time the insurance is still short ... I asked for a commercial gesture on this subject. I will see
I see opinions on AMV very positive on the commercial part and it is OK, at the commercial level and offer, very well.
In addition they also "&amp;"changed their organization at the level of the manager of compensation files, you can only join your manager, the person is very nice and pleasant but is never responsible ...
My advice recently ... is to flee, or never have a claims
")</f>
        <v>Hello, following a non -responsible disaster, struck by a motorist who has toasted the stop and noted compared to police, I can only deplore a very slow and non -professional compensation service. My motorcycle has always been immobilized for 2 months and during this time the insurance is still short ... I asked for a commercial gesture on this subject. I will see
I see opinions on AMV very positive on the commercial part and it is OK, at the commercial level and offer, very well.
In addition they also changed their organization at the level of the manager of compensation files, you can only join your manager, the person is very nice and pleasant but is never responsible ...
My advice recently ... is to flee, or never have a claims
</v>
      </c>
    </row>
    <row r="360" ht="15.75" customHeight="1">
      <c r="B360" s="2" t="s">
        <v>1030</v>
      </c>
      <c r="C360" s="2" t="s">
        <v>1031</v>
      </c>
      <c r="D360" s="2" t="s">
        <v>614</v>
      </c>
      <c r="E360" s="2" t="s">
        <v>615</v>
      </c>
      <c r="F360" s="2" t="s">
        <v>15</v>
      </c>
      <c r="G360" s="2" t="s">
        <v>1032</v>
      </c>
      <c r="H360" s="2" t="s">
        <v>109</v>
      </c>
      <c r="I360" s="2" t="str">
        <f>IFERROR(__xludf.DUMMYFUNCTION("GOOGLETRANSLATE(C360,""fr"",""en"")"),"I had a non -responsible disaster (no doubt possible, the opposing part has grilled a stop).
I lost my motorcycle following this claim (repairs were too expensive compared to its value).
We are today 04/05 and Amv walks me with each call on both sides b"&amp;"y saying that they still have no response from opposing insurance.
Will I be one day compensated? I have a big doubt!
Flee this insurance which is much more expensive than others but without any guarantee ...")</f>
        <v>I had a non -responsible disaster (no doubt possible, the opposing part has grilled a stop).
I lost my motorcycle following this claim (repairs were too expensive compared to its value).
We are today 04/05 and Amv walks me with each call on both sides by saying that they still have no response from opposing insurance.
Will I be one day compensated? I have a big doubt!
Flee this insurance which is much more expensive than others but without any guarantee ...</v>
      </c>
    </row>
    <row r="361" ht="15.75" customHeight="1">
      <c r="B361" s="2" t="s">
        <v>1033</v>
      </c>
      <c r="C361" s="2" t="s">
        <v>1034</v>
      </c>
      <c r="D361" s="2" t="s">
        <v>614</v>
      </c>
      <c r="E361" s="2" t="s">
        <v>615</v>
      </c>
      <c r="F361" s="2" t="s">
        <v>15</v>
      </c>
      <c r="G361" s="2" t="s">
        <v>1035</v>
      </c>
      <c r="H361" s="2" t="s">
        <v>127</v>
      </c>
      <c r="I361" s="2" t="str">
        <f>IFERROR(__xludf.DUMMYFUNCTION("GOOGLETRANSLATE(C361,""fr"",""en"")"),"Efficient rapid effective rewards very appreciated loyalty in the world of the old -fashioned insurance motorcycle and renowned for its value for money very accessible by phone and e email bravo")</f>
        <v>Efficient rapid effective rewards very appreciated loyalty in the world of the old -fashioned insurance motorcycle and renowned for its value for money very accessible by phone and e email bravo</v>
      </c>
    </row>
    <row r="362" ht="15.75" customHeight="1">
      <c r="B362" s="2" t="s">
        <v>1036</v>
      </c>
      <c r="C362" s="2" t="s">
        <v>1037</v>
      </c>
      <c r="D362" s="2" t="s">
        <v>614</v>
      </c>
      <c r="E362" s="2" t="s">
        <v>615</v>
      </c>
      <c r="F362" s="2" t="s">
        <v>15</v>
      </c>
      <c r="G362" s="2" t="s">
        <v>1038</v>
      </c>
      <c r="H362" s="2" t="s">
        <v>127</v>
      </c>
      <c r="I362" s="2" t="str">
        <f>IFERROR(__xludf.DUMMYFUNCTION("GOOGLETRANSLATE(C362,""fr"",""en"")"),"I have been very satisfied for a few years from the service with AMV they meet my expectations and on the files processed and facilitate telephone contacts with the agents thank you")</f>
        <v>I have been very satisfied for a few years from the service with AMV they meet my expectations and on the files processed and facilitate telephone contacts with the agents thank you</v>
      </c>
    </row>
    <row r="363" ht="15.75" customHeight="1">
      <c r="B363" s="2" t="s">
        <v>1039</v>
      </c>
      <c r="C363" s="2" t="s">
        <v>1040</v>
      </c>
      <c r="D363" s="2" t="s">
        <v>614</v>
      </c>
      <c r="E363" s="2" t="s">
        <v>615</v>
      </c>
      <c r="F363" s="2" t="s">
        <v>15</v>
      </c>
      <c r="G363" s="2" t="s">
        <v>1041</v>
      </c>
      <c r="H363" s="2" t="s">
        <v>127</v>
      </c>
      <c r="I363" s="2" t="str">
        <f>IFERROR(__xludf.DUMMYFUNCTION("GOOGLETRANSLATE(C363,""fr"",""en"")"),"For the moment I am satisfied with AMV for the assurance of my 125. The only time I asked them for a breakdown in 5 years they were very responsive and sent me a convenience store well before the announced time of 45 minutes of waiting, in 15 minutes they"&amp;" were on site. Thank you AMV.")</f>
        <v>For the moment I am satisfied with AMV for the assurance of my 125. The only time I asked them for a breakdown in 5 years they were very responsive and sent me a convenience store well before the announced time of 45 minutes of waiting, in 15 minutes they were on site. Thank you AMV.</v>
      </c>
    </row>
    <row r="364" ht="15.75" customHeight="1">
      <c r="B364" s="2" t="s">
        <v>1042</v>
      </c>
      <c r="C364" s="2" t="s">
        <v>1043</v>
      </c>
      <c r="D364" s="2" t="s">
        <v>614</v>
      </c>
      <c r="E364" s="2" t="s">
        <v>615</v>
      </c>
      <c r="F364" s="2" t="s">
        <v>15</v>
      </c>
      <c r="G364" s="2" t="s">
        <v>1044</v>
      </c>
      <c r="H364" s="2" t="s">
        <v>127</v>
      </c>
      <c r="I364" s="2" t="str">
        <f>IFERROR(__xludf.DUMMYFUNCTION("GOOGLETRANSLATE(C364,""fr"",""en"")"),"It is an insurer who is attentive and who always meets in short deadlines
Communication emails are very interesting and relevant
Wintering glue, driving in winter etc
Very good guarantee and attractive price")</f>
        <v>It is an insurer who is attentive and who always meets in short deadlines
Communication emails are very interesting and relevant
Wintering glue, driving in winter etc
Very good guarantee and attractive price</v>
      </c>
    </row>
    <row r="365" ht="15.75" customHeight="1">
      <c r="B365" s="2" t="s">
        <v>1045</v>
      </c>
      <c r="C365" s="2" t="s">
        <v>1046</v>
      </c>
      <c r="D365" s="2" t="s">
        <v>614</v>
      </c>
      <c r="E365" s="2" t="s">
        <v>615</v>
      </c>
      <c r="F365" s="2" t="s">
        <v>15</v>
      </c>
      <c r="G365" s="2" t="s">
        <v>1044</v>
      </c>
      <c r="H365" s="2" t="s">
        <v>127</v>
      </c>
      <c r="I365" s="2" t="str">
        <f>IFERROR(__xludf.DUMMYFUNCTION("GOOGLETRANSLATE(C365,""fr"",""en"")"),"The improvement that could be a plus
As my vehicles are stored at my vacation spot it would be desirable to receive green cards at my main place of residence")</f>
        <v>The improvement that could be a plus
As my vehicles are stored at my vacation spot it would be desirable to receive green cards at my main place of residence</v>
      </c>
    </row>
    <row r="366" ht="15.75" customHeight="1">
      <c r="B366" s="2" t="s">
        <v>1047</v>
      </c>
      <c r="C366" s="2" t="s">
        <v>1048</v>
      </c>
      <c r="D366" s="2" t="s">
        <v>614</v>
      </c>
      <c r="E366" s="2" t="s">
        <v>615</v>
      </c>
      <c r="F366" s="2" t="s">
        <v>15</v>
      </c>
      <c r="G366" s="2" t="s">
        <v>1044</v>
      </c>
      <c r="H366" s="2" t="s">
        <v>127</v>
      </c>
      <c r="I366" s="2" t="str">
        <f>IFERROR(__xludf.DUMMYFUNCTION("GOOGLETRANSLATE(C366,""fr"",""en"")"),"Insurance that perfectly meets the requirements of its customers.
The answers are very clear, fast by phone or email and the simplicity of the website is very good.
Thank you
")</f>
        <v>Insurance that perfectly meets the requirements of its customers.
The answers are very clear, fast by phone or email and the simplicity of the website is very good.
Thank you
</v>
      </c>
    </row>
    <row r="367" ht="15.75" customHeight="1">
      <c r="B367" s="2" t="s">
        <v>1049</v>
      </c>
      <c r="C367" s="2" t="s">
        <v>1050</v>
      </c>
      <c r="D367" s="2" t="s">
        <v>614</v>
      </c>
      <c r="E367" s="2" t="s">
        <v>615</v>
      </c>
      <c r="F367" s="2" t="s">
        <v>15</v>
      </c>
      <c r="G367" s="2" t="s">
        <v>1044</v>
      </c>
      <c r="H367" s="2" t="s">
        <v>127</v>
      </c>
      <c r="I367" s="2" t="str">
        <f>IFERROR(__xludf.DUMMYFUNCTION("GOOGLETRANSLATE(C367,""fr"",""en"")"),"Competent rates very easy to make a contract on the Internet and telephone reception very well. Nothing to say bad, I recommend AMV without any problem.")</f>
        <v>Competent rates very easy to make a contract on the Internet and telephone reception very well. Nothing to say bad, I recommend AMV without any problem.</v>
      </c>
    </row>
    <row r="368" ht="15.75" customHeight="1">
      <c r="B368" s="2" t="s">
        <v>1051</v>
      </c>
      <c r="C368" s="2" t="s">
        <v>1052</v>
      </c>
      <c r="D368" s="2" t="s">
        <v>614</v>
      </c>
      <c r="E368" s="2" t="s">
        <v>615</v>
      </c>
      <c r="F368" s="2" t="s">
        <v>15</v>
      </c>
      <c r="G368" s="2" t="s">
        <v>1044</v>
      </c>
      <c r="H368" s="2" t="s">
        <v>127</v>
      </c>
      <c r="I368" s="2" t="str">
        <f>IFERROR(__xludf.DUMMYFUNCTION("GOOGLETRANSLATE(C368,""fr"",""en"")"),"Insurance available to its insured and with similar prices see a little below its competitors with equal guarantees.
However, I deplore the fact that 0km assistance is not included in the all risk offer.
I recommend AMV")</f>
        <v>Insurance available to its insured and with similar prices see a little below its competitors with equal guarantees.
However, I deplore the fact that 0km assistance is not included in the all risk offer.
I recommend AMV</v>
      </c>
    </row>
    <row r="369" ht="15.75" customHeight="1">
      <c r="B369" s="2" t="s">
        <v>1053</v>
      </c>
      <c r="C369" s="2" t="s">
        <v>1054</v>
      </c>
      <c r="D369" s="2" t="s">
        <v>614</v>
      </c>
      <c r="E369" s="2" t="s">
        <v>615</v>
      </c>
      <c r="F369" s="2" t="s">
        <v>15</v>
      </c>
      <c r="G369" s="2" t="s">
        <v>1055</v>
      </c>
      <c r="H369" s="2" t="s">
        <v>127</v>
      </c>
      <c r="I369" s="2" t="str">
        <f>IFERROR(__xludf.DUMMYFUNCTION("GOOGLETRANSLATE(C369,""fr"",""en"")"),"Competitive insurance and listening and available advisers. However, no negative opinion because no accident to deplore. I recommend this insurance for two-wheelers.")</f>
        <v>Competitive insurance and listening and available advisers. However, no negative opinion because no accident to deplore. I recommend this insurance for two-wheelers.</v>
      </c>
    </row>
    <row r="370" ht="15.75" customHeight="1">
      <c r="B370" s="2" t="s">
        <v>1056</v>
      </c>
      <c r="C370" s="2" t="s">
        <v>1057</v>
      </c>
      <c r="D370" s="2" t="s">
        <v>614</v>
      </c>
      <c r="E370" s="2" t="s">
        <v>615</v>
      </c>
      <c r="F370" s="2" t="s">
        <v>15</v>
      </c>
      <c r="G370" s="2" t="s">
        <v>1055</v>
      </c>
      <c r="H370" s="2" t="s">
        <v>127</v>
      </c>
      <c r="I370" s="2" t="str">
        <f>IFERROR(__xludf.DUMMYFUNCTION("GOOGLETRANSLATE(C370,""fr"",""en"")"),"Insurance to avoid and to flee especially do not go with them. The day there is a 99.99% claim that he compensates nothing at all and will do everything to put it upside down. I yield a scooter that just rolls the twisted fork for 100th when it had a valu"&amp;"e of 700th. It's direct 2 -wheel version insurance. Well only if you want to pay too much")</f>
        <v>Insurance to avoid and to flee especially do not go with them. The day there is a 99.99% claim that he compensates nothing at all and will do everything to put it upside down. I yield a scooter that just rolls the twisted fork for 100th when it had a value of 700th. It's direct 2 -wheel version insurance. Well only if you want to pay too much</v>
      </c>
    </row>
    <row r="371" ht="15.75" customHeight="1">
      <c r="B371" s="2" t="s">
        <v>1058</v>
      </c>
      <c r="C371" s="2" t="s">
        <v>1059</v>
      </c>
      <c r="D371" s="2" t="s">
        <v>614</v>
      </c>
      <c r="E371" s="2" t="s">
        <v>615</v>
      </c>
      <c r="F371" s="2" t="s">
        <v>15</v>
      </c>
      <c r="G371" s="2" t="s">
        <v>1060</v>
      </c>
      <c r="H371" s="2" t="s">
        <v>127</v>
      </c>
      <c r="I371" s="2" t="str">
        <f>IFERROR(__xludf.DUMMYFUNCTION("GOOGLETRANSLATE(C371,""fr"",""en"")"),"Possibility of ensuring motorcycles in an occasional way (for example, during the winter period, while the motorcycle remains at the garage, well when the weekend is mild, it would be necessary to set up a click system for punctual insurance à la carte in"&amp;"surance , In addition I have just completed a safety internship at Moto School Cerreira-C2RM, it turns out that the certificate delivered allows a delivery on insurance with the mutual of bikers, when it is for amv? then I pretend to some Thing, have you "&amp;"considered this case?")</f>
        <v>Possibility of ensuring motorcycles in an occasional way (for example, during the winter period, while the motorcycle remains at the garage, well when the weekend is mild, it would be necessary to set up a click system for punctual insurance à la carte insurance , In addition I have just completed a safety internship at Moto School Cerreira-C2RM, it turns out that the certificate delivered allows a delivery on insurance with the mutual of bikers, when it is for amv? then I pretend to some Thing, have you considered this case?</v>
      </c>
    </row>
    <row r="372" ht="15.75" customHeight="1">
      <c r="B372" s="2" t="s">
        <v>1061</v>
      </c>
      <c r="C372" s="2" t="s">
        <v>1062</v>
      </c>
      <c r="D372" s="2" t="s">
        <v>614</v>
      </c>
      <c r="E372" s="2" t="s">
        <v>615</v>
      </c>
      <c r="F372" s="2" t="s">
        <v>15</v>
      </c>
      <c r="G372" s="2" t="s">
        <v>130</v>
      </c>
      <c r="H372" s="2" t="s">
        <v>127</v>
      </c>
      <c r="I372" s="2" t="str">
        <f>IFERROR(__xludf.DUMMYFUNCTION("GOOGLETRANSLATE(C372,""fr"",""en"")"),"Very satisfied for the speed to take out the contract and as fast and simple for termination, the guarantees are very acceptable and well placed in terms of price")</f>
        <v>Very satisfied for the speed to take out the contract and as fast and simple for termination, the guarantees are very acceptable and well placed in terms of price</v>
      </c>
    </row>
    <row r="373" ht="15.75" customHeight="1">
      <c r="B373" s="2" t="s">
        <v>1063</v>
      </c>
      <c r="C373" s="2" t="s">
        <v>1064</v>
      </c>
      <c r="D373" s="2" t="s">
        <v>614</v>
      </c>
      <c r="E373" s="2" t="s">
        <v>615</v>
      </c>
      <c r="F373" s="2" t="s">
        <v>15</v>
      </c>
      <c r="G373" s="2" t="s">
        <v>130</v>
      </c>
      <c r="H373" s="2" t="s">
        <v>127</v>
      </c>
      <c r="I373" s="2" t="str">
        <f>IFERROR(__xludf.DUMMYFUNCTION("GOOGLETRANSLATE(C373,""fr"",""en"")"),"Good value for money on the market but I think it remains expensive according to my situation. Like many things in our consumer society, the cumulation of obligations exceed the level of resources so we must make choices!")</f>
        <v>Good value for money on the market but I think it remains expensive according to my situation. Like many things in our consumer society, the cumulation of obligations exceed the level of resources so we must make choices!</v>
      </c>
    </row>
    <row r="374" ht="15.75" customHeight="1">
      <c r="B374" s="2" t="s">
        <v>1065</v>
      </c>
      <c r="C374" s="2" t="s">
        <v>1066</v>
      </c>
      <c r="D374" s="2" t="s">
        <v>614</v>
      </c>
      <c r="E374" s="2" t="s">
        <v>615</v>
      </c>
      <c r="F374" s="2" t="s">
        <v>15</v>
      </c>
      <c r="G374" s="2" t="s">
        <v>130</v>
      </c>
      <c r="H374" s="2" t="s">
        <v>127</v>
      </c>
      <c r="I374" s="2" t="str">
        <f>IFERROR(__xludf.DUMMYFUNCTION("GOOGLETRANSLATE(C374,""fr"",""en"")"),"I believe that the quality of insurance report, prices of the annual subscription is very satisfactory. I have been assured for several years, first for a scooter now for a motorcycle and I am very satisfied with AMV services.")</f>
        <v>I believe that the quality of insurance report, prices of the annual subscription is very satisfactory. I have been assured for several years, first for a scooter now for a motorcycle and I am very satisfied with AMV services.</v>
      </c>
    </row>
    <row r="375" ht="15.75" customHeight="1">
      <c r="B375" s="2" t="s">
        <v>1067</v>
      </c>
      <c r="C375" s="2" t="s">
        <v>1068</v>
      </c>
      <c r="D375" s="2" t="s">
        <v>614</v>
      </c>
      <c r="E375" s="2" t="s">
        <v>615</v>
      </c>
      <c r="F375" s="2" t="s">
        <v>15</v>
      </c>
      <c r="G375" s="2" t="s">
        <v>1069</v>
      </c>
      <c r="H375" s="2" t="s">
        <v>127</v>
      </c>
      <c r="I375" s="2" t="str">
        <f>IFERROR(__xludf.DUMMYFUNCTION("GOOGLETRANSLATE(C375,""fr"",""en"")"),"Biker for 53 years alas I had to separate from my transalp, which has become too high and too heavy. I'm going to find out a lighter and lower machine. Very satisfied with my insurer A m v, which I think to find soon ..")</f>
        <v>Biker for 53 years alas I had to separate from my transalp, which has become too high and too heavy. I'm going to find out a lighter and lower machine. Very satisfied with my insurer A m v, which I think to find soon ..</v>
      </c>
    </row>
    <row r="376" ht="15.75" customHeight="1">
      <c r="B376" s="2" t="s">
        <v>1070</v>
      </c>
      <c r="C376" s="2" t="s">
        <v>1071</v>
      </c>
      <c r="D376" s="2" t="s">
        <v>614</v>
      </c>
      <c r="E376" s="2" t="s">
        <v>615</v>
      </c>
      <c r="F376" s="2" t="s">
        <v>15</v>
      </c>
      <c r="G376" s="2" t="s">
        <v>1069</v>
      </c>
      <c r="H376" s="2" t="s">
        <v>127</v>
      </c>
      <c r="I376" s="2" t="str">
        <f>IFERROR(__xludf.DUMMYFUNCTION("GOOGLETRANSLATE(C376,""fr"",""en"")"),"Insurance perfectly suited to the occasional use that I have of my 125 motorcycle - walks and occasional journeys, vehicle little concerned with the risk of indelicate borrowing. Excellent value.")</f>
        <v>Insurance perfectly suited to the occasional use that I have of my 125 motorcycle - walks and occasional journeys, vehicle little concerned with the risk of indelicate borrowing. Excellent value.</v>
      </c>
    </row>
    <row r="377" ht="15.75" customHeight="1">
      <c r="B377" s="2" t="s">
        <v>1072</v>
      </c>
      <c r="C377" s="2" t="s">
        <v>1073</v>
      </c>
      <c r="D377" s="2" t="s">
        <v>614</v>
      </c>
      <c r="E377" s="2" t="s">
        <v>615</v>
      </c>
      <c r="F377" s="2" t="s">
        <v>15</v>
      </c>
      <c r="G377" s="2" t="s">
        <v>1069</v>
      </c>
      <c r="H377" s="2" t="s">
        <v>127</v>
      </c>
      <c r="I377" s="2" t="str">
        <f>IFERROR(__xludf.DUMMYFUNCTION("GOOGLETRANSLATE(C377,""fr"",""en"")"),"Very good motorcycle insurer with excellent customer service, attentive.
Customer of this insurer for 10 years I can only congratulate it, I have just sold my motorcycle but as soon as I have another I assure myself at AMV.")</f>
        <v>Very good motorcycle insurer with excellent customer service, attentive.
Customer of this insurer for 10 years I can only congratulate it, I have just sold my motorcycle but as soon as I have another I assure myself at AMV.</v>
      </c>
    </row>
    <row r="378" ht="15.75" customHeight="1">
      <c r="B378" s="2" t="s">
        <v>1074</v>
      </c>
      <c r="C378" s="2" t="s">
        <v>1075</v>
      </c>
      <c r="D378" s="2" t="s">
        <v>614</v>
      </c>
      <c r="E378" s="2" t="s">
        <v>615</v>
      </c>
      <c r="F378" s="2" t="s">
        <v>15</v>
      </c>
      <c r="G378" s="2" t="s">
        <v>1076</v>
      </c>
      <c r="H378" s="2" t="s">
        <v>127</v>
      </c>
      <c r="I378" s="2" t="str">
        <f>IFERROR(__xludf.DUMMYFUNCTION("GOOGLETRANSLATE(C378,""fr"",""en"")"),"I provided a collector's motorcycle then a cyclo at AMV Legend, I was very satisfied with regard to the ease to subscribe and also to terminate when I sold my old machines. I sincerely recommend them.")</f>
        <v>I provided a collector's motorcycle then a cyclo at AMV Legend, I was very satisfied with regard to the ease to subscribe and also to terminate when I sold my old machines. I sincerely recommend them.</v>
      </c>
    </row>
    <row r="379" ht="15.75" customHeight="1">
      <c r="B379" s="2" t="s">
        <v>1077</v>
      </c>
      <c r="C379" s="2" t="s">
        <v>1078</v>
      </c>
      <c r="D379" s="2" t="s">
        <v>614</v>
      </c>
      <c r="E379" s="2" t="s">
        <v>615</v>
      </c>
      <c r="F379" s="2" t="s">
        <v>15</v>
      </c>
      <c r="G379" s="2" t="s">
        <v>1076</v>
      </c>
      <c r="H379" s="2" t="s">
        <v>127</v>
      </c>
      <c r="I379" s="2" t="str">
        <f>IFERROR(__xludf.DUMMYFUNCTION("GOOGLETRANSLATE(C379,""fr"",""en"")"),"I appreciated that AMV drops its prices from one year to the next (constant bonus of 50%), where many insurers are shamelessly increasing them. When selling the motorcycle, the termination and reimbursement of the overflow was very easy and quick via thei"&amp;"r site. I changed insurer for my new motorcycle only for prices.
I did not have a claim so not possible to give an opinion on their management.")</f>
        <v>I appreciated that AMV drops its prices from one year to the next (constant bonus of 50%), where many insurers are shamelessly increasing them. When selling the motorcycle, the termination and reimbursement of the overflow was very easy and quick via their site. I changed insurer for my new motorcycle only for prices.
I did not have a claim so not possible to give an opinion on their management.</v>
      </c>
    </row>
    <row r="380" ht="15.75" customHeight="1">
      <c r="B380" s="2" t="s">
        <v>1079</v>
      </c>
      <c r="C380" s="2" t="s">
        <v>1080</v>
      </c>
      <c r="D380" s="2" t="s">
        <v>614</v>
      </c>
      <c r="E380" s="2" t="s">
        <v>615</v>
      </c>
      <c r="F380" s="2" t="s">
        <v>15</v>
      </c>
      <c r="G380" s="2" t="s">
        <v>1081</v>
      </c>
      <c r="H380" s="2" t="s">
        <v>1082</v>
      </c>
      <c r="I380" s="2" t="str">
        <f>IFERROR(__xludf.DUMMYFUNCTION("GOOGLETRANSLATE(C380,""fr"",""en"")"),"At a time when some are enjoying the effects of the crisis, we can say that AMV insurance is one of those who never die of hunger. At the antipod of all humanity I strongly advise you against this insurance !!!
I will be happy to advertise them they dese"&amp;"rve !!!")</f>
        <v>At a time when some are enjoying the effects of the crisis, we can say that AMV insurance is one of those who never die of hunger. At the antipod of all humanity I strongly advise you against this insurance !!!
I will be happy to advertise them they deserve !!!</v>
      </c>
    </row>
    <row r="381" ht="15.75" customHeight="1">
      <c r="B381" s="2" t="s">
        <v>1083</v>
      </c>
      <c r="C381" s="2" t="s">
        <v>1084</v>
      </c>
      <c r="D381" s="2" t="s">
        <v>614</v>
      </c>
      <c r="E381" s="2" t="s">
        <v>615</v>
      </c>
      <c r="F381" s="2" t="s">
        <v>15</v>
      </c>
      <c r="G381" s="2" t="s">
        <v>1085</v>
      </c>
      <c r="H381" s="2" t="s">
        <v>1082</v>
      </c>
      <c r="I381" s="2" t="str">
        <f>IFERROR(__xludf.DUMMYFUNCTION("GOOGLETRANSLATE(C381,""fr"",""en"")"),"I was robbed of my motorcycle and they refused to compensate myself for futility I left for other insurance to ask them if it was a valid reason he replied that he did not want to pronounce but that that With them for this reason he compensates to insure "&amp;"it.
I really recommend this insurance for some € more I recommend real insurance where you should not send 10,000 email for a response")</f>
        <v>I was robbed of my motorcycle and they refused to compensate myself for futility I left for other insurance to ask them if it was a valid reason he replied that he did not want to pronounce but that that With them for this reason he compensates to insure it.
I really recommend this insurance for some € more I recommend real insurance where you should not send 10,000 email for a response</v>
      </c>
    </row>
    <row r="382" ht="15.75" customHeight="1">
      <c r="B382" s="2" t="s">
        <v>1086</v>
      </c>
      <c r="C382" s="2" t="s">
        <v>1087</v>
      </c>
      <c r="D382" s="2" t="s">
        <v>614</v>
      </c>
      <c r="E382" s="2" t="s">
        <v>615</v>
      </c>
      <c r="F382" s="2" t="s">
        <v>15</v>
      </c>
      <c r="G382" s="2" t="s">
        <v>1088</v>
      </c>
      <c r="H382" s="2" t="s">
        <v>1082</v>
      </c>
      <c r="I382" s="2" t="str">
        <f>IFERROR(__xludf.DUMMYFUNCTION("GOOGLETRANSLATE(C382,""fr"",""en"")"),"Motards confirms I just experienced a situation that I find abnormal from the AMV insurance company. Customer at home since 1985 with a renewed green motorcycle contract during vehicle renewals without any claim for 35 years I have just been terminated my"&amp;" contract for lack of administrative part. I just bought a new vehicle and the manufacturer and importer was slow to send a discharge what I had informed Amv and despite the seniority of the contract and the customer's loyalty we terminate without persona"&amp;"lizing the respect of the loyal biker customer is flouted.
It doesn't matter the Maaf took over and for less but do not wait for AMV. Another thing than a minimum service which is a shame when we claim to have 2 wheels insurance")</f>
        <v>Motards confirms I just experienced a situation that I find abnormal from the AMV insurance company. Customer at home since 1985 with a renewed green motorcycle contract during vehicle renewals without any claim for 35 years I have just been terminated my contract for lack of administrative part. I just bought a new vehicle and the manufacturer and importer was slow to send a discharge what I had informed Amv and despite the seniority of the contract and the customer's loyalty we terminate without personalizing the respect of the loyal biker customer is flouted.
It doesn't matter the Maaf took over and for less but do not wait for AMV. Another thing than a minimum service which is a shame when we claim to have 2 wheels insurance</v>
      </c>
    </row>
    <row r="383" ht="15.75" customHeight="1">
      <c r="B383" s="2" t="s">
        <v>1089</v>
      </c>
      <c r="C383" s="2" t="s">
        <v>1090</v>
      </c>
      <c r="D383" s="2" t="s">
        <v>614</v>
      </c>
      <c r="E383" s="2" t="s">
        <v>615</v>
      </c>
      <c r="F383" s="2" t="s">
        <v>15</v>
      </c>
      <c r="G383" s="2" t="s">
        <v>1091</v>
      </c>
      <c r="H383" s="2" t="s">
        <v>1082</v>
      </c>
      <c r="I383" s="2" t="str">
        <f>IFERROR(__xludf.DUMMYFUNCTION("GOOGLETRANSLATE(C383,""fr"",""en"")"),"I just received your email that my 0.85 bonus would not be taken into account that I am a second driver on my brother's insurance contract and not my spouse or my parents. It is unacceptable, that it is the difference, I have been driving since 2017 witho"&amp;"ut any claim and it is not taken into account on the pretext that insurance is in the name of my brother and not that of my parents. I made sure 15 months at April Moto and my auto bonus was taken into account, I do not understand your approach.
Cordia"&amp;"lly")</f>
        <v>I just received your email that my 0.85 bonus would not be taken into account that I am a second driver on my brother's insurance contract and not my spouse or my parents. It is unacceptable, that it is the difference, I have been driving since 2017 without any claim and it is not taken into account on the pretext that insurance is in the name of my brother and not that of my parents. I made sure 15 months at April Moto and my auto bonus was taken into account, I do not understand your approach.
Cordially</v>
      </c>
    </row>
    <row r="384" ht="15.75" customHeight="1">
      <c r="B384" s="2" t="s">
        <v>1092</v>
      </c>
      <c r="C384" s="2" t="s">
        <v>1093</v>
      </c>
      <c r="D384" s="2" t="s">
        <v>614</v>
      </c>
      <c r="E384" s="2" t="s">
        <v>615</v>
      </c>
      <c r="F384" s="2" t="s">
        <v>15</v>
      </c>
      <c r="G384" s="2" t="s">
        <v>1094</v>
      </c>
      <c r="H384" s="2" t="s">
        <v>158</v>
      </c>
      <c r="I384" s="2" t="str">
        <f>IFERROR(__xludf.DUMMYFUNCTION("GOOGLETRANSLATE(C384,""fr"",""en"")"),"25 years of insurance, no fall or accident. Insured any risk, 1600 euros for a stolen 1200xjr (they also made me a franchise gift) .... then after a license withdrawal, refusal to resume me ...")</f>
        <v>25 years of insurance, no fall or accident. Insured any risk, 1600 euros for a stolen 1200xjr (they also made me a franchise gift) .... then after a license withdrawal, refusal to resume me ...</v>
      </c>
    </row>
    <row r="385" ht="15.75" customHeight="1">
      <c r="B385" s="2" t="s">
        <v>1095</v>
      </c>
      <c r="C385" s="2" t="s">
        <v>1096</v>
      </c>
      <c r="D385" s="2" t="s">
        <v>614</v>
      </c>
      <c r="E385" s="2" t="s">
        <v>615</v>
      </c>
      <c r="F385" s="2" t="s">
        <v>15</v>
      </c>
      <c r="G385" s="2" t="s">
        <v>1097</v>
      </c>
      <c r="H385" s="2" t="s">
        <v>158</v>
      </c>
      <c r="I385" s="2" t="str">
        <f>IFERROR(__xludf.DUMMYFUNCTION("GOOGLETRANSLATE(C385,""fr"",""en"")"),"2 -wheeled specialized insurance that knows its job well. Reception and processing of pleasant files. Competitive prices and an easy -to -use customer platform")</f>
        <v>2 -wheeled specialized insurance that knows its job well. Reception and processing of pleasant files. Competitive prices and an easy -to -use customer platform</v>
      </c>
    </row>
    <row r="386" ht="15.75" customHeight="1">
      <c r="B386" s="2" t="s">
        <v>1098</v>
      </c>
      <c r="C386" s="2" t="s">
        <v>1099</v>
      </c>
      <c r="D386" s="2" t="s">
        <v>614</v>
      </c>
      <c r="E386" s="2" t="s">
        <v>615</v>
      </c>
      <c r="F386" s="2" t="s">
        <v>15</v>
      </c>
      <c r="G386" s="2" t="s">
        <v>1100</v>
      </c>
      <c r="H386" s="2" t="s">
        <v>158</v>
      </c>
      <c r="I386" s="2" t="str">
        <f>IFERROR(__xludf.DUMMYFUNCTION("GOOGLETRANSLATE(C386,""fr"",""en"")")," hello
Nothing to report no claim and communication is very good; The exchanges are courteous and the responses fast I am restoring a new two wheels that I intend to ensure at home")</f>
        <v> hello
Nothing to report no claim and communication is very good; The exchanges are courteous and the responses fast I am restoring a new two wheels that I intend to ensure at home</v>
      </c>
    </row>
    <row r="387" ht="15.75" customHeight="1">
      <c r="B387" s="2" t="s">
        <v>1101</v>
      </c>
      <c r="C387" s="2" t="s">
        <v>1102</v>
      </c>
      <c r="D387" s="2" t="s">
        <v>614</v>
      </c>
      <c r="E387" s="2" t="s">
        <v>615</v>
      </c>
      <c r="F387" s="2" t="s">
        <v>15</v>
      </c>
      <c r="G387" s="2" t="s">
        <v>1103</v>
      </c>
      <c r="H387" s="2" t="s">
        <v>158</v>
      </c>
      <c r="I387" s="2" t="str">
        <f>IFERROR(__xludf.DUMMYFUNCTION("GOOGLETRANSLATE(C387,""fr"",""en"")"),"Staff always pleasant, listening to customer needs. Arranging in terms of payments. The exchanges of formalities are done very quickly either by mail or by email. That's why I am satisfied.")</f>
        <v>Staff always pleasant, listening to customer needs. Arranging in terms of payments. The exchanges of formalities are done very quickly either by mail or by email. That's why I am satisfied.</v>
      </c>
    </row>
    <row r="388" ht="15.75" customHeight="1">
      <c r="B388" s="2" t="s">
        <v>1104</v>
      </c>
      <c r="C388" s="2" t="s">
        <v>1105</v>
      </c>
      <c r="D388" s="2" t="s">
        <v>614</v>
      </c>
      <c r="E388" s="2" t="s">
        <v>615</v>
      </c>
      <c r="F388" s="2" t="s">
        <v>15</v>
      </c>
      <c r="G388" s="2" t="s">
        <v>1103</v>
      </c>
      <c r="H388" s="2" t="s">
        <v>158</v>
      </c>
      <c r="I388" s="2" t="str">
        <f>IFERROR(__xludf.DUMMYFUNCTION("GOOGLETRANSLATE(C388,""fr"",""en"")"),"I would have wish to have the price per kilometer it would be more attractive for me because I did not use my motorcycle very often here I thank you for your attention")</f>
        <v>I would have wish to have the price per kilometer it would be more attractive for me because I did not use my motorcycle very often here I thank you for your attention</v>
      </c>
    </row>
    <row r="389" ht="15.75" customHeight="1">
      <c r="B389" s="2" t="s">
        <v>1106</v>
      </c>
      <c r="C389" s="2" t="s">
        <v>1107</v>
      </c>
      <c r="D389" s="2" t="s">
        <v>614</v>
      </c>
      <c r="E389" s="2" t="s">
        <v>615</v>
      </c>
      <c r="F389" s="2" t="s">
        <v>15</v>
      </c>
      <c r="G389" s="2" t="s">
        <v>157</v>
      </c>
      <c r="H389" s="2" t="s">
        <v>158</v>
      </c>
      <c r="I389" s="2" t="str">
        <f>IFERROR(__xludf.DUMMYFUNCTION("GOOGLETRANSLATE(C389,""fr"",""en"")"),"Very happy with, insurance, always listening, very suitable price, that said I did not have an accident, but I totally trust AMV, very happy that I was recommended")</f>
        <v>Very happy with, insurance, always listening, very suitable price, that said I did not have an accident, but I totally trust AMV, very happy that I was recommended</v>
      </c>
    </row>
    <row r="390" ht="15.75" customHeight="1">
      <c r="B390" s="2" t="s">
        <v>1108</v>
      </c>
      <c r="C390" s="2" t="s">
        <v>1109</v>
      </c>
      <c r="D390" s="2" t="s">
        <v>614</v>
      </c>
      <c r="E390" s="2" t="s">
        <v>615</v>
      </c>
      <c r="F390" s="2" t="s">
        <v>15</v>
      </c>
      <c r="G390" s="2" t="s">
        <v>157</v>
      </c>
      <c r="H390" s="2" t="s">
        <v>158</v>
      </c>
      <c r="I390" s="2" t="str">
        <f>IFERROR(__xludf.DUMMYFUNCTION("GOOGLETRANSLATE(C390,""fr"",""en"")"),"The must of two -wheeled insurance, by the quality of the services, the amount of the guarantees, the speed of compensation, and the competence of the interlocutors.")</f>
        <v>The must of two -wheeled insurance, by the quality of the services, the amount of the guarantees, the speed of compensation, and the competence of the interlocutors.</v>
      </c>
    </row>
    <row r="391" ht="15.75" customHeight="1">
      <c r="B391" s="2" t="s">
        <v>1110</v>
      </c>
      <c r="C391" s="2" t="s">
        <v>1111</v>
      </c>
      <c r="D391" s="2" t="s">
        <v>614</v>
      </c>
      <c r="E391" s="2" t="s">
        <v>615</v>
      </c>
      <c r="F391" s="2" t="s">
        <v>15</v>
      </c>
      <c r="G391" s="2" t="s">
        <v>157</v>
      </c>
      <c r="H391" s="2" t="s">
        <v>158</v>
      </c>
      <c r="I391" s="2" t="str">
        <f>IFERROR(__xludf.DUMMYFUNCTION("GOOGLETRANSLATE(C391,""fr"",""en"")"),"Very good service. Requests are always processed on time, and I always find an answer to my questions. I recommend this insurance.")</f>
        <v>Very good service. Requests are always processed on time, and I always find an answer to my questions. I recommend this insurance.</v>
      </c>
    </row>
    <row r="392" ht="15.75" customHeight="1">
      <c r="B392" s="2" t="s">
        <v>1112</v>
      </c>
      <c r="C392" s="2" t="s">
        <v>1113</v>
      </c>
      <c r="D392" s="2" t="s">
        <v>614</v>
      </c>
      <c r="E392" s="2" t="s">
        <v>615</v>
      </c>
      <c r="F392" s="2" t="s">
        <v>15</v>
      </c>
      <c r="G392" s="2" t="s">
        <v>157</v>
      </c>
      <c r="H392" s="2" t="s">
        <v>158</v>
      </c>
      <c r="I392" s="2" t="str">
        <f>IFERROR(__xludf.DUMMYFUNCTION("GOOGLETRANSLATE(C392,""fr"",""en"")"),"I have subscribed to any risk insurance on my motorcycle (draw 700) that I was stolen after 11 months. The reimbursement is new after 6 months, therefore a fairly considerable loss compared to the Argus coast. The real problem is the franchise which is an"&amp;" average of 10% on the value of the expertise. If we take into account the price of the motorcycle, the more the accessories (fortunately I had not invested in a phef pot), the more all the costs linked to the circulation of the vehicle (gray card etc) at"&amp;" all risk After a year we receive the equivalent of 70% of the cash value that we spent on the vehicle. Insurance is expensive (see even very expensive for a young driver), however it is necessary to admit their professionalism in the management of the fi"&amp;"le which has been processed quickly (1 month) and easily reachable.
To conclude, insurance will always be a winner and we as a small individual will never be 100% satisfied, but insurance allows you to limit breakage. However, the more we pay and the m"&amp;"ore secure we are.")</f>
        <v>I have subscribed to any risk insurance on my motorcycle (draw 700) that I was stolen after 11 months. The reimbursement is new after 6 months, therefore a fairly considerable loss compared to the Argus coast. The real problem is the franchise which is an average of 10% on the value of the expertise. If we take into account the price of the motorcycle, the more the accessories (fortunately I had not invested in a phef pot), the more all the costs linked to the circulation of the vehicle (gray card etc) at all risk After a year we receive the equivalent of 70% of the cash value that we spent on the vehicle. Insurance is expensive (see even very expensive for a young driver), however it is necessary to admit their professionalism in the management of the file which has been processed quickly (1 month) and easily reachable.
To conclude, insurance will always be a winner and we as a small individual will never be 100% satisfied, but insurance allows you to limit breakage. However, the more we pay and the more secure we are.</v>
      </c>
    </row>
    <row r="393" ht="15.75" customHeight="1">
      <c r="B393" s="2" t="s">
        <v>1114</v>
      </c>
      <c r="C393" s="2" t="s">
        <v>1115</v>
      </c>
      <c r="D393" s="2" t="s">
        <v>614</v>
      </c>
      <c r="E393" s="2" t="s">
        <v>615</v>
      </c>
      <c r="F393" s="2" t="s">
        <v>15</v>
      </c>
      <c r="G393" s="2" t="s">
        <v>157</v>
      </c>
      <c r="H393" s="2" t="s">
        <v>158</v>
      </c>
      <c r="I393" s="2" t="str">
        <f>IFERROR(__xludf.DUMMYFUNCTION("GOOGLETRANSLATE(C393,""fr"",""en"")"),"Nothing to blame. Motorcycle specialized insurance from the start. Having no accidents or theft or fire to deplore, it is quite difficult for me to objectively assess the efficiency of AMV")</f>
        <v>Nothing to blame. Motorcycle specialized insurance from the start. Having no accidents or theft or fire to deplore, it is quite difficult for me to objectively assess the efficiency of AMV</v>
      </c>
    </row>
    <row r="394" ht="15.75" customHeight="1">
      <c r="B394" s="2" t="s">
        <v>1116</v>
      </c>
      <c r="C394" s="2" t="s">
        <v>1117</v>
      </c>
      <c r="D394" s="2" t="s">
        <v>614</v>
      </c>
      <c r="E394" s="2" t="s">
        <v>615</v>
      </c>
      <c r="F394" s="2" t="s">
        <v>15</v>
      </c>
      <c r="G394" s="2" t="s">
        <v>157</v>
      </c>
      <c r="H394" s="2" t="s">
        <v>158</v>
      </c>
      <c r="I394" s="2" t="str">
        <f>IFERROR(__xludf.DUMMYFUNCTION("GOOGLETRANSLATE(C394,""fr"",""en"")"),"Really very well nothing to say the service and very good qualities and the prices are correct here I really recommend them to you impeccable value for money thank you
")</f>
        <v>Really very well nothing to say the service and very good qualities and the prices are correct here I really recommend them to you impeccable value for money thank you
</v>
      </c>
    </row>
    <row r="395" ht="15.75" customHeight="1">
      <c r="B395" s="2" t="s">
        <v>1118</v>
      </c>
      <c r="C395" s="2" t="s">
        <v>1119</v>
      </c>
      <c r="D395" s="2" t="s">
        <v>614</v>
      </c>
      <c r="E395" s="2" t="s">
        <v>615</v>
      </c>
      <c r="F395" s="2" t="s">
        <v>15</v>
      </c>
      <c r="G395" s="2" t="s">
        <v>1120</v>
      </c>
      <c r="H395" s="2" t="s">
        <v>158</v>
      </c>
      <c r="I395" s="2" t="str">
        <f>IFERROR(__xludf.DUMMYFUNCTION("GOOGLETRANSLATE(C395,""fr"",""en"")"),"Very correct price - Listening and questions quickly in response - Sympathetic commercial - very easy AMV site - the top of motorcycle insurance I confirm")</f>
        <v>Very correct price - Listening and questions quickly in response - Sympathetic commercial - very easy AMV site - the top of motorcycle insurance I confirm</v>
      </c>
    </row>
    <row r="396" ht="15.75" customHeight="1">
      <c r="B396" s="2" t="s">
        <v>1121</v>
      </c>
      <c r="C396" s="2" t="s">
        <v>1122</v>
      </c>
      <c r="D396" s="2" t="s">
        <v>614</v>
      </c>
      <c r="E396" s="2" t="s">
        <v>615</v>
      </c>
      <c r="F396" s="2" t="s">
        <v>15</v>
      </c>
      <c r="G396" s="2" t="s">
        <v>1120</v>
      </c>
      <c r="H396" s="2" t="s">
        <v>158</v>
      </c>
      <c r="I396" s="2" t="str">
        <f>IFERROR(__xludf.DUMMYFUNCTION("GOOGLETRANSLATE(C396,""fr"",""en"")"),"Following the theft of the motorcycle, the file was taken care of quickly once the file completed, more than waiting for the opinion for the amount of the reimbursement and this was done in a follow -up. Very satisfied despite what happened.")</f>
        <v>Following the theft of the motorcycle, the file was taken care of quickly once the file completed, more than waiting for the opinion for the amount of the reimbursement and this was done in a follow -up. Very satisfied despite what happened.</v>
      </c>
    </row>
    <row r="397" ht="15.75" customHeight="1">
      <c r="B397" s="2" t="s">
        <v>1123</v>
      </c>
      <c r="C397" s="2" t="s">
        <v>1124</v>
      </c>
      <c r="D397" s="2" t="s">
        <v>614</v>
      </c>
      <c r="E397" s="2" t="s">
        <v>615</v>
      </c>
      <c r="F397" s="2" t="s">
        <v>15</v>
      </c>
      <c r="G397" s="2" t="s">
        <v>1120</v>
      </c>
      <c r="H397" s="2" t="s">
        <v>158</v>
      </c>
      <c r="I397" s="2" t="str">
        <f>IFERROR(__xludf.DUMMYFUNCTION("GOOGLETRANSLATE(C397,""fr"",""en"")"),"Already a customer in my youth and always a good reception and a guaranteed value for money. Contract forbun xr600 with the guarantees that I wanted for € 17 per month (€ 28 at AXA)")</f>
        <v>Already a customer in my youth and always a good reception and a guaranteed value for money. Contract forbun xr600 with the guarantees that I wanted for € 17 per month (€ 28 at AXA)</v>
      </c>
    </row>
    <row r="398" ht="15.75" customHeight="1">
      <c r="B398" s="2" t="s">
        <v>1125</v>
      </c>
      <c r="C398" s="2" t="s">
        <v>1126</v>
      </c>
      <c r="D398" s="2" t="s">
        <v>614</v>
      </c>
      <c r="E398" s="2" t="s">
        <v>615</v>
      </c>
      <c r="F398" s="2" t="s">
        <v>15</v>
      </c>
      <c r="G398" s="2" t="s">
        <v>1120</v>
      </c>
      <c r="H398" s="2" t="s">
        <v>158</v>
      </c>
      <c r="I398" s="2" t="str">
        <f>IFERROR(__xludf.DUMMYFUNCTION("GOOGLETRANSLATE(C398,""fr"",""en"")"),"The only time I needed AMV is when my KTM's engine made the soul on the fast track, I called them and they are busy everything, I am not staying like a c ** by the side of the road.")</f>
        <v>The only time I needed AMV is when my KTM's engine made the soul on the fast track, I called them and they are busy everything, I am not staying like a c ** by the side of the road.</v>
      </c>
    </row>
    <row r="399" ht="15.75" customHeight="1">
      <c r="B399" s="2" t="s">
        <v>1127</v>
      </c>
      <c r="C399" s="2" t="s">
        <v>1128</v>
      </c>
      <c r="D399" s="2" t="s">
        <v>614</v>
      </c>
      <c r="E399" s="2" t="s">
        <v>615</v>
      </c>
      <c r="F399" s="2" t="s">
        <v>15</v>
      </c>
      <c r="G399" s="2" t="s">
        <v>1129</v>
      </c>
      <c r="H399" s="2" t="s">
        <v>158</v>
      </c>
      <c r="I399" s="2" t="str">
        <f>IFERROR(__xludf.DUMMYFUNCTION("GOOGLETRANSLATE(C399,""fr"",""en"")"),"First claim to AMV Insurance. Tord shared at 50% 50% they terminate my contract dated
 Super birthday an insurers who want no accident")</f>
        <v>First claim to AMV Insurance. Tord shared at 50% 50% they terminate my contract dated
 Super birthday an insurers who want no accident</v>
      </c>
    </row>
    <row r="400" ht="15.75" customHeight="1">
      <c r="B400" s="2" t="s">
        <v>1130</v>
      </c>
      <c r="C400" s="2" t="s">
        <v>1131</v>
      </c>
      <c r="D400" s="2" t="s">
        <v>614</v>
      </c>
      <c r="E400" s="2" t="s">
        <v>615</v>
      </c>
      <c r="F400" s="2" t="s">
        <v>15</v>
      </c>
      <c r="G400" s="2" t="s">
        <v>1132</v>
      </c>
      <c r="H400" s="2" t="s">
        <v>158</v>
      </c>
      <c r="I400" s="2" t="str">
        <f>IFERROR(__xludf.DUMMYFUNCTION("GOOGLETRANSLATE(C400,""fr"",""en"")"),"Inexpensive assurance but which is useless .... a deplorable customer service with interlocutor that we want to slam and which clings you almost in the nose ... one of the worst insurance among the worst insurance ... does not serve that to have green pap"&amp;"er ..... and in the event of a claim then it is not even worth flee this so -called assurance unless you do not want to pay dear and to be in good standing !!!!!!! !!!!!!!!!!!!!!!!!!")</f>
        <v>Inexpensive assurance but which is useless .... a deplorable customer service with interlocutor that we want to slam and which clings you almost in the nose ... one of the worst insurance among the worst insurance ... does not serve that to have green paper ..... and in the event of a claim then it is not even worth flee this so -called assurance unless you do not want to pay dear and to be in good standing !!!!!!! !!!!!!!!!!!!!!!!!!</v>
      </c>
    </row>
    <row r="401" ht="15.75" customHeight="1">
      <c r="B401" s="2" t="s">
        <v>1133</v>
      </c>
      <c r="C401" s="2" t="s">
        <v>1134</v>
      </c>
      <c r="D401" s="2" t="s">
        <v>614</v>
      </c>
      <c r="E401" s="2" t="s">
        <v>615</v>
      </c>
      <c r="F401" s="2" t="s">
        <v>15</v>
      </c>
      <c r="G401" s="2" t="s">
        <v>1135</v>
      </c>
      <c r="H401" s="2" t="s">
        <v>162</v>
      </c>
      <c r="I401" s="2" t="str">
        <f>IFERROR(__xludf.DUMMYFUNCTION("GOOGLETRANSLATE(C401,""fr"",""en"")"),"As long as you pay and do not have an accident everything is fine ...
I was the victim, not responsible, of an accident four months ago. I was slightly injured (fortunately). The motorcycle some repairable damage according to expert.
Horrible AMV custom"&amp;"er service. They wander you and no solution is offered. I renew the requests, the answers are varied.
They send me a letter to tell me that they ""chat"" with opposing insurance ...
I have to be called to tell me about the background of the file.
Obvio"&amp;"usly and looking at the opinions on the different forums I realize that I have been fooled.
I strongly denote this company.
")</f>
        <v>As long as you pay and do not have an accident everything is fine ...
I was the victim, not responsible, of an accident four months ago. I was slightly injured (fortunately). The motorcycle some repairable damage according to expert.
Horrible AMV customer service. They wander you and no solution is offered. I renew the requests, the answers are varied.
They send me a letter to tell me that they "chat" with opposing insurance ...
I have to be called to tell me about the background of the file.
Obviously and looking at the opinions on the different forums I realize that I have been fooled.
I strongly denote this company.
</v>
      </c>
    </row>
    <row r="402" ht="15.75" customHeight="1">
      <c r="B402" s="2" t="s">
        <v>1136</v>
      </c>
      <c r="C402" s="2" t="s">
        <v>1137</v>
      </c>
      <c r="D402" s="2" t="s">
        <v>614</v>
      </c>
      <c r="E402" s="2" t="s">
        <v>615</v>
      </c>
      <c r="F402" s="2" t="s">
        <v>15</v>
      </c>
      <c r="G402" s="2" t="s">
        <v>1138</v>
      </c>
      <c r="H402" s="2" t="s">
        <v>162</v>
      </c>
      <c r="I402" s="2" t="str">
        <f>IFERROR(__xludf.DUMMYFUNCTION("GOOGLETRANSLATE(C402,""fr"",""en"")"),"Good evening ,
A mediocre customer relationship with often unsuitable responses, inconsistent standard letters compared to the context, customer monitoring for poor quality and very long compensation etc ...
The expert moves and judges that the motorcyc"&amp;"le is economically repairable so AMV wants to hit the gray card. A disaster of August theft of motorcycles and to date no compensation etc ...
 ")</f>
        <v>Good evening ,
A mediocre customer relationship with often unsuitable responses, inconsistent standard letters compared to the context, customer monitoring for poor quality and very long compensation etc ...
The expert moves and judges that the motorcycle is economically repairable so AMV wants to hit the gray card. A disaster of August theft of motorcycles and to date no compensation etc ...
 </v>
      </c>
    </row>
    <row r="403" ht="15.75" customHeight="1">
      <c r="B403" s="2" t="s">
        <v>1139</v>
      </c>
      <c r="C403" s="2" t="s">
        <v>1140</v>
      </c>
      <c r="D403" s="2" t="s">
        <v>614</v>
      </c>
      <c r="E403" s="2" t="s">
        <v>615</v>
      </c>
      <c r="F403" s="2" t="s">
        <v>15</v>
      </c>
      <c r="G403" s="2" t="s">
        <v>171</v>
      </c>
      <c r="H403" s="2" t="s">
        <v>172</v>
      </c>
      <c r="I403" s="2" t="str">
        <f>IFERROR(__xludf.DUMMYFUNCTION("GOOGLETRANSLATE(C403,""fr"",""en"")"),"As long as you have no problem everything is good and nice service.
On the other hand, where we get strongly disillusioned, it is when you have a concern. And this even if you are rather a good customer for them (11 years insured at home, never had any c"&amp;"oncern said).
I am a victim, I declare this incident and there the galley begins. It has been more than 3 months since this event took place and still no refund. A real hassle to join anyone, we see dismissal in all directions.
Brief, if you are sure th"&amp;"at you never have any worries to declare I strongly advise you this company. Otherwise, I advise you to flee very quickly.
")</f>
        <v>As long as you have no problem everything is good and nice service.
On the other hand, where we get strongly disillusioned, it is when you have a concern. And this even if you are rather a good customer for them (11 years insured at home, never had any concern said).
I am a victim, I declare this incident and there the galley begins. It has been more than 3 months since this event took place and still no refund. A real hassle to join anyone, we see dismissal in all directions.
Brief, if you are sure that you never have any worries to declare I strongly advise you this company. Otherwise, I advise you to flee very quickly.
</v>
      </c>
    </row>
    <row r="404" ht="15.75" customHeight="1">
      <c r="B404" s="2" t="s">
        <v>1141</v>
      </c>
      <c r="C404" s="2" t="s">
        <v>1142</v>
      </c>
      <c r="D404" s="2" t="s">
        <v>614</v>
      </c>
      <c r="E404" s="2" t="s">
        <v>615</v>
      </c>
      <c r="F404" s="2" t="s">
        <v>15</v>
      </c>
      <c r="G404" s="2" t="s">
        <v>1143</v>
      </c>
      <c r="H404" s="2" t="s">
        <v>176</v>
      </c>
      <c r="I404" s="2" t="str">
        <f>IFERROR(__xludf.DUMMYFUNCTION("GOOGLETRANSLATE(C404,""fr"",""en"")"),"I recommend AMV to all people wanting to ensure a motorcycle motorcycle vehicle The staff is very professional attentive and always available to give you all the necessary information at the right market of your contracts, the prices are attractive but ab"&amp;"ove all low compared to other quality insurance service assured congratulations to this company.")</f>
        <v>I recommend AMV to all people wanting to ensure a motorcycle motorcycle vehicle The staff is very professional attentive and always available to give you all the necessary information at the right market of your contracts, the prices are attractive but above all low compared to other quality insurance service assured congratulations to this company.</v>
      </c>
    </row>
    <row r="405" ht="15.75" customHeight="1">
      <c r="B405" s="2" t="s">
        <v>1144</v>
      </c>
      <c r="C405" s="2" t="s">
        <v>1145</v>
      </c>
      <c r="D405" s="2" t="s">
        <v>614</v>
      </c>
      <c r="E405" s="2" t="s">
        <v>615</v>
      </c>
      <c r="F405" s="2" t="s">
        <v>15</v>
      </c>
      <c r="G405" s="2" t="s">
        <v>1146</v>
      </c>
      <c r="H405" s="2" t="s">
        <v>176</v>
      </c>
      <c r="I405" s="2" t="str">
        <f>IFERROR(__xludf.DUMMYFUNCTION("GOOGLETRANSLATE(C405,""fr"",""en"")"),"Motorcycle failure at work 40 km from home, bike supported and return to home by taxi, no money advance, ditto with the car contract")</f>
        <v>Motorcycle failure at work 40 km from home, bike supported and return to home by taxi, no money advance, ditto with the car contract</v>
      </c>
    </row>
    <row r="406" ht="15.75" customHeight="1">
      <c r="B406" s="2" t="s">
        <v>1147</v>
      </c>
      <c r="C406" s="2" t="s">
        <v>1148</v>
      </c>
      <c r="D406" s="2" t="s">
        <v>614</v>
      </c>
      <c r="E406" s="2" t="s">
        <v>615</v>
      </c>
      <c r="F406" s="2" t="s">
        <v>15</v>
      </c>
      <c r="G406" s="2" t="s">
        <v>1146</v>
      </c>
      <c r="H406" s="2" t="s">
        <v>176</v>
      </c>
      <c r="I406" s="2" t="str">
        <f>IFERROR(__xludf.DUMMYFUNCTION("GOOGLETRANSLATE(C406,""fr"",""en"")"),"Very satisfied with the quality of the relational and the level of pricing which is efficient when you have several motorcycles including some of a collection.
A suggestion of improvement would be to be able to ""stall"" the anniversary date of each cont"&amp;"ract to simplify its management and payment
")</f>
        <v>Very satisfied with the quality of the relational and the level of pricing which is efficient when you have several motorcycles including some of a collection.
A suggestion of improvement would be to be able to "stall" the anniversary date of each contract to simplify its management and payment
</v>
      </c>
    </row>
    <row r="407" ht="15.75" customHeight="1">
      <c r="B407" s="2" t="s">
        <v>1149</v>
      </c>
      <c r="C407" s="2" t="s">
        <v>1150</v>
      </c>
      <c r="D407" s="2" t="s">
        <v>614</v>
      </c>
      <c r="E407" s="2" t="s">
        <v>615</v>
      </c>
      <c r="F407" s="2" t="s">
        <v>15</v>
      </c>
      <c r="G407" s="2" t="s">
        <v>1146</v>
      </c>
      <c r="H407" s="2" t="s">
        <v>176</v>
      </c>
      <c r="I407" s="2" t="str">
        <f>IFERROR(__xludf.DUMMYFUNCTION("GOOGLETRANSLATE(C407,""fr"",""en"")"),"Insured all risks since 2009 at home (GSR600-GSXF650-GSXR750), I had not responsible damage in December 2019. A guy broke out at the back when I stopped for a priority on the right, and in The more fled. For a 2012 650 with KMS but in a very correct condi"&amp;"tion. They reimburse me 2000 ball for the machine and 1000BB for the CORP damage. I receive crumbs here and there ... A transfer, a check, another transfer ... really disgusted I think to look elsewhere")</f>
        <v>Insured all risks since 2009 at home (GSR600-GSXF650-GSXR750), I had not responsible damage in December 2019. A guy broke out at the back when I stopped for a priority on the right, and in The more fled. For a 2012 650 with KMS but in a very correct condition. They reimburse me 2000 ball for the machine and 1000BB for the CORP damage. I receive crumbs here and there ... A transfer, a check, another transfer ... really disgusted I think to look elsewhere</v>
      </c>
    </row>
    <row r="408" ht="15.75" customHeight="1">
      <c r="B408" s="2" t="s">
        <v>1151</v>
      </c>
      <c r="C408" s="2" t="s">
        <v>1152</v>
      </c>
      <c r="D408" s="2" t="s">
        <v>614</v>
      </c>
      <c r="E408" s="2" t="s">
        <v>615</v>
      </c>
      <c r="F408" s="2" t="s">
        <v>15</v>
      </c>
      <c r="G408" s="2" t="s">
        <v>1153</v>
      </c>
      <c r="H408" s="2" t="s">
        <v>176</v>
      </c>
      <c r="I408" s="2" t="str">
        <f>IFERROR(__xludf.DUMMYFUNCTION("GOOGLETRANSLATE(C408,""fr"",""en"")"),"I was the victim, not responsible, of an accident where a motorist turned around in front of me while I was traveling on a motorcycle. I was quite seriously injured and I was 6 months old.
Regarding AMV? NOTHING AT ALL
More than a year later, I have sti"&amp;"ll received nothing, not a penny ...
On the other hand, when I restart, they send me a letter to tell me that they ""chat"" with opposing insurance ...
I never discussed to pay my contributions.")</f>
        <v>I was the victim, not responsible, of an accident where a motorist turned around in front of me while I was traveling on a motorcycle. I was quite seriously injured and I was 6 months old.
Regarding AMV? NOTHING AT ALL
More than a year later, I have still received nothing, not a penny ...
On the other hand, when I restart, they send me a letter to tell me that they "chat" with opposing insurance ...
I never discussed to pay my contributions.</v>
      </c>
    </row>
    <row r="409" ht="15.75" customHeight="1">
      <c r="B409" s="2" t="s">
        <v>1154</v>
      </c>
      <c r="C409" s="2" t="s">
        <v>1155</v>
      </c>
      <c r="D409" s="2" t="s">
        <v>614</v>
      </c>
      <c r="E409" s="2" t="s">
        <v>615</v>
      </c>
      <c r="F409" s="2" t="s">
        <v>15</v>
      </c>
      <c r="G409" s="2" t="s">
        <v>1153</v>
      </c>
      <c r="H409" s="2" t="s">
        <v>176</v>
      </c>
      <c r="I409" s="2" t="str">
        <f>IFERROR(__xludf.DUMMYFUNCTION("GOOGLETRANSLATE(C409,""fr"",""en"")"),"It is a very serious insurance that offers many options with great services. It covers young drivers without exaggerating on prices.")</f>
        <v>It is a very serious insurance that offers many options with great services. It covers young drivers without exaggerating on prices.</v>
      </c>
    </row>
    <row r="410" ht="15.75" customHeight="1">
      <c r="B410" s="2" t="s">
        <v>1156</v>
      </c>
      <c r="C410" s="2" t="s">
        <v>1157</v>
      </c>
      <c r="D410" s="2" t="s">
        <v>614</v>
      </c>
      <c r="E410" s="2" t="s">
        <v>615</v>
      </c>
      <c r="F410" s="2" t="s">
        <v>15</v>
      </c>
      <c r="G410" s="2" t="s">
        <v>1158</v>
      </c>
      <c r="H410" s="2" t="s">
        <v>176</v>
      </c>
      <c r="I410" s="2" t="str">
        <f>IFERROR(__xludf.DUMMYFUNCTION("GOOGLETRANSLATE(C410,""fr"",""en"")"),"I had not been insured motorcycles for a long time, and while most of the insurances imposed a young driver's surprise for me, AMV took into account my car seniority.
")</f>
        <v>I had not been insured motorcycles for a long time, and while most of the insurances imposed a young driver's surprise for me, AMV took into account my car seniority.
</v>
      </c>
    </row>
    <row r="411" ht="15.75" customHeight="1">
      <c r="B411" s="2" t="s">
        <v>1159</v>
      </c>
      <c r="C411" s="2" t="s">
        <v>1160</v>
      </c>
      <c r="D411" s="2" t="s">
        <v>614</v>
      </c>
      <c r="E411" s="2" t="s">
        <v>615</v>
      </c>
      <c r="F411" s="2" t="s">
        <v>15</v>
      </c>
      <c r="G411" s="2" t="s">
        <v>1158</v>
      </c>
      <c r="H411" s="2" t="s">
        <v>176</v>
      </c>
      <c r="I411" s="2" t="str">
        <f>IFERROR(__xludf.DUMMYFUNCTION("GOOGLETRANSLATE(C411,""fr"",""en"")"),"Always an interlocutor on the phone without waiting for hours and who speaks French (and makes French work). The price is great too, so for the motorcycle this is where you have to make sure")</f>
        <v>Always an interlocutor on the phone without waiting for hours and who speaks French (and makes French work). The price is great too, so for the motorcycle this is where you have to make sure</v>
      </c>
    </row>
    <row r="412" ht="15.75" customHeight="1">
      <c r="B412" s="2" t="s">
        <v>1161</v>
      </c>
      <c r="C412" s="2" t="s">
        <v>1162</v>
      </c>
      <c r="D412" s="2" t="s">
        <v>614</v>
      </c>
      <c r="E412" s="2" t="s">
        <v>615</v>
      </c>
      <c r="F412" s="2" t="s">
        <v>15</v>
      </c>
      <c r="G412" s="2" t="s">
        <v>1158</v>
      </c>
      <c r="H412" s="2" t="s">
        <v>176</v>
      </c>
      <c r="I412" s="2" t="str">
        <f>IFERROR(__xludf.DUMMYFUNCTION("GOOGLETRANSLATE(C412,""fr"",""en"")"),"Very good insurance but we should not have a penalty when we fall because of a trace of diesel and we have the proofs of this one. I understand that the insurer cannot turn against someone but we are just a victim of this situation.")</f>
        <v>Very good insurance but we should not have a penalty when we fall because of a trace of diesel and we have the proofs of this one. I understand that the insurer cannot turn against someone but we are just a victim of this situation.</v>
      </c>
    </row>
    <row r="413" ht="15.75" customHeight="1">
      <c r="B413" s="2" t="s">
        <v>1163</v>
      </c>
      <c r="C413" s="2" t="s">
        <v>1164</v>
      </c>
      <c r="D413" s="2" t="s">
        <v>614</v>
      </c>
      <c r="E413" s="2" t="s">
        <v>615</v>
      </c>
      <c r="F413" s="2" t="s">
        <v>15</v>
      </c>
      <c r="G413" s="2" t="s">
        <v>1165</v>
      </c>
      <c r="H413" s="2" t="s">
        <v>176</v>
      </c>
      <c r="I413" s="2" t="str">
        <f>IFERROR(__xludf.DUMMYFUNCTION("GOOGLETRANSLATE(C413,""fr"",""en"")"),"Customer for 4 years, I move outside Ile de France and my premium increases by 50% (+200 €). Incomprehensible!
Customer service strolls by phone and I finished exceeding 30 days to denounce the increase in a written way ... Then I get dressed by the no"&amp;"se by customer service when I haunt my tone to tell them that they have me Walk and that I will change insurer.
Too naive!
Competition will have no trouble giving me better customer service ... and according to the quotes I have received, a better p"&amp;"rice!
I had 1 sinister (not responsible). The processing time for the management of the motorcycle + repair (veiled front wheel):
- accident: 06/14/2018
- Garage quote: 06/27/2018
- Repairs: 11/12/2018
Or 6 months for AMV to advance the file to exp"&amp;"erts for a veiled front wheel ... while waiting for the insurance was billed in full pot!")</f>
        <v>Customer for 4 years, I move outside Ile de France and my premium increases by 50% (+200 €). Incomprehensible!
Customer service strolls by phone and I finished exceeding 30 days to denounce the increase in a written way ... Then I get dressed by the nose by customer service when I haunt my tone to tell them that they have me Walk and that I will change insurer.
Too naive!
Competition will have no trouble giving me better customer service ... and according to the quotes I have received, a better price!
I had 1 sinister (not responsible). The processing time for the management of the motorcycle + repair (veiled front wheel):
- accident: 06/14/2018
- Garage quote: 06/27/2018
- Repairs: 11/12/2018
Or 6 months for AMV to advance the file to experts for a veiled front wheel ... while waiting for the insurance was billed in full pot!</v>
      </c>
    </row>
    <row r="414" ht="15.75" customHeight="1">
      <c r="B414" s="2" t="s">
        <v>1166</v>
      </c>
      <c r="C414" s="2" t="s">
        <v>1167</v>
      </c>
      <c r="D414" s="2" t="s">
        <v>614</v>
      </c>
      <c r="E414" s="2" t="s">
        <v>615</v>
      </c>
      <c r="F414" s="2" t="s">
        <v>15</v>
      </c>
      <c r="G414" s="2" t="s">
        <v>1168</v>
      </c>
      <c r="H414" s="2" t="s">
        <v>186</v>
      </c>
      <c r="I414" s="2" t="str">
        <f>IFERROR(__xludf.DUMMYFUNCTION("GOOGLETRANSLATE(C414,""fr"",""en"")"),"I was sinister in August 2019. Even if I did not find the memory of what happened, AMV was attentive, professional and fast to manage this incident of course. A big thank you to them and the AMV employees who have assured well.")</f>
        <v>I was sinister in August 2019. Even if I did not find the memory of what happened, AMV was attentive, professional and fast to manage this incident of course. A big thank you to them and the AMV employees who have assured well.</v>
      </c>
    </row>
    <row r="415" ht="15.75" customHeight="1">
      <c r="B415" s="2" t="s">
        <v>1169</v>
      </c>
      <c r="C415" s="2" t="s">
        <v>1170</v>
      </c>
      <c r="D415" s="2" t="s">
        <v>614</v>
      </c>
      <c r="E415" s="2" t="s">
        <v>615</v>
      </c>
      <c r="F415" s="2" t="s">
        <v>15</v>
      </c>
      <c r="G415" s="2" t="s">
        <v>1171</v>
      </c>
      <c r="H415" s="2" t="s">
        <v>186</v>
      </c>
      <c r="I415" s="2" t="str">
        <f>IFERROR(__xludf.DUMMYFUNCTION("GOOGLETRANSLATE(C415,""fr"",""en"")"),"Following an accident, in which I am not wrong, because I was struck by a vehicle coming out of its parking, on 11/10/2019. My motorcycle is still awaiting a repair order at the BMW dealer in Lille. Furthermore, I asked for a counter expertise by the expe"&amp;"rt judged that my starter who no longer worked after the accident, should not be taken care of in the repair? The insurance interlocutor repeats to me that I should have been insured in any risk when I was absolutely not wrongly !!! Finally, the insurer c"&amp;"alls for the payment of my annual subscription while the motorcycle is still accident at the dealer. This insurance makes fun of his insured, I will have to bring my lawyer to intervene. It's a shame, I have been waiting for since October 11, 2019 and not"&amp;"hing moves !! ....")</f>
        <v>Following an accident, in which I am not wrong, because I was struck by a vehicle coming out of its parking, on 11/10/2019. My motorcycle is still awaiting a repair order at the BMW dealer in Lille. Furthermore, I asked for a counter expertise by the expert judged that my starter who no longer worked after the accident, should not be taken care of in the repair? The insurance interlocutor repeats to me that I should have been insured in any risk when I was absolutely not wrongly !!! Finally, the insurer calls for the payment of my annual subscription while the motorcycle is still accident at the dealer. This insurance makes fun of his insured, I will have to bring my lawyer to intervene. It's a shame, I have been waiting for since October 11, 2019 and nothing moves !! ....</v>
      </c>
    </row>
    <row r="416" ht="15.75" customHeight="1">
      <c r="B416" s="2" t="s">
        <v>1172</v>
      </c>
      <c r="C416" s="2" t="s">
        <v>1173</v>
      </c>
      <c r="D416" s="2" t="s">
        <v>614</v>
      </c>
      <c r="E416" s="2" t="s">
        <v>615</v>
      </c>
      <c r="F416" s="2" t="s">
        <v>15</v>
      </c>
      <c r="G416" s="2" t="s">
        <v>1174</v>
      </c>
      <c r="H416" s="2" t="s">
        <v>186</v>
      </c>
      <c r="I416" s="2" t="str">
        <f>IFERROR(__xludf.DUMMYFUNCTION("GOOGLETRANSLATE(C416,""fr"",""en"")"),"We think more often of criticizing when things are not going to express your satisfaction when everything is fine. As far as I'm concerned, and after more than 10 years at AMV 2 wheels, I am more than satisfied. I have always felt supported in every way i"&amp;"n the event of a dispute and even when I could be wrong, they have always remained patient, understandable, reachable and completely professional. It becomes rare today unfortunately so it seems important to me to emphasize it")</f>
        <v>We think more often of criticizing when things are not going to express your satisfaction when everything is fine. As far as I'm concerned, and after more than 10 years at AMV 2 wheels, I am more than satisfied. I have always felt supported in every way in the event of a dispute and even when I could be wrong, they have always remained patient, understandable, reachable and completely professional. It becomes rare today unfortunately so it seems important to me to emphasize it</v>
      </c>
    </row>
    <row r="417" ht="15.75" customHeight="1">
      <c r="B417" s="2" t="s">
        <v>1175</v>
      </c>
      <c r="C417" s="2" t="s">
        <v>1176</v>
      </c>
      <c r="D417" s="2" t="s">
        <v>614</v>
      </c>
      <c r="E417" s="2" t="s">
        <v>615</v>
      </c>
      <c r="F417" s="2" t="s">
        <v>15</v>
      </c>
      <c r="G417" s="2" t="s">
        <v>1177</v>
      </c>
      <c r="H417" s="2" t="s">
        <v>186</v>
      </c>
      <c r="I417" s="2" t="str">
        <f>IFERROR(__xludf.DUMMYFUNCTION("GOOGLETRANSLATE(C417,""fr"",""en"")"),"Very good insurance. Logical and low price. Garden always contact with his insured and even during this time POURI of COVID. I advise her for any biker.")</f>
        <v>Very good insurance. Logical and low price. Garden always contact with his insured and even during this time POURI of COVID. I advise her for any biker.</v>
      </c>
    </row>
    <row r="418" ht="15.75" customHeight="1">
      <c r="B418" s="2" t="s">
        <v>1178</v>
      </c>
      <c r="C418" s="2" t="s">
        <v>1179</v>
      </c>
      <c r="D418" s="2" t="s">
        <v>614</v>
      </c>
      <c r="E418" s="2" t="s">
        <v>615</v>
      </c>
      <c r="F418" s="2" t="s">
        <v>15</v>
      </c>
      <c r="G418" s="2" t="s">
        <v>1180</v>
      </c>
      <c r="H418" s="2" t="s">
        <v>217</v>
      </c>
      <c r="I418" s="2" t="str">
        <f>IFERROR(__xludf.DUMMYFUNCTION("GOOGLETRANSLATE(C418,""fr"",""en"")"),"Lol.
Following negative notice, the customer relations service asks me for my contact details in order to remind me ...
Equal to themselves, I always wait, as for my compensation following my accident on October 02, 2016, that is, soon 4 years ...")</f>
        <v>Lol.
Following negative notice, the customer relations service asks me for my contact details in order to remind me ...
Equal to themselves, I always wait, as for my compensation following my accident on October 02, 2016, that is, soon 4 years ...</v>
      </c>
    </row>
    <row r="419" ht="15.75" customHeight="1">
      <c r="B419" s="2" t="s">
        <v>1181</v>
      </c>
      <c r="C419" s="2" t="s">
        <v>1182</v>
      </c>
      <c r="D419" s="2" t="s">
        <v>614</v>
      </c>
      <c r="E419" s="2" t="s">
        <v>615</v>
      </c>
      <c r="F419" s="2" t="s">
        <v>15</v>
      </c>
      <c r="G419" s="2" t="s">
        <v>1180</v>
      </c>
      <c r="H419" s="2" t="s">
        <v>217</v>
      </c>
      <c r="I419" s="2" t="str">
        <f>IFERROR(__xludf.DUMMYFUNCTION("GOOGLETRANSLATE(C419,""fr"",""en"")"),"Online insurance request in May, quote with attractive price corresponding to what I was looking for.
Then I receive a request to transmit my documents online, which is normal.
I therefore submit my documents for the first time on their site under t"&amp;"he tab reserved for this.
Then, 2 weeks later, I receive this letter again asking to submit the documents under penalty of nullity of the contract.
So I submit my documents a second time ...
Ah, it should be settled!
Well no, 2 weeks later, I "&amp;"receive an email informing me that my insurance was canceled and that the contract was zero because I did not submit my documents ... Who pays the other's head?
It is good to be able to do everything online, it also allows the insurer to reduce these c"&amp;"osts ... but it is necessary that it works.
I try to call Amv suddenly ... 4 times ... I stayed all alone with a standard for 5 minutes before he decided to dismiss my call saying to remember!
Response from the insurer, your direct debit will be ref"&amp;"unded, please contact another insurer ...?!
To believe that even they do not want to work while my request was just that they check their computer system since my documents were uploaded 2 times ...
So what to say:
- Do we pay my head?
- Bad custo"&amp;"mer service (unreachable and response by moving inappropriate not responding to requests).
- To be completely fleeing")</f>
        <v>Online insurance request in May, quote with attractive price corresponding to what I was looking for.
Then I receive a request to transmit my documents online, which is normal.
I therefore submit my documents for the first time on their site under the tab reserved for this.
Then, 2 weeks later, I receive this letter again asking to submit the documents under penalty of nullity of the contract.
So I submit my documents a second time ...
Ah, it should be settled!
Well no, 2 weeks later, I receive an email informing me that my insurance was canceled and that the contract was zero because I did not submit my documents ... Who pays the other's head?
It is good to be able to do everything online, it also allows the insurer to reduce these costs ... but it is necessary that it works.
I try to call Amv suddenly ... 4 times ... I stayed all alone with a standard for 5 minutes before he decided to dismiss my call saying to remember!
Response from the insurer, your direct debit will be refunded, please contact another insurer ...?!
To believe that even they do not want to work while my request was just that they check their computer system since my documents were uploaded 2 times ...
So what to say:
- Do we pay my head?
- Bad customer service (unreachable and response by moving inappropriate not responding to requests).
- To be completely fleeing</v>
      </c>
    </row>
    <row r="420" ht="15.75" customHeight="1">
      <c r="B420" s="2" t="s">
        <v>1183</v>
      </c>
      <c r="C420" s="2" t="s">
        <v>1184</v>
      </c>
      <c r="D420" s="2" t="s">
        <v>614</v>
      </c>
      <c r="E420" s="2" t="s">
        <v>615</v>
      </c>
      <c r="F420" s="2" t="s">
        <v>15</v>
      </c>
      <c r="G420" s="2" t="s">
        <v>1185</v>
      </c>
      <c r="H420" s="2" t="s">
        <v>217</v>
      </c>
      <c r="I420" s="2" t="str">
        <f>IFERROR(__xludf.DUMMYFUNCTION("GOOGLETRANSLATE(C420,""fr"",""en"")"),"They doubled the price of my insurance for no reason once I paid the deposit of the first 3 months of insurance. I lost 155th and they remain unreachable whether by phone or email.
A shame")</f>
        <v>They doubled the price of my insurance for no reason once I paid the deposit of the first 3 months of insurance. I lost 155th and they remain unreachable whether by phone or email.
A shame</v>
      </c>
    </row>
    <row r="421" ht="15.75" customHeight="1">
      <c r="B421" s="2" t="s">
        <v>1186</v>
      </c>
      <c r="C421" s="2" t="s">
        <v>1187</v>
      </c>
      <c r="D421" s="2" t="s">
        <v>614</v>
      </c>
      <c r="E421" s="2" t="s">
        <v>615</v>
      </c>
      <c r="F421" s="2" t="s">
        <v>15</v>
      </c>
      <c r="G421" s="2" t="s">
        <v>1188</v>
      </c>
      <c r="H421" s="2" t="s">
        <v>217</v>
      </c>
      <c r="I421" s="2" t="str">
        <f>IFERROR(__xludf.DUMMYFUNCTION("GOOGLETRANSLATE(C421,""fr"",""en"")"),"Non -existent customer service always of exceptional closures, do not receive the documents no return except the following week for you that they have received nothing. In short, it goes in circles on the other hand they take you well the 3 months of cont"&amp;"ributions.
Soon 1 month that it is dragging!")</f>
        <v>Non -existent customer service always of exceptional closures, do not receive the documents no return except the following week for you that they have received nothing. In short, it goes in circles on the other hand they take you well the 3 months of contributions.
Soon 1 month that it is dragging!</v>
      </c>
    </row>
    <row r="422" ht="15.75" customHeight="1">
      <c r="B422" s="2" t="s">
        <v>1189</v>
      </c>
      <c r="C422" s="2" t="s">
        <v>1190</v>
      </c>
      <c r="D422" s="2" t="s">
        <v>614</v>
      </c>
      <c r="E422" s="2" t="s">
        <v>615</v>
      </c>
      <c r="F422" s="2" t="s">
        <v>15</v>
      </c>
      <c r="G422" s="2" t="s">
        <v>1191</v>
      </c>
      <c r="H422" s="2" t="s">
        <v>217</v>
      </c>
      <c r="I422" s="2" t="str">
        <f>IFERROR(__xludf.DUMMYFUNCTION("GOOGLETRANSLATE(C422,""fr"",""en"")"),"Having sent a letter to cancel my insurance of the year given my pro -place abroad blocked by the COVID 19 mail received but no one to take care of it given my absence, mail sending immediately threats, notice of prosecution ect while no responses to the "&amp;"mail sent bravo to them worse than it is difficult to find !!!")</f>
        <v>Having sent a letter to cancel my insurance of the year given my pro -place abroad blocked by the COVID 19 mail received but no one to take care of it given my absence, mail sending immediately threats, notice of prosecution ect while no responses to the mail sent bravo to them worse than it is difficult to find !!!</v>
      </c>
    </row>
    <row r="423" ht="15.75" customHeight="1">
      <c r="B423" s="2" t="s">
        <v>1192</v>
      </c>
      <c r="C423" s="2" t="s">
        <v>1193</v>
      </c>
      <c r="D423" s="2" t="s">
        <v>614</v>
      </c>
      <c r="E423" s="2" t="s">
        <v>615</v>
      </c>
      <c r="F423" s="2" t="s">
        <v>15</v>
      </c>
      <c r="G423" s="2" t="s">
        <v>1194</v>
      </c>
      <c r="H423" s="2" t="s">
        <v>241</v>
      </c>
      <c r="I423" s="2" t="str">
        <f>IFERROR(__xludf.DUMMYFUNCTION("GOOGLETRANSLATE(C423,""fr"",""en"")"),"I saw several negative opinions and I admit that it scares me because I was stolen last weekend.
I sent my file the next day and apparently the expert would be under processing my file: (Cost of the V.R.A.D.E). I hope that it will be treated properly and"&amp;" quickly, and especially that the compensation proposal will be consistent and sufficient to buy the same vehicle, in the same state (knowing that it is a vehicle on the € 12,500 but that on The second -hand market it takes at least 14,500 € for the same "&amp;"model, even mileage and that there are less than 15 for sale in France ...)
Almost 15 years that I have been insured at home and for the moment no problem encountered (but no claim declared to this one) ...
Hoping to be still satisfied following thi"&amp;"s, otherwise my next vehicle and those around my close entourage will not be insured at home, and part of a small ""biker band"", he risks losing a 20 and 30 very members very rapidly.
I am pessimistic, but I only read bad advice so that does not reass"&amp;"ure me.")</f>
        <v>I saw several negative opinions and I admit that it scares me because I was stolen last weekend.
I sent my file the next day and apparently the expert would be under processing my file: (Cost of the V.R.A.D.E). I hope that it will be treated properly and quickly, and especially that the compensation proposal will be consistent and sufficient to buy the same vehicle, in the same state (knowing that it is a vehicle on the € 12,500 but that on The second -hand market it takes at least 14,500 € for the same model, even mileage and that there are less than 15 for sale in France ...)
Almost 15 years that I have been insured at home and for the moment no problem encountered (but no claim declared to this one) ...
Hoping to be still satisfied following this, otherwise my next vehicle and those around my close entourage will not be insured at home, and part of a small "biker band", he risks losing a 20 and 30 very members very rapidly.
I am pessimistic, but I only read bad advice so that does not reassure me.</v>
      </c>
    </row>
    <row r="424" ht="15.75" customHeight="1">
      <c r="B424" s="2" t="s">
        <v>1195</v>
      </c>
      <c r="C424" s="2" t="s">
        <v>1196</v>
      </c>
      <c r="D424" s="2" t="s">
        <v>614</v>
      </c>
      <c r="E424" s="2" t="s">
        <v>615</v>
      </c>
      <c r="F424" s="2" t="s">
        <v>15</v>
      </c>
      <c r="G424" s="2" t="s">
        <v>1197</v>
      </c>
      <c r="H424" s="2" t="s">
        <v>1198</v>
      </c>
      <c r="I424" s="2" t="str">
        <f>IFERROR(__xludf.DUMMYFUNCTION("GOOGLETRANSLATE(C424,""fr"",""en"")"),"Soon my disaster's birthday! 1 year of waiting and no results! We wonder why we pay! During a disaster, do not make an observation, arrange directly with the other person !! Never use AMV, pay your monthly payments and that's it!
In addition, quotes for "&amp;"car insurance at € 140 per month, taking my loss of motorcycles to 50/50 responsible, the car quote then goes to 250 € per month, they walk completely on the head is any what !")</f>
        <v>Soon my disaster's birthday! 1 year of waiting and no results! We wonder why we pay! During a disaster, do not make an observation, arrange directly with the other person !! Never use AMV, pay your monthly payments and that's it!
In addition, quotes for car insurance at € 140 per month, taking my loss of motorcycles to 50/50 responsible, the car quote then goes to 250 € per month, they walk completely on the head is any what !</v>
      </c>
    </row>
    <row r="425" ht="15.75" customHeight="1">
      <c r="B425" s="2" t="s">
        <v>1199</v>
      </c>
      <c r="C425" s="2" t="s">
        <v>1200</v>
      </c>
      <c r="D425" s="2" t="s">
        <v>614</v>
      </c>
      <c r="E425" s="2" t="s">
        <v>615</v>
      </c>
      <c r="F425" s="2" t="s">
        <v>15</v>
      </c>
      <c r="G425" s="2" t="s">
        <v>1201</v>
      </c>
      <c r="H425" s="2" t="s">
        <v>1198</v>
      </c>
      <c r="I425" s="2" t="str">
        <f>IFERROR(__xludf.DUMMYFUNCTION("GOOGLETRANSLATE(C425,""fr"",""en"")"),"I was vandalized by my scooter and I was refused anything by my insurer when I had the report ....
No solution offered!
No intelligence!")</f>
        <v>I was vandalized by my scooter and I was refused anything by my insurer when I had the report ....
No solution offered!
No intelligence!</v>
      </c>
    </row>
    <row r="426" ht="15.75" customHeight="1">
      <c r="B426" s="2" t="s">
        <v>1202</v>
      </c>
      <c r="C426" s="2" t="s">
        <v>1203</v>
      </c>
      <c r="D426" s="2" t="s">
        <v>614</v>
      </c>
      <c r="E426" s="2" t="s">
        <v>615</v>
      </c>
      <c r="F426" s="2" t="s">
        <v>15</v>
      </c>
      <c r="G426" s="2" t="s">
        <v>247</v>
      </c>
      <c r="H426" s="2" t="s">
        <v>248</v>
      </c>
      <c r="I426" s="2" t="str">
        <f>IFERROR(__xludf.DUMMYFUNCTION("GOOGLETRANSLATE(C426,""fr"",""en"")"),"Wandering their administrative service, chronic losses of documents and regulations sent.
Many hours spent on the phone (paying) to transfer my contracts.
Back mail not specifying the vehicle concerned or the subject of the additional information reques"&amp;"t.")</f>
        <v>Wandering their administrative service, chronic losses of documents and regulations sent.
Many hours spent on the phone (paying) to transfer my contracts.
Back mail not specifying the vehicle concerned or the subject of the additional information request.</v>
      </c>
    </row>
    <row r="427" ht="15.75" customHeight="1">
      <c r="B427" s="2" t="s">
        <v>1204</v>
      </c>
      <c r="C427" s="2" t="s">
        <v>1205</v>
      </c>
      <c r="D427" s="2" t="s">
        <v>614</v>
      </c>
      <c r="E427" s="2" t="s">
        <v>615</v>
      </c>
      <c r="F427" s="2" t="s">
        <v>15</v>
      </c>
      <c r="G427" s="2" t="s">
        <v>1206</v>
      </c>
      <c r="H427" s="2" t="s">
        <v>248</v>
      </c>
      <c r="I427" s="2" t="str">
        <f>IFERROR(__xludf.DUMMYFUNCTION("GOOGLETRANSLATE(C427,""fr"",""en"")"),"Very unhappy
I do not recommend this insurance, to flee !!!!!")</f>
        <v>Very unhappy
I do not recommend this insurance, to flee !!!!!</v>
      </c>
    </row>
    <row r="428" ht="15.75" customHeight="1">
      <c r="B428" s="2" t="s">
        <v>1207</v>
      </c>
      <c r="C428" s="2" t="s">
        <v>1208</v>
      </c>
      <c r="D428" s="2" t="s">
        <v>614</v>
      </c>
      <c r="E428" s="2" t="s">
        <v>615</v>
      </c>
      <c r="F428" s="2" t="s">
        <v>15</v>
      </c>
      <c r="G428" s="2" t="s">
        <v>1209</v>
      </c>
      <c r="H428" s="2" t="s">
        <v>248</v>
      </c>
      <c r="I428" s="2" t="str">
        <f>IFERROR(__xludf.DUMMYFUNCTION("GOOGLETRANSLATE(C428,""fr"",""en"")"),"Very bad")</f>
        <v>Very bad</v>
      </c>
    </row>
    <row r="429" ht="15.75" customHeight="1">
      <c r="B429" s="2" t="s">
        <v>1210</v>
      </c>
      <c r="C429" s="2" t="s">
        <v>1211</v>
      </c>
      <c r="D429" s="2" t="s">
        <v>614</v>
      </c>
      <c r="E429" s="2" t="s">
        <v>615</v>
      </c>
      <c r="F429" s="2" t="s">
        <v>15</v>
      </c>
      <c r="G429" s="2" t="s">
        <v>1212</v>
      </c>
      <c r="H429" s="2" t="s">
        <v>261</v>
      </c>
      <c r="I429" s="2" t="str">
        <f>IFERROR(__xludf.DUMMYFUNCTION("GOOGLETRANSLATE(C429,""fr"",""en"")"),"Unreachable insurance on weekends? I hallucinate ... you broke down on a motorcycle anywhere (motorway, full countryside), on a Saturday morning, you will have to wait until Monday morning to be helpless? We will quickly change insurer ...")</f>
        <v>Unreachable insurance on weekends? I hallucinate ... you broke down on a motorcycle anywhere (motorway, full countryside), on a Saturday morning, you will have to wait until Monday morning to be helpless? We will quickly change insurer ...</v>
      </c>
    </row>
    <row r="430" ht="15.75" customHeight="1">
      <c r="B430" s="2" t="s">
        <v>1213</v>
      </c>
      <c r="C430" s="2" t="s">
        <v>1214</v>
      </c>
      <c r="D430" s="2" t="s">
        <v>614</v>
      </c>
      <c r="E430" s="2" t="s">
        <v>615</v>
      </c>
      <c r="F430" s="2" t="s">
        <v>15</v>
      </c>
      <c r="G430" s="2" t="s">
        <v>1215</v>
      </c>
      <c r="H430" s="2" t="s">
        <v>261</v>
      </c>
      <c r="I430" s="2" t="str">
        <f>IFERROR(__xludf.DUMMYFUNCTION("GOOGLETRANSLATE(C430,""fr"",""en"")"),"My son insured since 2017 as a secondary driver on a 125 motorcycle to start accumulating bonuses in saying the salesperson. Contract terminated in 2019 to pass on a motorcycle 650 in the name of my son. CONTROL CONTROL CONTRIBUTE because he has just pass"&amp;"ed his car license and therefore no longer uses his motorcycle. Bonus 0.95! Today AMV answers me that a minor cannot accumulate bonus (see contract 125) and as the 650 contract has been terminated with the deadline, we do not recalculate the bonus for 1 m"&amp;"in because it does not make a An exact insurance but a year minus 1 min ... pay more, for a so -called bonus that you cannot accumulate before being major (we had well kept telling us) and a minute. ..Amv arranges the law to its advantage with regard to o"&amp;"ne year minute for a minute of insurance. Notice to parents who are willing to do and above all be fooled.")</f>
        <v>My son insured since 2017 as a secondary driver on a 125 motorcycle to start accumulating bonuses in saying the salesperson. Contract terminated in 2019 to pass on a motorcycle 650 in the name of my son. CONTROL CONTROL CONTRIBUTE because he has just passed his car license and therefore no longer uses his motorcycle. Bonus 0.95! Today AMV answers me that a minor cannot accumulate bonus (see contract 125) and as the 650 contract has been terminated with the deadline, we do not recalculate the bonus for 1 min because it does not make a An exact insurance but a year minus 1 min ... pay more, for a so -called bonus that you cannot accumulate before being major (we had well kept telling us) and a minute. ..Amv arranges the law to its advantage with regard to one year minute for a minute of insurance. Notice to parents who are willing to do and above all be fooled.</v>
      </c>
    </row>
    <row r="431" ht="15.75" customHeight="1">
      <c r="B431" s="2" t="s">
        <v>1216</v>
      </c>
      <c r="C431" s="2" t="s">
        <v>1217</v>
      </c>
      <c r="D431" s="2" t="s">
        <v>614</v>
      </c>
      <c r="E431" s="2" t="s">
        <v>615</v>
      </c>
      <c r="F431" s="2" t="s">
        <v>15</v>
      </c>
      <c r="G431" s="2" t="s">
        <v>1218</v>
      </c>
      <c r="H431" s="2" t="s">
        <v>265</v>
      </c>
      <c r="I431" s="2" t="str">
        <f>IFERROR(__xludf.DUMMYFUNCTION("GOOGLETRANSLATE(C431,""fr"",""en"")"),"Following a responsible accident I was taken care of and fully reimbursed damage to my motorcycle despite that I no longer fulfilled the condition of my contract")</f>
        <v>Following a responsible accident I was taken care of and fully reimbursed damage to my motorcycle despite that I no longer fulfilled the condition of my contract</v>
      </c>
    </row>
    <row r="432" ht="15.75" customHeight="1">
      <c r="B432" s="2" t="s">
        <v>1219</v>
      </c>
      <c r="C432" s="2" t="s">
        <v>1220</v>
      </c>
      <c r="D432" s="2" t="s">
        <v>614</v>
      </c>
      <c r="E432" s="2" t="s">
        <v>615</v>
      </c>
      <c r="F432" s="2" t="s">
        <v>15</v>
      </c>
      <c r="G432" s="2" t="s">
        <v>1221</v>
      </c>
      <c r="H432" s="2" t="s">
        <v>278</v>
      </c>
      <c r="I432" s="2" t="str">
        <f>IFERROR(__xludf.DUMMYFUNCTION("GOOGLETRANSLATE(C432,""fr"",""en"")"),"Excuse my English but this review can help other English speaking customers who are look for motorcycles. AMV is not a bad choice. You can get Your Green Card Online Fast and Be on the Road in a Few Hours. The problem that I have is that over a year ago, "&amp;"an uber driver decided to stop infront of me, because he miss the turtle and back up with his because to my, stopped, motorcycle. He Broke My Front Mud Guard and we Did the Friendly Accident Report. Now, Being A Full Risk Customer of Amv and Paying Almost"&amp;" 100 euros per month for Moto Insurance, I Declared the Sinister. My Motorcycle was left in the workshop for 2 months, I COULD NOT DRIVE IT, It was not too much would they know they cannot find the part so eva. to work. I Purchased the mudguard for 34 eur"&amp;"os online, install it myyself and voila. What Did Amv Do? First, they declared the sinister as 100% my fault (i was stopped and a because reversed on me, how can this be 100% my fault is crazy) and they increesed my malus to 1.06. What is even worst is th"&amp;"at 1 and a half years later, today, i purchased a second motorcycle. When I Tried to INSURE IT WITH AMV They Are Telling Me I AM CONSIDERED HIGH RISK AND THERE WILL NOT IT IT. Unbelievable. AT 42 Years of Age, I Have Been Driving for 20 Years With 0 Histo"&amp;"ry of Accidents Besides that and that is what i get. I am afraid i will take my car and 2 Motorcycle Insurance Business Elsewher if they do not do something about it. Another Insurer Will Be Happy to Take the 250 euros per month from me.
Besides the Nega"&amp;"tive, they are a big insurance company, party with a lot of workshop, they do respond fast and they did Take Care of a sinister that had Had Happened to my car. Unfortunately I Still Cannot Talk to Someone that speaks English in that Insurance Company. No"&amp;"t a real problem for the French but this info may seem help full for foreigners living in France. Excuse My English and Thank You.")</f>
        <v>Excuse my English but this review can help other English speaking customers who are look for motorcycles. AMV is not a bad choice. You can get Your Green Card Online Fast and Be on the Road in a Few Hours. The problem that I have is that over a year ago, an uber driver decided to stop infront of me, because he miss the turtle and back up with his because to my, stopped, motorcycle. He Broke My Front Mud Guard and we Did the Friendly Accident Report. Now, Being A Full Risk Customer of Amv and Paying Almost 100 euros per month for Moto Insurance, I Declared the Sinister. My Motorcycle was left in the workshop for 2 months, I COULD NOT DRIVE IT, It was not too much would they know they cannot find the part so eva. to work. I Purchased the mudguard for 34 euros online, install it myyself and voila. What Did Amv Do? First, they declared the sinister as 100% my fault (i was stopped and a because reversed on me, how can this be 100% my fault is crazy) and they increesed my malus to 1.06. What is even worst is that 1 and a half years later, today, i purchased a second motorcycle. When I Tried to INSURE IT WITH AMV They Are Telling Me I AM CONSIDERED HIGH RISK AND THERE WILL NOT IT IT. Unbelievable. AT 42 Years of Age, I Have Been Driving for 20 Years With 0 History of Accidents Besides that and that is what i get. I am afraid i will take my car and 2 Motorcycle Insurance Business Elsewher if they do not do something about it. Another Insurer Will Be Happy to Take the 250 euros per month from me.
Besides the Negative, they are a big insurance company, party with a lot of workshop, they do respond fast and they did Take Care of a sinister that had Had Happened to my car. Unfortunately I Still Cannot Talk to Someone that speaks English in that Insurance Company. Not a real problem for the French but this info may seem help full for foreigners living in France. Excuse My English and Thank You.</v>
      </c>
    </row>
    <row r="433" ht="15.75" customHeight="1">
      <c r="B433" s="2" t="s">
        <v>1222</v>
      </c>
      <c r="C433" s="2" t="s">
        <v>1223</v>
      </c>
      <c r="D433" s="2" t="s">
        <v>614</v>
      </c>
      <c r="E433" s="2" t="s">
        <v>615</v>
      </c>
      <c r="F433" s="2" t="s">
        <v>15</v>
      </c>
      <c r="G433" s="2" t="s">
        <v>281</v>
      </c>
      <c r="H433" s="2" t="s">
        <v>278</v>
      </c>
      <c r="I433" s="2" t="str">
        <f>IFERROR(__xludf.DUMMYFUNCTION("GOOGLETRANSLATE(C433,""fr"",""en"")"),"Fast and efficient insurance in all cases")</f>
        <v>Fast and efficient insurance in all cases</v>
      </c>
    </row>
    <row r="434" ht="15.75" customHeight="1">
      <c r="B434" s="2" t="s">
        <v>1224</v>
      </c>
      <c r="C434" s="2" t="s">
        <v>1225</v>
      </c>
      <c r="D434" s="2" t="s">
        <v>614</v>
      </c>
      <c r="E434" s="2" t="s">
        <v>615</v>
      </c>
      <c r="F434" s="2" t="s">
        <v>15</v>
      </c>
      <c r="G434" s="2" t="s">
        <v>281</v>
      </c>
      <c r="H434" s="2" t="s">
        <v>278</v>
      </c>
      <c r="I434" s="2" t="str">
        <f>IFERROR(__xludf.DUMMYFUNCTION("GOOGLETRANSLATE(C434,""fr"",""en"")"),"Following a dispute with my insurance broker from AMV I will surely go in the next day to enter the insurance mediator for abusive practices to recommend. Indeed the Accounting Service I return my check that I had forgotten to signed. In the meantime, thi"&amp;"s AMV insurance broker a recommend that I recommend a formal notice and come to pay the AR. Is there a communication problem between their different service? I refuse to pay the AR and go to court if necessary. Just as I terminate my contract with AMV. Do"&amp;"ubling practice and no contact with customers except when you have to pay under the cover harassment and threatens. Here is my feelings to date I do not recommend this insurance. V56604 contract")</f>
        <v>Following a dispute with my insurance broker from AMV I will surely go in the next day to enter the insurance mediator for abusive practices to recommend. Indeed the Accounting Service I return my check that I had forgotten to signed. In the meantime, this AMV insurance broker a recommend that I recommend a formal notice and come to pay the AR. Is there a communication problem between their different service? I refuse to pay the AR and go to court if necessary. Just as I terminate my contract with AMV. Doubling practice and no contact with customers except when you have to pay under the cover harassment and threatens. Here is my feelings to date I do not recommend this insurance. V56604 contract</v>
      </c>
    </row>
    <row r="435" ht="15.75" customHeight="1">
      <c r="B435" s="2" t="s">
        <v>1226</v>
      </c>
      <c r="C435" s="2" t="s">
        <v>1227</v>
      </c>
      <c r="D435" s="2" t="s">
        <v>614</v>
      </c>
      <c r="E435" s="2" t="s">
        <v>615</v>
      </c>
      <c r="F435" s="2" t="s">
        <v>15</v>
      </c>
      <c r="G435" s="2" t="s">
        <v>1228</v>
      </c>
      <c r="H435" s="2" t="s">
        <v>278</v>
      </c>
      <c r="I435" s="2" t="str">
        <f>IFERROR(__xludf.DUMMYFUNCTION("GOOGLETRANSLATE(C435,""fr"",""en"")"),"I was struck off from my AMV motorcycle insurance without any justification following a house burglary (whose insurance was part of the same group). No refund was covered following burglary + direct radiation of all my insurance. Very bad communication, n"&amp;"o mediation possible. It is shameful !")</f>
        <v>I was struck off from my AMV motorcycle insurance without any justification following a house burglary (whose insurance was part of the same group). No refund was covered following burglary + direct radiation of all my insurance. Very bad communication, no mediation possible. It is shameful !</v>
      </c>
    </row>
    <row r="436" ht="15.75" customHeight="1">
      <c r="B436" s="2" t="s">
        <v>1229</v>
      </c>
      <c r="C436" s="2" t="s">
        <v>1230</v>
      </c>
      <c r="D436" s="2" t="s">
        <v>614</v>
      </c>
      <c r="E436" s="2" t="s">
        <v>615</v>
      </c>
      <c r="F436" s="2" t="s">
        <v>15</v>
      </c>
      <c r="G436" s="2" t="s">
        <v>1231</v>
      </c>
      <c r="H436" s="2" t="s">
        <v>1232</v>
      </c>
      <c r="I436" s="2" t="str">
        <f>IFERROR(__xludf.DUMMYFUNCTION("GOOGLETRANSLATE(C436,""fr"",""en"")"),"AMV A good quality serious insurance for the world of bikers chevron as a beginner")</f>
        <v>AMV A good quality serious insurance for the world of bikers chevron as a beginner</v>
      </c>
    </row>
    <row r="437" ht="15.75" customHeight="1">
      <c r="B437" s="2" t="s">
        <v>1233</v>
      </c>
      <c r="C437" s="2" t="s">
        <v>1234</v>
      </c>
      <c r="D437" s="2" t="s">
        <v>614</v>
      </c>
      <c r="E437" s="2" t="s">
        <v>615</v>
      </c>
      <c r="F437" s="2" t="s">
        <v>15</v>
      </c>
      <c r="G437" s="2" t="s">
        <v>1235</v>
      </c>
      <c r="H437" s="2" t="s">
        <v>285</v>
      </c>
      <c r="I437" s="2" t="str">
        <f>IFERROR(__xludf.DUMMYFUNCTION("GOOGLETRANSLATE(C437,""fr"",""en"")"),"Good experience with this insurance, reasonable price, correct coverage and nickel customer monitoring. If I take a motorcycle, I will go back to them, I recommend :)")</f>
        <v>Good experience with this insurance, reasonable price, correct coverage and nickel customer monitoring. If I take a motorcycle, I will go back to them, I recommend :)</v>
      </c>
    </row>
    <row r="438" ht="15.75" customHeight="1">
      <c r="B438" s="2" t="s">
        <v>1236</v>
      </c>
      <c r="C438" s="2" t="s">
        <v>1237</v>
      </c>
      <c r="D438" s="2" t="s">
        <v>614</v>
      </c>
      <c r="E438" s="2" t="s">
        <v>615</v>
      </c>
      <c r="F438" s="2" t="s">
        <v>15</v>
      </c>
      <c r="G438" s="2" t="s">
        <v>1238</v>
      </c>
      <c r="H438" s="2" t="s">
        <v>285</v>
      </c>
      <c r="I438" s="2" t="str">
        <f>IFERROR(__xludf.DUMMYFUNCTION("GOOGLETRANSLATE(C438,""fr"",""en"")"),"I have been a customer since 1998 50 bonuses over 3 years old
3 See 4 vehicles at certain periods, I make a quote for a motorcycle there are 1 me 378 Euro
I want to make sure 1 me after 419 euro
their answers !!! You are not a customer with us !!!")</f>
        <v>I have been a customer since 1998 50 bonuses over 3 years old
3 See 4 vehicles at certain periods, I make a quote for a motorcycle there are 1 me 378 Euro
I want to make sure 1 me after 419 euro
their answers !!! You are not a customer with us !!!</v>
      </c>
    </row>
    <row r="439" ht="15.75" customHeight="1">
      <c r="B439" s="2" t="s">
        <v>1239</v>
      </c>
      <c r="C439" s="2" t="s">
        <v>1240</v>
      </c>
      <c r="D439" s="2" t="s">
        <v>614</v>
      </c>
      <c r="E439" s="2" t="s">
        <v>615</v>
      </c>
      <c r="F439" s="2" t="s">
        <v>15</v>
      </c>
      <c r="G439" s="2" t="s">
        <v>1241</v>
      </c>
      <c r="H439" s="2" t="s">
        <v>285</v>
      </c>
      <c r="I439" s="2" t="str">
        <f>IFERROR(__xludf.DUMMYFUNCTION("GOOGLETRANSLATE(C439,""fr"",""en"")"),"Here is,
I am 38 years old and already assured at AMV for a 125cc for 3 years. I passed my A2 license and my training A and my 2 years have passed and my file in instruction within the prefecture.
When selling my Moto A2, their advisor suggests that I"&amp;" keep my subscription to benefit from their advantages.
On this day I buy my motorcycle a and amv solves me because my license is not yet valid when they have assured me before I have my license to put the motorcycle in the garage while waiting ... so go"&amp;"odbye At the advantages and I have to pay my 3 contributions as at the start.
I change my insurance immediately no reaction from them ...")</f>
        <v>Here is,
I am 38 years old and already assured at AMV for a 125cc for 3 years. I passed my A2 license and my training A and my 2 years have passed and my file in instruction within the prefecture.
When selling my Moto A2, their advisor suggests that I keep my subscription to benefit from their advantages.
On this day I buy my motorcycle a and amv solves me because my license is not yet valid when they have assured me before I have my license to put the motorcycle in the garage while waiting ... so goodbye At the advantages and I have to pay my 3 contributions as at the start.
I change my insurance immediately no reaction from them ...</v>
      </c>
    </row>
    <row r="440" ht="15.75" customHeight="1">
      <c r="B440" s="2" t="s">
        <v>1242</v>
      </c>
      <c r="C440" s="2" t="s">
        <v>1243</v>
      </c>
      <c r="D440" s="2" t="s">
        <v>614</v>
      </c>
      <c r="E440" s="2" t="s">
        <v>615</v>
      </c>
      <c r="F440" s="2" t="s">
        <v>15</v>
      </c>
      <c r="G440" s="2" t="s">
        <v>1244</v>
      </c>
      <c r="H440" s="2" t="s">
        <v>293</v>
      </c>
      <c r="I440" s="2" t="str">
        <f>IFERROR(__xludf.DUMMYFUNCTION("GOOGLETRANSLATE(C440,""fr"",""en"")"),"Being a young biker, Amv was the only insurance that offered me a coverage at a not too delusional price. I had been to see at Axa and Maif who offered me fewer guarantees for 6x more expensive (yes yes six times ...)
In the end, I have been with AMV for"&amp;" two years and I had two non-responsible claims including one without opposing part because of it.
I was perfectly compensated in both cases, and each time in less than two weeks.")</f>
        <v>Being a young biker, Amv was the only insurance that offered me a coverage at a not too delusional price. I had been to see at Axa and Maif who offered me fewer guarantees for 6x more expensive (yes yes six times ...)
In the end, I have been with AMV for two years and I had two non-responsible claims including one without opposing part because of it.
I was perfectly compensated in both cases, and each time in less than two weeks.</v>
      </c>
    </row>
    <row r="441" ht="15.75" customHeight="1">
      <c r="B441" s="2" t="s">
        <v>1245</v>
      </c>
      <c r="C441" s="2" t="s">
        <v>1246</v>
      </c>
      <c r="D441" s="2" t="s">
        <v>614</v>
      </c>
      <c r="E441" s="2" t="s">
        <v>615</v>
      </c>
      <c r="F441" s="2" t="s">
        <v>15</v>
      </c>
      <c r="G441" s="2" t="s">
        <v>1247</v>
      </c>
      <c r="H441" s="2" t="s">
        <v>293</v>
      </c>
      <c r="I441" s="2" t="str">
        <f>IFERROR(__xludf.DUMMYFUNCTION("GOOGLETRANSLATE(C441,""fr"",""en"")"),"Insurance cheaper than others. As long as we pay and there is no glitch all is well. I was made the wires on my motorcycle. I quickly had all the necessary documents troubled and provided. It's been more than 15 days since I have no vehicle. When we are c"&amp;"alled, we are told that the quote with the expert's visit was not transmitted when it was done 3 days after the vehicle arrived at the garage. I have been immobilized since without any solution despite an all risk formula with all the options. Not to ment"&amp;"ion the franchise which amounts to 450 euros. No negotiations possible to compensate me in view of the complications that this causes in my daily life. Suffice to say that I will look at the competition.")</f>
        <v>Insurance cheaper than others. As long as we pay and there is no glitch all is well. I was made the wires on my motorcycle. I quickly had all the necessary documents troubled and provided. It's been more than 15 days since I have no vehicle. When we are called, we are told that the quote with the expert's visit was not transmitted when it was done 3 days after the vehicle arrived at the garage. I have been immobilized since without any solution despite an all risk formula with all the options. Not to mention the franchise which amounts to 450 euros. No negotiations possible to compensate me in view of the complications that this causes in my daily life. Suffice to say that I will look at the competition.</v>
      </c>
    </row>
    <row r="442" ht="15.75" customHeight="1">
      <c r="B442" s="2" t="s">
        <v>1248</v>
      </c>
      <c r="C442" s="2" t="s">
        <v>1249</v>
      </c>
      <c r="D442" s="2" t="s">
        <v>614</v>
      </c>
      <c r="E442" s="2" t="s">
        <v>615</v>
      </c>
      <c r="F442" s="2" t="s">
        <v>15</v>
      </c>
      <c r="G442" s="2" t="s">
        <v>1250</v>
      </c>
      <c r="H442" s="2" t="s">
        <v>293</v>
      </c>
      <c r="I442" s="2" t="str">
        <f>IFERROR(__xludf.DUMMYFUNCTION("GOOGLETRANSLATE(C442,""fr"",""en"")"),"The IT department is well established and responds quickly.
")</f>
        <v>The IT department is well established and responds quickly.
</v>
      </c>
    </row>
    <row r="443" ht="15.75" customHeight="1">
      <c r="B443" s="2" t="s">
        <v>1251</v>
      </c>
      <c r="C443" s="2" t="s">
        <v>1252</v>
      </c>
      <c r="D443" s="2" t="s">
        <v>614</v>
      </c>
      <c r="E443" s="2" t="s">
        <v>615</v>
      </c>
      <c r="F443" s="2" t="s">
        <v>15</v>
      </c>
      <c r="G443" s="2" t="s">
        <v>1253</v>
      </c>
      <c r="H443" s="2" t="s">
        <v>293</v>
      </c>
      <c r="I443" s="2" t="str">
        <f>IFERROR(__xludf.DUMMYFUNCTION("GOOGLETRANSLATE(C443,""fr"",""en"")"),"The administrative hassle with this insurer who after asking me any more ends pretends me only because my license is Belgian they cannot give me in their system. They have canceled the contract since its origin a month before !!!
I did not pay anything u"&amp;"ltimately, but that loss of time, to find themselves without insurance and without the dismissal of all the papers gathered for them!")</f>
        <v>The administrative hassle with this insurer who after asking me any more ends pretends me only because my license is Belgian they cannot give me in their system. They have canceled the contract since its origin a month before !!!
I did not pay anything ultimately, but that loss of time, to find themselves without insurance and without the dismissal of all the papers gathered for them!</v>
      </c>
    </row>
    <row r="444" ht="15.75" customHeight="1">
      <c r="B444" s="2" t="s">
        <v>1254</v>
      </c>
      <c r="C444" s="2" t="s">
        <v>1255</v>
      </c>
      <c r="D444" s="2" t="s">
        <v>614</v>
      </c>
      <c r="E444" s="2" t="s">
        <v>615</v>
      </c>
      <c r="F444" s="2" t="s">
        <v>15</v>
      </c>
      <c r="G444" s="2" t="s">
        <v>1253</v>
      </c>
      <c r="H444" s="2" t="s">
        <v>293</v>
      </c>
      <c r="I444" s="2" t="str">
        <f>IFERROR(__xludf.DUMMYFUNCTION("GOOGLETRANSLATE(C444,""fr"",""en"")"),"Impeccable, fast, best price, green card delivered quickly, all this done by internet, impeccable. transmission of documents through the Internet. Signature of the electronic signature contract a big plus.")</f>
        <v>Impeccable, fast, best price, green card delivered quickly, all this done by internet, impeccable. transmission of documents through the Internet. Signature of the electronic signature contract a big plus.</v>
      </c>
    </row>
    <row r="445" ht="15.75" customHeight="1">
      <c r="B445" s="2" t="s">
        <v>1256</v>
      </c>
      <c r="C445" s="2" t="s">
        <v>1257</v>
      </c>
      <c r="D445" s="2" t="s">
        <v>614</v>
      </c>
      <c r="E445" s="2" t="s">
        <v>615</v>
      </c>
      <c r="F445" s="2" t="s">
        <v>15</v>
      </c>
      <c r="G445" s="2" t="s">
        <v>1258</v>
      </c>
      <c r="H445" s="2" t="s">
        <v>293</v>
      </c>
      <c r="I445" s="2" t="str">
        <f>IFERROR(__xludf.DUMMYFUNCTION("GOOGLETRANSLATE(C445,""fr"",""en"")"),"I solve my subscription monthly, so far never a problem. I changed the bank account, and I have monthly payments that did not go to the terminated account, which represented the last 3 remaining monthly payments for the year 2018.
To date AMV is asking m"&amp;"e to pay all insurance on 2018, despite the collection made all the rest of the past year and in addition requests the rules of the year 2019 in its entirety. Once the sums settled AMV will see to restore the amounts too perceived. No discussion possible,"&amp;" no understanding, I totally agree that the interlocutors are devoid of understanding and listening. If no understanding I will certainly go to termination. Just note that since I was insured at AMV I had no claim.")</f>
        <v>I solve my subscription monthly, so far never a problem. I changed the bank account, and I have monthly payments that did not go to the terminated account, which represented the last 3 remaining monthly payments for the year 2018.
To date AMV is asking me to pay all insurance on 2018, despite the collection made all the rest of the past year and in addition requests the rules of the year 2019 in its entirety. Once the sums settled AMV will see to restore the amounts too perceived. No discussion possible, no understanding, I totally agree that the interlocutors are devoid of understanding and listening. If no understanding I will certainly go to termination. Just note that since I was insured at AMV I had no claim.</v>
      </c>
    </row>
    <row r="446" ht="15.75" customHeight="1">
      <c r="B446" s="2" t="s">
        <v>1259</v>
      </c>
      <c r="C446" s="2" t="s">
        <v>1260</v>
      </c>
      <c r="D446" s="2" t="s">
        <v>614</v>
      </c>
      <c r="E446" s="2" t="s">
        <v>615</v>
      </c>
      <c r="F446" s="2" t="s">
        <v>15</v>
      </c>
      <c r="G446" s="2" t="s">
        <v>1261</v>
      </c>
      <c r="H446" s="2" t="s">
        <v>307</v>
      </c>
      <c r="I446" s="2" t="str">
        <f>IFERROR(__xludf.DUMMYFUNCTION("GOOGLETRANSLATE(C446,""fr"",""en"")"),"Not at all professional !!!!
Do not respond to messages and no news from them despite the waiting for the green card for more than 10 days now
And all the documents sent and well received.
In addition, the customer service number is surcharged and it i"&amp;"s very difficult to contact them")</f>
        <v>Not at all professional !!!!
Do not respond to messages and no news from them despite the waiting for the green card for more than 10 days now
And all the documents sent and well received.
In addition, the customer service number is surcharged and it is very difficult to contact them</v>
      </c>
    </row>
    <row r="447" ht="15.75" customHeight="1">
      <c r="B447" s="2" t="s">
        <v>1262</v>
      </c>
      <c r="C447" s="2" t="s">
        <v>1263</v>
      </c>
      <c r="D447" s="2" t="s">
        <v>614</v>
      </c>
      <c r="E447" s="2" t="s">
        <v>615</v>
      </c>
      <c r="F447" s="2" t="s">
        <v>15</v>
      </c>
      <c r="G447" s="2" t="s">
        <v>1264</v>
      </c>
      <c r="H447" s="2" t="s">
        <v>325</v>
      </c>
      <c r="I447" s="2" t="str">
        <f>IFERROR(__xludf.DUMMYFUNCTION("GOOGLETRANSLATE(C447,""fr"",""en"")"),"AMV is surely the 2 -wheel insurance leader, and most used by bikers. Only, here is customer service is lamentable. An endless slowness in the processing of files. Documents requested by email, then when you think they have everything, they ask them for t"&amp;"he originals by mail. No commercial flexibility (while I have had several motorcycles for many years, they did not want to hear when I asked for a deductible reduction after the flight of a scooter) in addition you have the impression that you Disore them"&amp;" on the phone, permanent reminders to have an answer, the advisor was almost aggressive when I was a victim and not guilty! To flee ..., they ask you for endless supporting documents, all for 1000 euro reimbursement ...")</f>
        <v>AMV is surely the 2 -wheel insurance leader, and most used by bikers. Only, here is customer service is lamentable. An endless slowness in the processing of files. Documents requested by email, then when you think they have everything, they ask them for the originals by mail. No commercial flexibility (while I have had several motorcycles for many years, they did not want to hear when I asked for a deductible reduction after the flight of a scooter) in addition you have the impression that you Disore them on the phone, permanent reminders to have an answer, the advisor was almost aggressive when I was a victim and not guilty! To flee ..., they ask you for endless supporting documents, all for 1000 euro reimbursement ...</v>
      </c>
    </row>
    <row r="448" ht="15.75" customHeight="1">
      <c r="B448" s="2" t="s">
        <v>1265</v>
      </c>
      <c r="C448" s="2" t="s">
        <v>1266</v>
      </c>
      <c r="D448" s="2" t="s">
        <v>614</v>
      </c>
      <c r="E448" s="2" t="s">
        <v>615</v>
      </c>
      <c r="F448" s="2" t="s">
        <v>15</v>
      </c>
      <c r="G448" s="2" t="s">
        <v>1267</v>
      </c>
      <c r="H448" s="2" t="s">
        <v>338</v>
      </c>
      <c r="I448" s="2" t="str">
        <f>IFERROR(__xludf.DUMMYFUNCTION("GOOGLETRANSLATE(C448,""fr"",""en"")"),"With its 40th anniversary of AMV experience places the satisfaction of its concerns and puts at their service a team of 260 specialist advisers "". It is the AMV insurance currency apparently. But when we try to find out or is the progress of our disaster"&amp;" No one is able to give a coherent answer you have to wait and wait and wait again !! and it has been going on for more than 2 months date of the claim on January 11, 2019 insurance to flee.")</f>
        <v>With its 40th anniversary of AMV experience places the satisfaction of its concerns and puts at their service a team of 260 specialist advisers ". It is the AMV insurance currency apparently. But when we try to find out or is the progress of our disaster No one is able to give a coherent answer you have to wait and wait and wait again !! and it has been going on for more than 2 months date of the claim on January 11, 2019 insurance to flee.</v>
      </c>
    </row>
    <row r="449" ht="15.75" customHeight="1">
      <c r="B449" s="2" t="s">
        <v>1268</v>
      </c>
      <c r="C449" s="2" t="s">
        <v>1269</v>
      </c>
      <c r="D449" s="2" t="s">
        <v>614</v>
      </c>
      <c r="E449" s="2" t="s">
        <v>615</v>
      </c>
      <c r="F449" s="2" t="s">
        <v>15</v>
      </c>
      <c r="G449" s="2" t="s">
        <v>1270</v>
      </c>
      <c r="H449" s="2" t="s">
        <v>338</v>
      </c>
      <c r="I449" s="2" t="str">
        <f>IFERROR(__xludf.DUMMYFUNCTION("GOOGLETRANSLATE(C449,""fr"",""en"")"),"Hello I am assured Amv and I had an accident early August 2018 and since I am waiting for AMV to me, it's already 7 months the only advice I can give is to flee AMV !!")</f>
        <v>Hello I am assured Amv and I had an accident early August 2018 and since I am waiting for AMV to me, it's already 7 months the only advice I can give is to flee AMV !!</v>
      </c>
    </row>
    <row r="450" ht="15.75" customHeight="1">
      <c r="B450" s="2" t="s">
        <v>1271</v>
      </c>
      <c r="C450" s="2" t="s">
        <v>1272</v>
      </c>
      <c r="D450" s="2" t="s">
        <v>614</v>
      </c>
      <c r="E450" s="2" t="s">
        <v>615</v>
      </c>
      <c r="F450" s="2" t="s">
        <v>15</v>
      </c>
      <c r="G450" s="2" t="s">
        <v>1273</v>
      </c>
      <c r="H450" s="2" t="s">
        <v>338</v>
      </c>
      <c r="I450" s="2" t="str">
        <f>IFERROR(__xludf.DUMMYFUNCTION("GOOGLETRANSLATE(C450,""fr"",""en"")"),"AMV resilies me because the expert has mi my motorcycle in vei he estimated on repairs and put HS parts which had nothing without knowing a personal paint at 500 € plus per housing the mirrors and the flashes without scratch the rear feet The wind jump ou"&amp;"t of extremes therefore no compensation
BRAVO AMV")</f>
        <v>AMV resilies me because the expert has mi my motorcycle in vei he estimated on repairs and put HS parts which had nothing without knowing a personal paint at 500 € plus per housing the mirrors and the flashes without scratch the rear feet The wind jump out of extremes therefore no compensation
BRAVO AMV</v>
      </c>
    </row>
    <row r="451" ht="15.75" customHeight="1">
      <c r="B451" s="2" t="s">
        <v>1274</v>
      </c>
      <c r="C451" s="2" t="s">
        <v>1275</v>
      </c>
      <c r="D451" s="2" t="s">
        <v>614</v>
      </c>
      <c r="E451" s="2" t="s">
        <v>615</v>
      </c>
      <c r="F451" s="2" t="s">
        <v>15</v>
      </c>
      <c r="G451" s="2" t="s">
        <v>1276</v>
      </c>
      <c r="H451" s="2" t="s">
        <v>367</v>
      </c>
      <c r="I451" s="2" t="str">
        <f>IFERROR(__xludf.DUMMYFUNCTION("GOOGLETRANSLATE(C451,""fr"",""en"")"),"Scandalous! unworthy bad faith!
Accident three months ago in a village following a refusal of priority. The opposing party recognizes that its responsibility is completely engaged.
Pressed by the guarding costs, I sold the wreckage and I receive a refus"&amp;"al of compensation on the pretext that the signaling of the intersection is not regulatory.
I provided proof of the presence of AB6 panels indicating the priority character of the departmental on which I circulated.
There must have been an investigation"&amp;" with the town hall concerned. For the past two months no one has called.
Officials of the claim service are formatted so as not to let out a perfectly aware euro that we will not initiate a procedure for a sum of less than 2000 euros!
Height of cynicis"&amp;"m.
I just received the deadline !!!
I have lived in the countryside and I have no means of transport for three months.
Flee this company, unlike appearances, we don't save money with their attractive prices.
")</f>
        <v>Scandalous! unworthy bad faith!
Accident three months ago in a village following a refusal of priority. The opposing party recognizes that its responsibility is completely engaged.
Pressed by the guarding costs, I sold the wreckage and I receive a refusal of compensation on the pretext that the signaling of the intersection is not regulatory.
I provided proof of the presence of AB6 panels indicating the priority character of the departmental on which I circulated.
There must have been an investigation with the town hall concerned. For the past two months no one has called.
Officials of the claim service are formatted so as not to let out a perfectly aware euro that we will not initiate a procedure for a sum of less than 2000 euros!
Height of cynicism.
I just received the deadline !!!
I have lived in the countryside and I have no means of transport for three months.
Flee this company, unlike appearances, we don't save money with their attractive prices.
</v>
      </c>
    </row>
    <row r="452" ht="15.75" customHeight="1">
      <c r="B452" s="2" t="s">
        <v>1277</v>
      </c>
      <c r="C452" s="2" t="s">
        <v>1278</v>
      </c>
      <c r="D452" s="2" t="s">
        <v>614</v>
      </c>
      <c r="E452" s="2" t="s">
        <v>615</v>
      </c>
      <c r="F452" s="2" t="s">
        <v>15</v>
      </c>
      <c r="G452" s="2" t="s">
        <v>1279</v>
      </c>
      <c r="H452" s="2" t="s">
        <v>382</v>
      </c>
      <c r="I452" s="2" t="str">
        <f>IFERROR(__xludf.DUMMYFUNCTION("GOOGLETRANSLATE(C452,""fr"",""en"")"),"The worst insurance !!!")</f>
        <v>The worst insurance !!!</v>
      </c>
    </row>
    <row r="453" ht="15.75" customHeight="1">
      <c r="B453" s="2" t="s">
        <v>1280</v>
      </c>
      <c r="C453" s="2" t="s">
        <v>1281</v>
      </c>
      <c r="D453" s="2" t="s">
        <v>614</v>
      </c>
      <c r="E453" s="2" t="s">
        <v>615</v>
      </c>
      <c r="F453" s="2" t="s">
        <v>15</v>
      </c>
      <c r="G453" s="2" t="s">
        <v>1282</v>
      </c>
      <c r="H453" s="2" t="s">
        <v>389</v>
      </c>
      <c r="I453" s="2" t="str">
        <f>IFERROR(__xludf.DUMMYFUNCTION("GOOGLETRANSLATE(C453,""fr"",""en"")"),"Contacted by insurance to tell me that I had declared a disaster too much and asking me to make them a letter in this direction and after a disaster, told me that I had not declared all the claims on the subscription and now I will have to reimburse new r"&amp;"epairs from my motorcycle which was not even obliged. Liars and cheaters (more than 4000 euros just before Christmas, I can tell you that I am next I will try to choose it well. Avoid like the plague
")</f>
        <v>Contacted by insurance to tell me that I had declared a disaster too much and asking me to make them a letter in this direction and after a disaster, told me that I had not declared all the claims on the subscription and now I will have to reimburse new repairs from my motorcycle which was not even obliged. Liars and cheaters (more than 4000 euros just before Christmas, I can tell you that I am next I will try to choose it well. Avoid like the plague
</v>
      </c>
    </row>
    <row r="454" ht="15.75" customHeight="1">
      <c r="B454" s="2" t="s">
        <v>1283</v>
      </c>
      <c r="C454" s="2" t="s">
        <v>1284</v>
      </c>
      <c r="D454" s="2" t="s">
        <v>614</v>
      </c>
      <c r="E454" s="2" t="s">
        <v>615</v>
      </c>
      <c r="F454" s="2" t="s">
        <v>15</v>
      </c>
      <c r="G454" s="2" t="s">
        <v>398</v>
      </c>
      <c r="H454" s="2" t="s">
        <v>399</v>
      </c>
      <c r="I454" s="2" t="str">
        <f>IFERROR(__xludf.DUMMYFUNCTION("GOOGLETRANSLATE(C454,""fr"",""en"")"),"After an accident on the body road and equipment this insurance has disappeared as if by magic apart to continue with the contribution despite that my motorcycle was declared wreck. In addition, at present, no compensation was given for the damage incurre"&amp;"d during this accident.
Very bad assurance, which only serves cash, but when it comes to paying there is no one.
")</f>
        <v>After an accident on the body road and equipment this insurance has disappeared as if by magic apart to continue with the contribution despite that my motorcycle was declared wreck. In addition, at present, no compensation was given for the damage incurred during this accident.
Very bad assurance, which only serves cash, but when it comes to paying there is no one.
</v>
      </c>
    </row>
    <row r="455" ht="15.75" customHeight="1">
      <c r="B455" s="2" t="s">
        <v>1285</v>
      </c>
      <c r="C455" s="2" t="s">
        <v>1286</v>
      </c>
      <c r="D455" s="2" t="s">
        <v>614</v>
      </c>
      <c r="E455" s="2" t="s">
        <v>615</v>
      </c>
      <c r="F455" s="2" t="s">
        <v>15</v>
      </c>
      <c r="G455" s="2" t="s">
        <v>1287</v>
      </c>
      <c r="H455" s="2" t="s">
        <v>399</v>
      </c>
      <c r="I455" s="2" t="str">
        <f>IFERROR(__xludf.DUMMYFUNCTION("GOOGLETRANSLATE(C455,""fr"",""en"")"),"I have been attending for years at AMV for a scooter or a motorcycle, but I had a non -responsible accident since the end of July 2018 and still no compensation, yet my file has been complete for a month, and after several reminders, on my AMV personal ac"&amp;"count, by mail or by email, no return, so I can't find it professional, please contact me as soon as possible in order to regularize my file, good to you.")</f>
        <v>I have been attending for years at AMV for a scooter or a motorcycle, but I had a non -responsible accident since the end of July 2018 and still no compensation, yet my file has been complete for a month, and after several reminders, on my AMV personal account, by mail or by email, no return, so I can't find it professional, please contact me as soon as possible in order to regularize my file, good to you.</v>
      </c>
    </row>
    <row r="456" ht="15.75" customHeight="1">
      <c r="B456" s="2" t="s">
        <v>1288</v>
      </c>
      <c r="C456" s="2" t="s">
        <v>1289</v>
      </c>
      <c r="D456" s="2" t="s">
        <v>614</v>
      </c>
      <c r="E456" s="2" t="s">
        <v>615</v>
      </c>
      <c r="F456" s="2" t="s">
        <v>15</v>
      </c>
      <c r="G456" s="2" t="s">
        <v>1290</v>
      </c>
      <c r="H456" s="2" t="s">
        <v>409</v>
      </c>
      <c r="I456" s="2" t="str">
        <f>IFERROR(__xludf.DUMMYFUNCTION("GOOGLETRANSLATE(C456,""fr"",""en"")"),"I subscribed to AMV insurance in November 2017 for my son's scooter, this one in unfortunately had a small attachment with one of his comrades who was also on a scooter, nothing serious, no injured and no damage on the scooter of My son, only a few damage"&amp;" on his boyfriend's motorcycle. After 2 months of waiting, the insurance has recognized my son's responsibility at 50% and I agree with this decision, only, today 8 days later, I have just received a registered mail m 'Informing that insurance made the de"&amp;"cision to terminate the contract on the anniversary date. Not understanding this decision I immediately called for explanations, and in response the person I had online told me that at AMV he had the investigation to terminate any contract on which he occ"&amp;"urred first Year of the contract, what is the point of taking insurance then since at the slightest little -colulum we throw you outside without explanation when no moment it is specified on the terms of the contract.
I could have understood if there had"&amp;" been an accident rehearsals or if my son would have been 100% responsible and still ... very disappointed if I have a piece of advice to give you your way because AMV is worth nothing, They are right there to take your money but do not provide any guaran"&amp;"tee. Scandalous")</f>
        <v>I subscribed to AMV insurance in November 2017 for my son's scooter, this one in unfortunately had a small attachment with one of his comrades who was also on a scooter, nothing serious, no injured and no damage on the scooter of My son, only a few damage on his boyfriend's motorcycle. After 2 months of waiting, the insurance has recognized my son's responsibility at 50% and I agree with this decision, only, today 8 days later, I have just received a registered mail m 'Informing that insurance made the decision to terminate the contract on the anniversary date. Not understanding this decision I immediately called for explanations, and in response the person I had online told me that at AMV he had the investigation to terminate any contract on which he occurred first Year of the contract, what is the point of taking insurance then since at the slightest little -colulum we throw you outside without explanation when no moment it is specified on the terms of the contract.
I could have understood if there had been an accident rehearsals or if my son would have been 100% responsible and still ... very disappointed if I have a piece of advice to give you your way because AMV is worth nothing, They are right there to take your money but do not provide any guarantee. Scandalous</v>
      </c>
    </row>
    <row r="457" ht="15.75" customHeight="1">
      <c r="B457" s="2" t="s">
        <v>1291</v>
      </c>
      <c r="C457" s="2" t="s">
        <v>1292</v>
      </c>
      <c r="D457" s="2" t="s">
        <v>614</v>
      </c>
      <c r="E457" s="2" t="s">
        <v>615</v>
      </c>
      <c r="F457" s="2" t="s">
        <v>15</v>
      </c>
      <c r="G457" s="2" t="s">
        <v>1293</v>
      </c>
      <c r="H457" s="2" t="s">
        <v>409</v>
      </c>
      <c r="I457" s="2" t="str">
        <f>IFERROR(__xludf.DUMMYFUNCTION("GOOGLETRANSLATE(C457,""fr"",""en"")"),"Hi there.
I had an accident on May 18, 2018, right. A car cut me off the property. I had the expertise of my vehicle (Kawasaki Z750 of 2007) did I did everything that needed: observation expertise and refer to all the documents. We are September 07, 2018"&amp;", and I had nothing as compensation to repair my motorcycle. When I had a person from AMV, the only answer who said to me is: we do not expect the response of the opponent team, knowing that the other vehicle involved in my accident has a response from hi"&amp;"s Matmut insurance by telling her that she is 100% wrongly.
As soon as I have been successful, I will never come back to AMV again.")</f>
        <v>Hi there.
I had an accident on May 18, 2018, right. A car cut me off the property. I had the expertise of my vehicle (Kawasaki Z750 of 2007) did I did everything that needed: observation expertise and refer to all the documents. We are September 07, 2018, and I had nothing as compensation to repair my motorcycle. When I had a person from AMV, the only answer who said to me is: we do not expect the response of the opponent team, knowing that the other vehicle involved in my accident has a response from his Matmut insurance by telling her that she is 100% wrongly.
As soon as I have been successful, I will never come back to AMV again.</v>
      </c>
    </row>
    <row r="458" ht="15.75" customHeight="1">
      <c r="B458" s="2" t="s">
        <v>1294</v>
      </c>
      <c r="C458" s="2" t="s">
        <v>1295</v>
      </c>
      <c r="D458" s="2" t="s">
        <v>614</v>
      </c>
      <c r="E458" s="2" t="s">
        <v>615</v>
      </c>
      <c r="F458" s="2" t="s">
        <v>15</v>
      </c>
      <c r="G458" s="2" t="s">
        <v>1296</v>
      </c>
      <c r="H458" s="2" t="s">
        <v>409</v>
      </c>
      <c r="I458" s="2" t="str">
        <f>IFERROR(__xludf.DUMMYFUNCTION("GOOGLETRANSLATE(C458,""fr"",""en"")"),"It is nickel insurance as long as you have no problem ... I had a non -responsible accident on June 24, everything was done on my side and in the rules. The motorcycle is appraised and the registration card transmitted since early July so the motorcycle i"&amp;"s no longer mine! But I'm still waiting for refund! And apparently they are waiting for the opposing party to give its agreement which can last for months, to reimburse me, of course they do no recovery, not like us when we are late 1 hour in the premium "&amp;"regulation! So insurance without any customer or very mediocre relationship! After more than 15 years to give them my cash for my motorcycles, cars and apartments here is their way of treating their customers ... simply lamentable. In the end I have to re"&amp;"sume the job within 15 days but I find myself without a motorcycle because I cannot afford to make the advance of 8,600 euros that they owe me! I will have to take the car that consumes more, put 30 more minutes to arrive and go back to work, and therefor"&amp;"e put my daughter in daycare, and pay 15 to 20 euros in parking. All this will cause enormous costs and who will pay me all this?")</f>
        <v>It is nickel insurance as long as you have no problem ... I had a non -responsible accident on June 24, everything was done on my side and in the rules. The motorcycle is appraised and the registration card transmitted since early July so the motorcycle is no longer mine! But I'm still waiting for refund! And apparently they are waiting for the opposing party to give its agreement which can last for months, to reimburse me, of course they do no recovery, not like us when we are late 1 hour in the premium regulation! So insurance without any customer or very mediocre relationship! After more than 15 years to give them my cash for my motorcycles, cars and apartments here is their way of treating their customers ... simply lamentable. In the end I have to resume the job within 15 days but I find myself without a motorcycle because I cannot afford to make the advance of 8,600 euros that they owe me! I will have to take the car that consumes more, put 30 more minutes to arrive and go back to work, and therefore put my daughter in daycare, and pay 15 to 20 euros in parking. All this will cause enormous costs and who will pay me all this?</v>
      </c>
    </row>
    <row r="459" ht="15.75" customHeight="1">
      <c r="B459" s="2" t="s">
        <v>1297</v>
      </c>
      <c r="C459" s="2" t="s">
        <v>1298</v>
      </c>
      <c r="D459" s="2" t="s">
        <v>614</v>
      </c>
      <c r="E459" s="2" t="s">
        <v>615</v>
      </c>
      <c r="F459" s="2" t="s">
        <v>15</v>
      </c>
      <c r="G459" s="2" t="s">
        <v>1299</v>
      </c>
      <c r="H459" s="2" t="s">
        <v>426</v>
      </c>
      <c r="I459" s="2" t="str">
        <f>IFERROR(__xludf.DUMMYFUNCTION("GOOGLETRANSLATE(C459,""fr"",""en"")"),"A French hotline! Little waiting when calling. I had a breakdown on the highway, near Paris. I was able to quickly have an online person and the advisor was specified on the advice and my coverage.
Nothing had to pay and no paperwork or declaration any d"&amp;"eclaration after my troubleshooting.")</f>
        <v>A French hotline! Little waiting when calling. I had a breakdown on the highway, near Paris. I was able to quickly have an online person and the advisor was specified on the advice and my coverage.
Nothing had to pay and no paperwork or declaration any declaration after my troubleshooting.</v>
      </c>
    </row>
    <row r="460" ht="15.75" customHeight="1">
      <c r="B460" s="2" t="s">
        <v>1300</v>
      </c>
      <c r="C460" s="2" t="s">
        <v>1301</v>
      </c>
      <c r="D460" s="2" t="s">
        <v>614</v>
      </c>
      <c r="E460" s="2" t="s">
        <v>615</v>
      </c>
      <c r="F460" s="2" t="s">
        <v>15</v>
      </c>
      <c r="G460" s="2" t="s">
        <v>1302</v>
      </c>
      <c r="H460" s="2" t="s">
        <v>452</v>
      </c>
      <c r="I460" s="2" t="str">
        <f>IFERROR(__xludf.DUMMYFUNCTION("GOOGLETRANSLATE(C460,""fr"",""en"")"),"After having an accident I ended up on the phone with someone who walked me away with
It's in progress
 We'll see
 I don't know
With the reason that I was not the only dossier to manage indirectly pretending an undersender of the staff I was more like"&amp;" the impression of annoying this unpleasant person than to obtain support since it was I who had to do the steps to obtain the Information (police, town hall, infrastructure service)")</f>
        <v>After having an accident I ended up on the phone with someone who walked me away with
It's in progress
 We'll see
 I don't know
With the reason that I was not the only dossier to manage indirectly pretending an undersender of the staff I was more like the impression of annoying this unpleasant person than to obtain support since it was I who had to do the steps to obtain the Information (police, town hall, infrastructure service)</v>
      </c>
    </row>
    <row r="461" ht="15.75" customHeight="1">
      <c r="B461" s="2" t="s">
        <v>1130</v>
      </c>
      <c r="C461" s="2" t="s">
        <v>1303</v>
      </c>
      <c r="D461" s="2" t="s">
        <v>614</v>
      </c>
      <c r="E461" s="2" t="s">
        <v>615</v>
      </c>
      <c r="F461" s="2" t="s">
        <v>15</v>
      </c>
      <c r="G461" s="2" t="s">
        <v>1304</v>
      </c>
      <c r="H461" s="2" t="s">
        <v>465</v>
      </c>
      <c r="I461" s="2" t="str">
        <f>IFERROR(__xludf.DUMMYFUNCTION("GOOGLETRANSLATE(C461,""fr"",""en"")"),"To flee absolutely ..... happy until you arrive a disaster ....
I have my Harley Davidson entirely personalized (accessories and painting) and I find them with the reservoir completely pushed (hammer blow or I don't know what) .... I therefore declare a "&amp;"sinister to this insurance and after passage from the Expert who estimated the repairs to more than 800 euros I was answered that Amv was postponing me 89 euros .... Super and this by being assured any risk for 8 years and without ever having had no sinis"&amp;"ter .... I therefore decide to make them a reclamation attached below ....
Bjr, following the declaration of my claim I just read the value of the reimbursement of my prejudice, ie 89 euros for a value estimated at 850 euros for the following reason
I"&amp;" have not subscribed to the accessories option ...
I want to do you with my discontinuation because when I have assured myself at home for a can almost 8 years I have never had no claim and I have never heard of this option which also costs only 4.30 eur"&amp;"os so you You can imagine that I would have taken it, especially since my Harley Davidson is all changed and that there is more than 10,000 euros in accessories .....
When I assured myself by the internet I assured myself any risk which for me was cove"&amp;"ring everything then what it is all risk as I have always done and this since I was 185 I have 45 today ... and I n I don't even try to know if there were options ... and today after several phone strokes we explain to me that only the original equipment "&amp;"are reimbursed .... so if I had known that I would have assured the third party because It's been 8 years that you tell me about money for nothing to know 200 euros in addition every year is almost 1600 euros while if something happens on my motorcycle no"&amp;"thing will be reimbursed since nothing is original
And today for an amount estimated at 850 euros you only wish to reimburse me 89 euros .... no but I dream ... Explain to me what it is if it is not manifest flight !!! I am given to you in eight years al"&amp;"most 4000 euros so 1600 euros for nothing?
I will ask you to make a little gesture in my favor because I have learned from one of your direct conconent, namely the mutual of bikers who offered me to bring an expert to me to estimate the motorcycle and "&amp;"that in the event of Flight or other I would be reimbursed according to the value of the motorcycle or the added accessories estimated by the expert and this without any invoices
At the time of today I am very angry and decreed by your insurance I was "&amp;"however a faithful customer and a good driver in eight years I did not cost you anything and I rather saved money to you
I just subscribed to this famous accessory options even if the date of my disaster is anterior
But in the case of a refusal on you"&amp;"r part to take care of the repairs I would ask you to delete it and I would change insurance
I hope not to have taken the time to write to you for nothing even if I do not know if I am the right section for a reclamation but I did not find this section"&amp;" (if it was the case I hope that a person having a Decisional power will read my reclamation), and I expect you a little comprehension and to reinforce myself in the sense that you are correct insurance and that I have not come by chance to your home for "&amp;"all these years
While waiting I beg you to aggregate my sincere greetings
To all the owners of Harley Davidson or other personalized motorcycle flee this insurance which is only there to collect monthly and will not cover you in the event of a cute "&amp;"or other if you are ensuring any risk ...
It is better to pay a little more expensive to be covered ..... Hopefully that I have never fallen with my Becane because everything would have been for my apple as if I had been assured to the third party and of"&amp;" course AMV will offer you this famous Accessories options, it's up to you to read your contract well and even if you take it it will only serve you if you have the bills so in the end it is useless .....")</f>
        <v>To flee absolutely ..... happy until you arrive a disaster ....
I have my Harley Davidson entirely personalized (accessories and painting) and I find them with the reservoir completely pushed (hammer blow or I don't know what) .... I therefore declare a sinister to this insurance and after passage from the Expert who estimated the repairs to more than 800 euros I was answered that Amv was postponing me 89 euros .... Super and this by being assured any risk for 8 years and without ever having had no sinister .... I therefore decide to make them a reclamation attached below ....
Bjr, following the declaration of my claim I just read the value of the reimbursement of my prejudice, ie 89 euros for a value estimated at 850 euros for the following reason
I have not subscribed to the accessories option ...
I want to do you with my discontinuation because when I have assured myself at home for a can almost 8 years I have never had no claim and I have never heard of this option which also costs only 4.30 euros so you You can imagine that I would have taken it, especially since my Harley Davidson is all changed and that there is more than 10,000 euros in accessories .....
When I assured myself by the internet I assured myself any risk which for me was covering everything then what it is all risk as I have always done and this since I was 185 I have 45 today ... and I n I don't even try to know if there were options ... and today after several phone strokes we explain to me that only the original equipment are reimbursed .... so if I had known that I would have assured the third party because It's been 8 years that you tell me about money for nothing to know 200 euros in addition every year is almost 1600 euros while if something happens on my motorcycle nothing will be reimbursed since nothing is original
And today for an amount estimated at 850 euros you only wish to reimburse me 89 euros .... no but I dream ... Explain to me what it is if it is not manifest flight !!! I am given to you in eight years almost 4000 euros so 1600 euros for nothing?
I will ask you to make a little gesture in my favor because I have learned from one of your direct conconent, namely the mutual of bikers who offered me to bring an expert to me to estimate the motorcycle and that in the event of Flight or other I would be reimbursed according to the value of the motorcycle or the added accessories estimated by the expert and this without any invoices
At the time of today I am very angry and decreed by your insurance I was however a faithful customer and a good driver in eight years I did not cost you anything and I rather saved money to you
I just subscribed to this famous accessory options even if the date of my disaster is anterior
But in the case of a refusal on your part to take care of the repairs I would ask you to delete it and I would change insurance
I hope not to have taken the time to write to you for nothing even if I do not know if I am the right section for a reclamation but I did not find this section (if it was the case I hope that a person having a Decisional power will read my reclamation), and I expect you a little comprehension and to reinforce myself in the sense that you are correct insurance and that I have not come by chance to your home for all these years
While waiting I beg you to aggregate my sincere greetings
To all the owners of Harley Davidson or other personalized motorcycle flee this insurance which is only there to collect monthly and will not cover you in the event of a cute or other if you are ensuring any risk ...
It is better to pay a little more expensive to be covered ..... Hopefully that I have never fallen with my Becane because everything would have been for my apple as if I had been assured to the third party and of course AMV will offer you this famous Accessories options, it's up to you to read your contract well and even if you take it it will only serve you if you have the bills so in the end it is useless .....</v>
      </c>
    </row>
    <row r="462" ht="15.75" customHeight="1">
      <c r="B462" s="2" t="s">
        <v>1305</v>
      </c>
      <c r="C462" s="2" t="s">
        <v>1306</v>
      </c>
      <c r="D462" s="2" t="s">
        <v>614</v>
      </c>
      <c r="E462" s="2" t="s">
        <v>615</v>
      </c>
      <c r="F462" s="2" t="s">
        <v>15</v>
      </c>
      <c r="G462" s="2" t="s">
        <v>1307</v>
      </c>
      <c r="H462" s="2" t="s">
        <v>465</v>
      </c>
      <c r="I462" s="2" t="str">
        <f>IFERROR(__xludf.DUMMYFUNCTION("GOOGLETRANSLATE(C462,""fr"",""en"")"),"I have been insured since 2011 Coefficient 0.50 No accident since nor responsible and not responsible 12 points on my license I had a license withdrawal he has one month for excess at high speed + 50k: h
I have just been cracked super I always pay in tim"&amp;"e I have stayed with this insurance for all this time and raft the first error well I take note but it is really small on their part I leave them for this that they are just there to take money but especially not to help us")</f>
        <v>I have been insured since 2011 Coefficient 0.50 No accident since nor responsible and not responsible 12 points on my license I had a license withdrawal he has one month for excess at high speed + 50k: h
I have just been cracked super I always pay in time I have stayed with this insurance for all this time and raft the first error well I take note but it is really small on their part I leave them for this that they are just there to take money but especially not to help us</v>
      </c>
    </row>
    <row r="463" ht="15.75" customHeight="1">
      <c r="B463" s="2" t="s">
        <v>1308</v>
      </c>
      <c r="C463" s="2" t="s">
        <v>1309</v>
      </c>
      <c r="D463" s="2" t="s">
        <v>614</v>
      </c>
      <c r="E463" s="2" t="s">
        <v>615</v>
      </c>
      <c r="F463" s="2" t="s">
        <v>15</v>
      </c>
      <c r="G463" s="2" t="s">
        <v>1310</v>
      </c>
      <c r="H463" s="2" t="s">
        <v>475</v>
      </c>
      <c r="I463" s="2" t="str">
        <f>IFERROR(__xludf.DUMMYFUNCTION("GOOGLETRANSLATE(C463,""fr"",""en"")"),"Insured for a 125 scooter, very satisfied with breakdown service for a broken vehicle, which I have requested several times and which have always given me complete satisfaction.")</f>
        <v>Insured for a 125 scooter, very satisfied with breakdown service for a broken vehicle, which I have requested several times and which have always given me complete satisfaction.</v>
      </c>
    </row>
    <row r="464" ht="15.75" customHeight="1">
      <c r="B464" s="2" t="s">
        <v>1311</v>
      </c>
      <c r="C464" s="2" t="s">
        <v>1312</v>
      </c>
      <c r="D464" s="2" t="s">
        <v>614</v>
      </c>
      <c r="E464" s="2" t="s">
        <v>615</v>
      </c>
      <c r="F464" s="2" t="s">
        <v>15</v>
      </c>
      <c r="G464" s="2" t="s">
        <v>1313</v>
      </c>
      <c r="H464" s="2" t="s">
        <v>475</v>
      </c>
      <c r="I464" s="2" t="str">
        <f>IFERROR(__xludf.DUMMYFUNCTION("GOOGLETRANSLATE(C464,""fr"",""en"")"),"Insured since 2003 at AMV, it was fine.
In September 2017, I am on a motorcycle and a motorist who comes out of a parking lot cutting my way while trying to force the passage to insert.
I hit him but he tries to run away.
Traffic prevents him from goin"&amp;"g far and I ask him to make an observation.
Upon receipt of the AMV observation replied that they are not able to determine who is responsible (you are serious there !!!) (in order to have no costs to advance apparently) and that as I am not insured in "&amp;"""All risks"" they will do nothing for me.
After about two months I am told that the appeal against the insurer of the other party did not succeed because he did not respond to them and that they relaunch the procedure.
It's been seven months now and st"&amp;"ill no response or solution is offered to me.
If you have only one vehicle does not assure it at home because in the event of a dispute if (and I say if) you are compensated it will take months.
In terms of prices today there is much cheaper and at the "&amp;"level of customer service it can hardly be worse.
For an insurer who claims to be a specialist in two-wheelers is a disaster.")</f>
        <v>Insured since 2003 at AMV, it was fine.
In September 2017, I am on a motorcycle and a motorist who comes out of a parking lot cutting my way while trying to force the passage to insert.
I hit him but he tries to run away.
Traffic prevents him from going far and I ask him to make an observation.
Upon receipt of the AMV observation replied that they are not able to determine who is responsible (you are serious there !!!) (in order to have no costs to advance apparently) and that as I am not insured in "All risks" they will do nothing for me.
After about two months I am told that the appeal against the insurer of the other party did not succeed because he did not respond to them and that they relaunch the procedure.
It's been seven months now and still no response or solution is offered to me.
If you have only one vehicle does not assure it at home because in the event of a dispute if (and I say if) you are compensated it will take months.
In terms of prices today there is much cheaper and at the level of customer service it can hardly be worse.
For an insurer who claims to be a specialist in two-wheelers is a disaster.</v>
      </c>
    </row>
    <row r="465" ht="15.75" customHeight="1">
      <c r="B465" s="2" t="s">
        <v>1314</v>
      </c>
      <c r="C465" s="2" t="s">
        <v>1315</v>
      </c>
      <c r="D465" s="2" t="s">
        <v>614</v>
      </c>
      <c r="E465" s="2" t="s">
        <v>615</v>
      </c>
      <c r="F465" s="2" t="s">
        <v>15</v>
      </c>
      <c r="G465" s="2" t="s">
        <v>1316</v>
      </c>
      <c r="H465" s="2" t="s">
        <v>475</v>
      </c>
      <c r="I465" s="2" t="str">
        <f>IFERROR(__xludf.DUMMYFUNCTION("GOOGLETRANSLATE(C465,""fr"",""en"")"),"I have just called to finalize my registration on 26/03/18 at 5:40 p.m., my interlocutor was very unpleasant see rude, for a simple question of sending a document, at 12cts of euros per minute we could at least have someone of political and helpful on the"&amp;" phone ... !!! I hope that the services of this insurer are not like this advice ...")</f>
        <v>I have just called to finalize my registration on 26/03/18 at 5:40 p.m., my interlocutor was very unpleasant see rude, for a simple question of sending a document, at 12cts of euros per minute we could at least have someone of political and helpful on the phone ... !!! I hope that the services of this insurer are not like this advice ...</v>
      </c>
    </row>
    <row r="466" ht="15.75" customHeight="1">
      <c r="B466" s="2" t="s">
        <v>1317</v>
      </c>
      <c r="C466" s="2" t="s">
        <v>1318</v>
      </c>
      <c r="D466" s="2" t="s">
        <v>614</v>
      </c>
      <c r="E466" s="2" t="s">
        <v>615</v>
      </c>
      <c r="F466" s="2" t="s">
        <v>15</v>
      </c>
      <c r="G466" s="2" t="s">
        <v>1319</v>
      </c>
      <c r="H466" s="2" t="s">
        <v>475</v>
      </c>
      <c r="I466" s="2" t="str">
        <f>IFERROR(__xludf.DUMMYFUNCTION("GOOGLETRANSLATE(C466,""fr"",""en"")"),"Just a word .... flee! These people like many others no longer know what a customer is!")</f>
        <v>Just a word .... flee! These people like many others no longer know what a customer is!</v>
      </c>
    </row>
    <row r="467" ht="15.75" customHeight="1">
      <c r="B467" s="2" t="s">
        <v>1320</v>
      </c>
      <c r="C467" s="2" t="s">
        <v>1321</v>
      </c>
      <c r="D467" s="2" t="s">
        <v>614</v>
      </c>
      <c r="E467" s="2" t="s">
        <v>615</v>
      </c>
      <c r="F467" s="2" t="s">
        <v>15</v>
      </c>
      <c r="G467" s="2" t="s">
        <v>1322</v>
      </c>
      <c r="H467" s="2" t="s">
        <v>475</v>
      </c>
      <c r="I467" s="2" t="str">
        <f>IFERROR(__xludf.DUMMYFUNCTION("GOOGLETRANSLATE(C467,""fr"",""en"")"),"A shame ! A termination of their suite to 1 accident. No explanation, even after dozens of phone calls. And the worst, even after a request not to be terminated so as not to be penalized with other insurances, I have suffered a total refusal, without any "&amp;"explanation.
It is unacceptable. Incompetent, inhuman insurance, no listening, no exchange.
RUN AWAY !!!!!")</f>
        <v>A shame ! A termination of their suite to 1 accident. No explanation, even after dozens of phone calls. And the worst, even after a request not to be terminated so as not to be penalized with other insurances, I have suffered a total refusal, without any explanation.
It is unacceptable. Incompetent, inhuman insurance, no listening, no exchange.
RUN AWAY !!!!!</v>
      </c>
    </row>
    <row r="468" ht="15.75" customHeight="1">
      <c r="B468" s="2" t="s">
        <v>1323</v>
      </c>
      <c r="C468" s="2" t="s">
        <v>1324</v>
      </c>
      <c r="D468" s="2" t="s">
        <v>614</v>
      </c>
      <c r="E468" s="2" t="s">
        <v>615</v>
      </c>
      <c r="F468" s="2" t="s">
        <v>15</v>
      </c>
      <c r="G468" s="2" t="s">
        <v>475</v>
      </c>
      <c r="H468" s="2" t="s">
        <v>475</v>
      </c>
      <c r="I468" s="2" t="str">
        <f>IFERROR(__xludf.DUMMYFUNCTION("GOOGLETRANSLATE(C468,""fr"",""en"")"),"What a lack of responsiveness! A motorist overthrows my parking motorcycle, broken retro stripes and it's been more than 3 months since I can use it, because in the event of an accident it would be for my apple! Amv awaits the check of the opposing party "&amp;"to take care of my repairs ... But is an insurance professional unable to see who is wrong or not ???? Thank God that it is not health insurance")</f>
        <v>What a lack of responsiveness! A motorist overthrows my parking motorcycle, broken retro stripes and it's been more than 3 months since I can use it, because in the event of an accident it would be for my apple! Amv awaits the check of the opposing party to take care of my repairs ... But is an insurance professional unable to see who is wrong or not ???? Thank God that it is not health insurance</v>
      </c>
    </row>
    <row r="469" ht="15.75" customHeight="1">
      <c r="B469" s="2" t="s">
        <v>1325</v>
      </c>
      <c r="C469" s="2" t="s">
        <v>1326</v>
      </c>
      <c r="D469" s="2" t="s">
        <v>614</v>
      </c>
      <c r="E469" s="2" t="s">
        <v>615</v>
      </c>
      <c r="F469" s="2" t="s">
        <v>15</v>
      </c>
      <c r="G469" s="2" t="s">
        <v>1327</v>
      </c>
      <c r="H469" s="2" t="s">
        <v>485</v>
      </c>
      <c r="I469" s="2" t="str">
        <f>IFERROR(__xludf.DUMMYFUNCTION("GOOGLETRANSLATE(C469,""fr"",""en"")"),"Already 9 months that I am waiting for the reimbursement of my franchise for a non -responsible disaster. Always a good excuse for dragging the file !! If you don't need anything, don't hesitate, this insurance is for you !!")</f>
        <v>Already 9 months that I am waiting for the reimbursement of my franchise for a non -responsible disaster. Always a good excuse for dragging the file !! If you don't need anything, don't hesitate, this insurance is for you !!</v>
      </c>
    </row>
    <row r="470" ht="15.75" customHeight="1">
      <c r="B470" s="2" t="s">
        <v>1328</v>
      </c>
      <c r="C470" s="2" t="s">
        <v>1329</v>
      </c>
      <c r="D470" s="2" t="s">
        <v>614</v>
      </c>
      <c r="E470" s="2" t="s">
        <v>615</v>
      </c>
      <c r="F470" s="2" t="s">
        <v>15</v>
      </c>
      <c r="G470" s="2" t="s">
        <v>488</v>
      </c>
      <c r="H470" s="2" t="s">
        <v>485</v>
      </c>
      <c r="I470" s="2" t="str">
        <f>IFERROR(__xludf.DUMMYFUNCTION("GOOGLETRANSLATE(C470,""fr"",""en"")"),"Hello, I just subscribed to a contract having paid my three months I am not yet sent my docks. Following the Commantaire SA does not tempt me too much .....")</f>
        <v>Hello, I just subscribed to a contract having paid my three months I am not yet sent my docks. Following the Commantaire SA does not tempt me too much .....</v>
      </c>
    </row>
    <row r="471" ht="15.75" customHeight="1">
      <c r="B471" s="2" t="s">
        <v>1330</v>
      </c>
      <c r="C471" s="2" t="s">
        <v>1331</v>
      </c>
      <c r="D471" s="2" t="s">
        <v>614</v>
      </c>
      <c r="E471" s="2" t="s">
        <v>615</v>
      </c>
      <c r="F471" s="2" t="s">
        <v>15</v>
      </c>
      <c r="G471" s="2" t="s">
        <v>1332</v>
      </c>
      <c r="H471" s="2" t="s">
        <v>485</v>
      </c>
      <c r="I471" s="2" t="str">
        <f>IFERROR(__xludf.DUMMYFUNCTION("GOOGLETRANSLATE(C471,""fr"",""en"")"),"3 months that my motorcycle (from 28/11/2017 to date 02/21/2018) is unavailable because the files are advancing, no replacement solution while the problem comes from their services engorged by requests, not or can Response to my emails, it's always up to "&amp;"me to come to the news to find out that the situation can be evolved")</f>
        <v>3 months that my motorcycle (from 28/11/2017 to date 02/21/2018) is unavailable because the files are advancing, no replacement solution while the problem comes from their services engorged by requests, not or can Response to my emails, it's always up to me to come to the news to find out that the situation can be evolved</v>
      </c>
    </row>
    <row r="472" ht="15.75" customHeight="1">
      <c r="B472" s="2" t="s">
        <v>1333</v>
      </c>
      <c r="C472" s="2" t="s">
        <v>1334</v>
      </c>
      <c r="D472" s="2" t="s">
        <v>614</v>
      </c>
      <c r="E472" s="2" t="s">
        <v>615</v>
      </c>
      <c r="F472" s="2" t="s">
        <v>15</v>
      </c>
      <c r="G472" s="2" t="s">
        <v>1335</v>
      </c>
      <c r="H472" s="2" t="s">
        <v>507</v>
      </c>
      <c r="I472" s="2" t="str">
        <f>IFERROR(__xludf.DUMMYFUNCTION("GOOGLETRANSLATE(C472,""fr"",""en"")"),"Two months after a traffic accident, the responsibility is still not established. Thus, no compensation is paid.")</f>
        <v>Two months after a traffic accident, the responsibility is still not established. Thus, no compensation is paid.</v>
      </c>
    </row>
    <row r="473" ht="15.75" customHeight="1">
      <c r="B473" s="2" t="s">
        <v>1336</v>
      </c>
      <c r="C473" s="2" t="s">
        <v>1337</v>
      </c>
      <c r="D473" s="2" t="s">
        <v>614</v>
      </c>
      <c r="E473" s="2" t="s">
        <v>615</v>
      </c>
      <c r="F473" s="2" t="s">
        <v>15</v>
      </c>
      <c r="G473" s="2" t="s">
        <v>1338</v>
      </c>
      <c r="H473" s="2" t="s">
        <v>524</v>
      </c>
      <c r="I473" s="2" t="str">
        <f>IFERROR(__xludf.DUMMYFUNCTION("GOOGLETRANSLATE(C473,""fr"",""en"")"),"A little hassle to have such, sometimes long waiting but understanding service that made my efforts easier me")</f>
        <v>A little hassle to have such, sometimes long waiting but understanding service that made my efforts easier me</v>
      </c>
    </row>
    <row r="474" ht="15.75" customHeight="1">
      <c r="B474" s="2" t="s">
        <v>1339</v>
      </c>
      <c r="C474" s="2" t="s">
        <v>1340</v>
      </c>
      <c r="D474" s="2" t="s">
        <v>614</v>
      </c>
      <c r="E474" s="2" t="s">
        <v>615</v>
      </c>
      <c r="F474" s="2" t="s">
        <v>15</v>
      </c>
      <c r="G474" s="2" t="s">
        <v>1341</v>
      </c>
      <c r="H474" s="2" t="s">
        <v>16</v>
      </c>
      <c r="I474" s="2" t="str">
        <f>IFERROR(__xludf.DUMMYFUNCTION("GOOGLETRANSLATE(C474,""fr"",""en"")"),"Two claims at home
Motorcycle stolen in June, found 1 week later damaged, the thief on it, in chase with the gendarmes. Result: 2 months in prison for the thief, and 500th franchise for my apple and motorcycle unusable throughout the summer (partly bec"&amp;"ause of the mechanic too).
I don't understand to have to pay a deductible when the thief was identified. They did not turn against him on the pretext that he ""would be insolvent""
Very complicated to manage this file between advisers who only respond i"&amp;"n the morning from 9 to 12 noon, and ""experts"" to absent subscribers, who do not see the damage of the motorcycle. Follow -up of non -existent file, and it is absolutely necessary to call them all the time to accelerate the procedures ....
Then a few"&amp;" weeks later, once the motorcycle has been recovered, a small slide in town because of a motorist tried 100% in wrong. This time this file was treated quickly, without deductible and without advancing anything.
Moderately attractive price for me, young"&amp;" license, first recent motorcycle (2016) 300cc, B license for 2 years: 900th in the Paris region
Mixed opinion")</f>
        <v>Two claims at home
Motorcycle stolen in June, found 1 week later damaged, the thief on it, in chase with the gendarmes. Result: 2 months in prison for the thief, and 500th franchise for my apple and motorcycle unusable throughout the summer (partly because of the mechanic too).
I don't understand to have to pay a deductible when the thief was identified. They did not turn against him on the pretext that he "would be insolvent"
Very complicated to manage this file between advisers who only respond in the morning from 9 to 12 noon, and "experts" to absent subscribers, who do not see the damage of the motorcycle. Follow -up of non -existent file, and it is absolutely necessary to call them all the time to accelerate the procedures ....
Then a few weeks later, once the motorcycle has been recovered, a small slide in town because of a motorist tried 100% in wrong. This time this file was treated quickly, without deductible and without advancing anything.
Moderately attractive price for me, young license, first recent motorcycle (2016) 300cc, B license for 2 years: 900th in the Paris region
Mixed opinion</v>
      </c>
    </row>
    <row r="475" ht="15.75" customHeight="1">
      <c r="B475" s="2" t="s">
        <v>1342</v>
      </c>
      <c r="C475" s="2" t="s">
        <v>1343</v>
      </c>
      <c r="D475" s="2" t="s">
        <v>614</v>
      </c>
      <c r="E475" s="2" t="s">
        <v>615</v>
      </c>
      <c r="F475" s="2" t="s">
        <v>15</v>
      </c>
      <c r="G475" s="2" t="s">
        <v>1344</v>
      </c>
      <c r="H475" s="2" t="s">
        <v>16</v>
      </c>
      <c r="I475" s="2" t="str">
        <f>IFERROR(__xludf.DUMMYFUNCTION("GOOGLETRANSLATE(C475,""fr"",""en"")"),"Normal insurance when everything is fine, but as soon as there is a claim, no one, deplorable reception, no contact such or emails, no support, 5 months awaiting reimbursement for non -responsible accident and still no response. In the digital age, this i"&amp;"nsurance still sends postal letters to the opponent ... In short for my part disappointed with insurance that shows a nice ad on TV but which is not up to the task service ....")</f>
        <v>Normal insurance when everything is fine, but as soon as there is a claim, no one, deplorable reception, no contact such or emails, no support, 5 months awaiting reimbursement for non -responsible accident and still no response. In the digital age, this insurance still sends postal letters to the opponent ... In short for my part disappointed with insurance that shows a nice ad on TV but which is not up to the task service ....</v>
      </c>
    </row>
    <row r="476" ht="15.75" customHeight="1">
      <c r="B476" s="2" t="s">
        <v>1345</v>
      </c>
      <c r="C476" s="2" t="s">
        <v>1346</v>
      </c>
      <c r="D476" s="2" t="s">
        <v>614</v>
      </c>
      <c r="E476" s="2" t="s">
        <v>615</v>
      </c>
      <c r="F476" s="2" t="s">
        <v>15</v>
      </c>
      <c r="G476" s="2" t="s">
        <v>1347</v>
      </c>
      <c r="H476" s="2" t="s">
        <v>16</v>
      </c>
      <c r="I476" s="2" t="str">
        <f>IFERROR(__xludf.DUMMYFUNCTION("GOOGLETRANSLATE(C476,""fr"",""en"")"),"The worst insurance! There is no biker at home, it shows. Even if we are not wrong, they don't even try to defend us. Taking treatment for files too long, no contacts, they wander us .... I will quickly terminate")</f>
        <v>The worst insurance! There is no biker at home, it shows. Even if we are not wrong, they don't even try to defend us. Taking treatment for files too long, no contacts, they wander us .... I will quickly terminate</v>
      </c>
    </row>
    <row r="477" ht="15.75" customHeight="1">
      <c r="B477" s="2" t="s">
        <v>1348</v>
      </c>
      <c r="C477" s="2" t="s">
        <v>1349</v>
      </c>
      <c r="D477" s="2" t="s">
        <v>614</v>
      </c>
      <c r="E477" s="2" t="s">
        <v>615</v>
      </c>
      <c r="F477" s="2" t="s">
        <v>15</v>
      </c>
      <c r="G477" s="2" t="s">
        <v>1350</v>
      </c>
      <c r="H477" s="2" t="s">
        <v>20</v>
      </c>
      <c r="I477" s="2" t="str">
        <f>IFERROR(__xludf.DUMMYFUNCTION("GOOGLETRANSLATE(C477,""fr"",""en"")"),"I was impressed by the management of a sinister flight and greable! Ent surprised by the amount of the reimbursement. A big thank you to the team")</f>
        <v>I was impressed by the management of a sinister flight and greable! Ent surprised by the amount of the reimbursement. A big thank you to the team</v>
      </c>
    </row>
    <row r="478" ht="15.75" customHeight="1">
      <c r="B478" s="2" t="s">
        <v>1351</v>
      </c>
      <c r="C478" s="2" t="s">
        <v>1352</v>
      </c>
      <c r="D478" s="2" t="s">
        <v>614</v>
      </c>
      <c r="E478" s="2" t="s">
        <v>615</v>
      </c>
      <c r="F478" s="2" t="s">
        <v>15</v>
      </c>
      <c r="G478" s="2" t="s">
        <v>1353</v>
      </c>
      <c r="H478" s="2" t="s">
        <v>24</v>
      </c>
      <c r="I478" s="2" t="str">
        <f>IFERROR(__xludf.DUMMYFUNCTION("GOOGLETRANSLATE(C478,""fr"",""en"")"),"I was insured with them for a 50cc scooter for work my scooter was robbed in front of my work it's been a month 1/2 I have provided all the papers and since then the only news that I had s 'Is that I was making more from their home for my second scooter t"&amp;"hat I bought a week after the flight of the first I was raft without explanation and given the comments I regret having prayed as insurance I advised it")</f>
        <v>I was insured with them for a 50cc scooter for work my scooter was robbed in front of my work it's been a month 1/2 I have provided all the papers and since then the only news that I had s 'Is that I was making more from their home for my second scooter that I bought a week after the flight of the first I was raft without explanation and given the comments I regret having prayed as insurance I advised it</v>
      </c>
    </row>
    <row r="479" ht="15.75" customHeight="1">
      <c r="B479" s="2" t="s">
        <v>1354</v>
      </c>
      <c r="C479" s="2" t="s">
        <v>1355</v>
      </c>
      <c r="D479" s="2" t="s">
        <v>614</v>
      </c>
      <c r="E479" s="2" t="s">
        <v>615</v>
      </c>
      <c r="F479" s="2" t="s">
        <v>15</v>
      </c>
      <c r="G479" s="2" t="s">
        <v>1356</v>
      </c>
      <c r="H479" s="2" t="s">
        <v>31</v>
      </c>
      <c r="I479" s="2" t="str">
        <f>IFERROR(__xludf.DUMMYFUNCTION("GOOGLETRANSLATE(C479,""fr"",""en"")"),"Vehicle blocked for a month and a half for 10 hours of work
Still no care (AMV awaits the expert's conclusions, and the expert tells you it's not me it's amv
It may last for a long time)")</f>
        <v>Vehicle blocked for a month and a half for 10 hours of work
Still no care (AMV awaits the expert's conclusions, and the expert tells you it's not me it's amv
It may last for a long time)</v>
      </c>
    </row>
    <row r="480" ht="15.75" customHeight="1">
      <c r="B480" s="2" t="s">
        <v>1357</v>
      </c>
      <c r="C480" s="2" t="s">
        <v>1358</v>
      </c>
      <c r="D480" s="2" t="s">
        <v>614</v>
      </c>
      <c r="E480" s="2" t="s">
        <v>615</v>
      </c>
      <c r="F480" s="2" t="s">
        <v>15</v>
      </c>
      <c r="G480" s="2" t="s">
        <v>1359</v>
      </c>
      <c r="H480" s="2" t="s">
        <v>38</v>
      </c>
      <c r="I480" s="2" t="str">
        <f>IFERROR(__xludf.DUMMYFUNCTION("GOOGLETRANSLATE(C480,""fr"",""en"")"),"It has been recently that I am registered and I am very good, everything is great the price is very correct for what is offered. Continue like this, to try I recommend it.")</f>
        <v>It has been recently that I am registered and I am very good, everything is great the price is very correct for what is offered. Continue like this, to try I recommend it.</v>
      </c>
    </row>
    <row r="481" ht="15.75" customHeight="1">
      <c r="B481" s="2" t="s">
        <v>1360</v>
      </c>
      <c r="C481" s="2" t="s">
        <v>1361</v>
      </c>
      <c r="D481" s="2" t="s">
        <v>614</v>
      </c>
      <c r="E481" s="2" t="s">
        <v>615</v>
      </c>
      <c r="F481" s="2" t="s">
        <v>15</v>
      </c>
      <c r="G481" s="2" t="s">
        <v>1362</v>
      </c>
      <c r="H481" s="2" t="s">
        <v>45</v>
      </c>
      <c r="I481" s="2" t="str">
        <f>IFERROR(__xludf.DUMMYFUNCTION("GOOGLETRANSLATE(C481,""fr"",""en"")"),"Hello I subscribed to motorcycle insurance at AMV on 03/30/2017. After several telephone calls and the repetitive sending of the same documents by email, and then by mail, and with the guarantee that my calls were taken into account, yesterday I receive a"&amp;"n email telling me that my contract and terminated for lack of documents. After 14 years of insurance, I just changed my vehicle. Nice right?")</f>
        <v>Hello I subscribed to motorcycle insurance at AMV on 03/30/2017. After several telephone calls and the repetitive sending of the same documents by email, and then by mail, and with the guarantee that my calls were taken into account, yesterday I receive an email telling me that my contract and terminated for lack of documents. After 14 years of insurance, I just changed my vehicle. Nice right?</v>
      </c>
    </row>
    <row r="482" ht="15.75" customHeight="1">
      <c r="B482" s="2" t="s">
        <v>1363</v>
      </c>
      <c r="C482" s="2" t="s">
        <v>1364</v>
      </c>
      <c r="D482" s="2" t="s">
        <v>614</v>
      </c>
      <c r="E482" s="2" t="s">
        <v>615</v>
      </c>
      <c r="F482" s="2" t="s">
        <v>15</v>
      </c>
      <c r="G482" s="2" t="s">
        <v>1365</v>
      </c>
      <c r="H482" s="2" t="s">
        <v>45</v>
      </c>
      <c r="I482" s="2" t="str">
        <f>IFERROR(__xludf.DUMMYFUNCTION("GOOGLETRANSLATE(C482,""fr"",""en"")"),"Finally an honest insurer?")</f>
        <v>Finally an honest insurer?</v>
      </c>
    </row>
    <row r="483" ht="15.75" customHeight="1">
      <c r="B483" s="2" t="s">
        <v>1366</v>
      </c>
      <c r="C483" s="2" t="s">
        <v>1367</v>
      </c>
      <c r="D483" s="2" t="s">
        <v>614</v>
      </c>
      <c r="E483" s="2" t="s">
        <v>615</v>
      </c>
      <c r="F483" s="2" t="s">
        <v>15</v>
      </c>
      <c r="G483" s="2" t="s">
        <v>1368</v>
      </c>
      <c r="H483" s="2" t="s">
        <v>49</v>
      </c>
      <c r="I483" s="2" t="str">
        <f>IFERROR(__xludf.DUMMYFUNCTION("GOOGLETRANSLATE(C483,""fr"",""en"")"),"Hi there! Do you have serious assurance to advise me? A car cut me off on August 28, 2016! Since I’ve always been new! When I allow myself to call every two months, I am made to understand that my calls bothers! In the meantime I am taken every month, I c"&amp;"an't take it anymore !!!")</f>
        <v>Hi there! Do you have serious assurance to advise me? A car cut me off on August 28, 2016! Since I’ve always been new! When I allow myself to call every two months, I am made to understand that my calls bothers! In the meantime I am taken every month, I can't take it anymore !!!</v>
      </c>
    </row>
    <row r="484" ht="15.75" customHeight="1">
      <c r="B484" s="2" t="s">
        <v>1369</v>
      </c>
      <c r="C484" s="2" t="s">
        <v>1370</v>
      </c>
      <c r="D484" s="2" t="s">
        <v>614</v>
      </c>
      <c r="E484" s="2" t="s">
        <v>615</v>
      </c>
      <c r="F484" s="2" t="s">
        <v>15</v>
      </c>
      <c r="G484" s="2" t="s">
        <v>56</v>
      </c>
      <c r="H484" s="2" t="s">
        <v>53</v>
      </c>
      <c r="I484" s="2" t="str">
        <f>IFERROR(__xludf.DUMMYFUNCTION("GOOGLETRANSLATE(C484,""fr"",""en"")"),"After a declaration of non-responsible disaster (according to the highway code), although AMV puts a considerable time to determine my responsibility and today after more than a month of immobilization of my vehicle (since 15/ 02), I claim compensation fo"&amp;"r my means of transport since my motorcycle allows me to make my home-work trips (in addition to the credit that I must reimburse every month, this incurms additional transport costs obviously), we replies that it is not possible and that I have to go thr"&amp;"ough a lawyer to make the complaint. I find this completely crazy given the situation, that I am the victim of a road accident and the fact that my insurer does not take responsibility on this side. In the case of a non-responsible accident, this is what "&amp;"the law stipulates: ""Removal of the vehicle leading to a deprivation of enjoyment for its owner: reimbursement of the rental costs of a replacement vehicle, subscription to public transport, or flat -rate compensation to compensate for the inconvenience."&amp;"
(Examples: CA Versailles, January 20, 2006; CA Paris, June 11, 2007) "". In addition, AMV asks me to settle the deductible of € 450 to the garage until the responsibility is defined following the return of the insurance opposing. I was contacted by the "&amp;"opposing insured who confirmed his full responsibility (return from his insurance) to me well (his insurance) and AMV replied: he can be responsible as you can be too. We walk on the head .")</f>
        <v>After a declaration of non-responsible disaster (according to the highway code), although AMV puts a considerable time to determine my responsibility and today after more than a month of immobilization of my vehicle (since 15/ 02), I claim compensation for my means of transport since my motorcycle allows me to make my home-work trips (in addition to the credit that I must reimburse every month, this incurms additional transport costs obviously), we replies that it is not possible and that I have to go through a lawyer to make the complaint. I find this completely crazy given the situation, that I am the victim of a road accident and the fact that my insurer does not take responsibility on this side. In the case of a non-responsible accident, this is what the law stipulates: "Removal of the vehicle leading to a deprivation of enjoyment for its owner: reimbursement of the rental costs of a replacement vehicle, subscription to public transport, or flat -rate compensation to compensate for the inconvenience.
(Examples: CA Versailles, January 20, 2006; CA Paris, June 11, 2007) ". In addition, AMV asks me to settle the deductible of € 450 to the garage until the responsibility is defined following the return of the insurance opposing. I was contacted by the opposing insured who confirmed his full responsibility (return from his insurance) to me well (his insurance) and AMV replied: he can be responsible as you can be too. We walk on the head .</v>
      </c>
    </row>
    <row r="485" ht="15.75" customHeight="1">
      <c r="B485" s="2" t="s">
        <v>1371</v>
      </c>
      <c r="C485" s="2" t="s">
        <v>1372</v>
      </c>
      <c r="D485" s="2" t="s">
        <v>614</v>
      </c>
      <c r="E485" s="2" t="s">
        <v>615</v>
      </c>
      <c r="F485" s="2" t="s">
        <v>15</v>
      </c>
      <c r="G485" s="2" t="s">
        <v>1373</v>
      </c>
      <c r="H485" s="2" t="s">
        <v>65</v>
      </c>
      <c r="I485" s="2" t="str">
        <f>IFERROR(__xludf.DUMMYFUNCTION("GOOGLETRANSLATE(C485,""fr"",""en"")"),"Insured at home for years, I have been very satisfied with the management of a recent sinister. As a former customer I saw my franchise divided by 2 it is always appreciable")</f>
        <v>Insured at home for years, I have been very satisfied with the management of a recent sinister. As a former customer I saw my franchise divided by 2 it is always appreciable</v>
      </c>
    </row>
    <row r="486" ht="15.75" customHeight="1">
      <c r="B486" s="2" t="s">
        <v>1374</v>
      </c>
      <c r="C486" s="2" t="s">
        <v>1375</v>
      </c>
      <c r="D486" s="2" t="s">
        <v>614</v>
      </c>
      <c r="E486" s="2" t="s">
        <v>615</v>
      </c>
      <c r="F486" s="2" t="s">
        <v>15</v>
      </c>
      <c r="G486" s="2" t="s">
        <v>1376</v>
      </c>
      <c r="H486" s="2" t="s">
        <v>65</v>
      </c>
      <c r="I486" s="2" t="str">
        <f>IFERROR(__xludf.DUMMYFUNCTION("GOOGLETRANSLATE(C486,""fr"",""en"")"),"Being a recent insured person without difficult to be very objective on the quality of the services, for the moment very well")</f>
        <v>Being a recent insured person without difficult to be very objective on the quality of the services, for the moment very well</v>
      </c>
    </row>
    <row r="487" ht="15.75" customHeight="1">
      <c r="B487" s="2" t="s">
        <v>1377</v>
      </c>
      <c r="C487" s="2" t="s">
        <v>1378</v>
      </c>
      <c r="D487" s="2" t="s">
        <v>614</v>
      </c>
      <c r="E487" s="2" t="s">
        <v>615</v>
      </c>
      <c r="F487" s="2" t="s">
        <v>15</v>
      </c>
      <c r="G487" s="2" t="s">
        <v>1379</v>
      </c>
      <c r="H487" s="2" t="s">
        <v>65</v>
      </c>
      <c r="I487" s="2" t="str">
        <f>IFERROR(__xludf.DUMMYFUNCTION("GOOGLETRANSLATE(C487,""fr"",""en"")"),"Having toured several insurance, AMV remains the best value for money for my motorcycle insurance.")</f>
        <v>Having toured several insurance, AMV remains the best value for money for my motorcycle insurance.</v>
      </c>
    </row>
    <row r="488" ht="15.75" customHeight="1">
      <c r="B488" s="2" t="s">
        <v>1380</v>
      </c>
      <c r="C488" s="2" t="s">
        <v>1381</v>
      </c>
      <c r="D488" s="2" t="s">
        <v>614</v>
      </c>
      <c r="E488" s="2" t="s">
        <v>615</v>
      </c>
      <c r="F488" s="2" t="s">
        <v>15</v>
      </c>
      <c r="G488" s="2" t="s">
        <v>1382</v>
      </c>
      <c r="H488" s="2" t="s">
        <v>72</v>
      </c>
      <c r="I488" s="2" t="str">
        <f>IFERROR(__xludf.DUMMYFUNCTION("GOOGLETRANSLATE(C488,""fr"",""en"")"),"I am delighted because I am a young motorcycle driver and having never been insured on a motorcycle no insurance wanted to cover me except AMV and with attractive prices")</f>
        <v>I am delighted because I am a young motorcycle driver and having never been insured on a motorcycle no insurance wanted to cover me except AMV and with attractive prices</v>
      </c>
    </row>
    <row r="489" ht="15.75" customHeight="1">
      <c r="B489" s="2" t="s">
        <v>1383</v>
      </c>
      <c r="C489" s="2" t="s">
        <v>1384</v>
      </c>
      <c r="D489" s="2" t="s">
        <v>614</v>
      </c>
      <c r="E489" s="2" t="s">
        <v>615</v>
      </c>
      <c r="F489" s="2" t="s">
        <v>15</v>
      </c>
      <c r="G489" s="2" t="s">
        <v>1385</v>
      </c>
      <c r="H489" s="2" t="s">
        <v>72</v>
      </c>
      <c r="I489" s="2" t="str">
        <f>IFERROR(__xludf.DUMMYFUNCTION("GOOGLETRANSLATE(C489,""fr"",""en"")"),"Biker friends, I was the victim 3 days ago from a non -responsible road accident with Blaissure, worried about my loss of salary which will arrive very quickly and the costs generated by the accident, I phone AMV for Knowing their positions in this, answe"&amp;"red me in a cold tone that there is more serious than that and that I was starting to be painful to have tried to call my advisor 3 times the previous days (without having it ). That I had only to wait like everyone, an answer I find which a little goes b"&amp;"eyond the terminals and the functions of insurance.")</f>
        <v>Biker friends, I was the victim 3 days ago from a non -responsible road accident with Blaissure, worried about my loss of salary which will arrive very quickly and the costs generated by the accident, I phone AMV for Knowing their positions in this, answered me in a cold tone that there is more serious than that and that I was starting to be painful to have tried to call my advisor 3 times the previous days (without having it ). That I had only to wait like everyone, an answer I find which a little goes beyond the terminals and the functions of insurance.</v>
      </c>
    </row>
    <row r="490" ht="15.75" customHeight="1">
      <c r="B490" s="2" t="s">
        <v>1386</v>
      </c>
      <c r="C490" s="2" t="s">
        <v>1387</v>
      </c>
      <c r="D490" s="2" t="s">
        <v>614</v>
      </c>
      <c r="E490" s="2" t="s">
        <v>615</v>
      </c>
      <c r="F490" s="2" t="s">
        <v>15</v>
      </c>
      <c r="G490" s="2" t="s">
        <v>81</v>
      </c>
      <c r="H490" s="2" t="s">
        <v>82</v>
      </c>
      <c r="I490" s="2" t="str">
        <f>IFERROR(__xludf.DUMMYFUNCTION("GOOGLETRANSLATE(C490,""fr"",""en"")"),"Understand that if this insurance is the cheapest, it is because there is a reason")</f>
        <v>Understand that if this insurance is the cheapest, it is because there is a reason</v>
      </c>
    </row>
    <row r="491" ht="15.75" customHeight="1">
      <c r="B491" s="2" t="s">
        <v>1388</v>
      </c>
      <c r="C491" s="2" t="s">
        <v>1389</v>
      </c>
      <c r="D491" s="2" t="s">
        <v>614</v>
      </c>
      <c r="E491" s="2" t="s">
        <v>615</v>
      </c>
      <c r="F491" s="2" t="s">
        <v>15</v>
      </c>
      <c r="G491" s="2" t="s">
        <v>1390</v>
      </c>
      <c r="H491" s="2" t="s">
        <v>82</v>
      </c>
      <c r="I491" s="2" t="str">
        <f>IFERROR(__xludf.DUMMYFUNCTION("GOOGLETRANSLATE(C491,""fr"",""en"")"),"9 years at AMV without a responsible disaster; A cancellation of permit due due to speeding all less than 30km/h and termination of my immediate contract.
AMV, the insurer who does not like to wake up insurance premiums without having any problems that g"&amp;"o with .. so not an insurer ... Pitoyable !! therefore to avoid")</f>
        <v>9 years at AMV without a responsible disaster; A cancellation of permit due due to speeding all less than 30km/h and termination of my immediate contract.
AMV, the insurer who does not like to wake up insurance premiums without having any problems that go with .. so not an insurer ... Pitoyable !! therefore to avoid</v>
      </c>
    </row>
    <row r="492" ht="15.75" customHeight="1">
      <c r="B492" s="2" t="s">
        <v>1391</v>
      </c>
      <c r="C492" s="2" t="s">
        <v>1392</v>
      </c>
      <c r="D492" s="2" t="s">
        <v>614</v>
      </c>
      <c r="E492" s="2" t="s">
        <v>615</v>
      </c>
      <c r="F492" s="2" t="s">
        <v>15</v>
      </c>
      <c r="G492" s="2" t="s">
        <v>1393</v>
      </c>
      <c r="H492" s="2" t="s">
        <v>82</v>
      </c>
      <c r="I492" s="2" t="str">
        <f>IFERROR(__xludf.DUMMYFUNCTION("GOOGLETRANSLATE(C492,""fr"",""en"")"),"It is often the competitive taking that turns to AMV. But I don't wish you having an accident .. !!! Non-responsible accident here in 2009 and my file is still not compensated! The offer made to me 3000 € less than the sums that I had to hire to be treate"&amp;"d! A bounded and incompetent interlocutor who does not seek dialogue and which led to me financially. Moreover, never any advice in the management of my disaster, basically I was left me Demm ** all alone ..... To be flee !!!!! Look for a real insurer ..."&amp;".")</f>
        <v>It is often the competitive taking that turns to AMV. But I don't wish you having an accident .. !!! Non-responsible accident here in 2009 and my file is still not compensated! The offer made to me 3000 € less than the sums that I had to hire to be treated! A bounded and incompetent interlocutor who does not seek dialogue and which led to me financially. Moreover, never any advice in the management of my disaster, basically I was left me Demm ** all alone ..... To be flee !!!!! Look for a real insurer ....</v>
      </c>
    </row>
    <row r="493" ht="15.75" customHeight="1">
      <c r="B493" s="2" t="s">
        <v>1394</v>
      </c>
      <c r="C493" s="2" t="s">
        <v>1395</v>
      </c>
      <c r="D493" s="2" t="s">
        <v>614</v>
      </c>
      <c r="E493" s="2" t="s">
        <v>615</v>
      </c>
      <c r="F493" s="2" t="s">
        <v>15</v>
      </c>
      <c r="G493" s="2" t="s">
        <v>82</v>
      </c>
      <c r="H493" s="2" t="s">
        <v>82</v>
      </c>
      <c r="I493" s="2" t="str">
        <f>IFERROR(__xludf.DUMMYFUNCTION("GOOGLETRANSLATE(C493,""fr"",""en"")"),"Following a quad accident where I was sent to the AMV Assurance ditch to be fast and effective when the repair of my vehicle")</f>
        <v>Following a quad accident where I was sent to the AMV Assurance ditch to be fast and effective when the repair of my vehicle</v>
      </c>
    </row>
    <row r="494" ht="15.75" customHeight="1">
      <c r="B494" s="2" t="s">
        <v>1396</v>
      </c>
      <c r="C494" s="2" t="s">
        <v>1397</v>
      </c>
      <c r="D494" s="2" t="s">
        <v>614</v>
      </c>
      <c r="E494" s="2" t="s">
        <v>615</v>
      </c>
      <c r="F494" s="2" t="s">
        <v>15</v>
      </c>
      <c r="G494" s="2" t="s">
        <v>611</v>
      </c>
      <c r="H494" s="2" t="s">
        <v>89</v>
      </c>
      <c r="I494" s="2" t="str">
        <f>IFERROR(__xludf.DUMMYFUNCTION("GOOGLETRANSLATE(C494,""fr"",""en"")"),"When you listen to my story on the AMV way to treat its customers in the event of a sinister flight you will undoubtedly decide to change insurer, ... I am willing to explain in detail ...")</f>
        <v>When you listen to my story on the AMV way to treat its customers in the event of a sinister flight you will undoubtedly decide to change insurer, ... I am willing to explain in detail ...</v>
      </c>
    </row>
    <row r="495" ht="15.75" customHeight="1">
      <c r="B495" s="2" t="s">
        <v>1398</v>
      </c>
      <c r="C495" s="2" t="s">
        <v>1399</v>
      </c>
      <c r="D495" s="2" t="s">
        <v>1400</v>
      </c>
      <c r="E495" s="2" t="s">
        <v>615</v>
      </c>
      <c r="F495" s="2" t="s">
        <v>15</v>
      </c>
      <c r="G495" s="2" t="s">
        <v>1401</v>
      </c>
      <c r="H495" s="2" t="s">
        <v>1402</v>
      </c>
      <c r="I495" s="2" t="str">
        <f>IFERROR(__xludf.DUMMYFUNCTION("GOOGLETRANSLATE(C495,""fr"",""en"")"),"For the moment satisfied
Simple and fast
Reasonable price
I only made the registration
Cordially
Later we shall see
Thank you
Hoping that everything is going well")</f>
        <v>For the moment satisfied
Simple and fast
Reasonable price
I only made the registration
Cordially
Later we shall see
Thank you
Hoping that everything is going well</v>
      </c>
    </row>
    <row r="496" ht="15.75" customHeight="1">
      <c r="B496" s="2" t="s">
        <v>1403</v>
      </c>
      <c r="C496" s="2" t="s">
        <v>1404</v>
      </c>
      <c r="D496" s="2" t="s">
        <v>1400</v>
      </c>
      <c r="E496" s="2" t="s">
        <v>615</v>
      </c>
      <c r="F496" s="2" t="s">
        <v>15</v>
      </c>
      <c r="G496" s="2" t="s">
        <v>1405</v>
      </c>
      <c r="H496" s="2" t="s">
        <v>1402</v>
      </c>
      <c r="I496" s="2" t="str">
        <f>IFERROR(__xludf.DUMMYFUNCTION("GOOGLETRANSLATE(C496,""fr"",""en"")"),"I am satisfied with the service I highly recommend facilitated to have the very satisfied quote I highly recommend you thank you very much")</f>
        <v>I am satisfied with the service I highly recommend facilitated to have the very satisfied quote I highly recommend you thank you very much</v>
      </c>
    </row>
    <row r="497" ht="15.75" customHeight="1">
      <c r="B497" s="2" t="s">
        <v>1406</v>
      </c>
      <c r="C497" s="2" t="s">
        <v>1407</v>
      </c>
      <c r="D497" s="2" t="s">
        <v>1400</v>
      </c>
      <c r="E497" s="2" t="s">
        <v>615</v>
      </c>
      <c r="F497" s="2" t="s">
        <v>15</v>
      </c>
      <c r="G497" s="2" t="s">
        <v>1405</v>
      </c>
      <c r="H497" s="2" t="s">
        <v>1402</v>
      </c>
      <c r="I497" s="2" t="str">
        <f>IFERROR(__xludf.DUMMYFUNCTION("GOOGLETRANSLATE(C497,""fr"",""en"")"),"First membership of this insurance which seems interesting and easy to put into service via the Internet.
She deserves to be interested in it and was recommended by my motorcycle dealer
")</f>
        <v>First membership of this insurance which seems interesting and easy to put into service via the Internet.
She deserves to be interested in it and was recommended by my motorcycle dealer
</v>
      </c>
    </row>
    <row r="498" ht="15.75" customHeight="1">
      <c r="B498" s="2" t="s">
        <v>1408</v>
      </c>
      <c r="C498" s="2" t="s">
        <v>1409</v>
      </c>
      <c r="D498" s="2" t="s">
        <v>1400</v>
      </c>
      <c r="E498" s="2" t="s">
        <v>615</v>
      </c>
      <c r="F498" s="2" t="s">
        <v>15</v>
      </c>
      <c r="G498" s="2" t="s">
        <v>1410</v>
      </c>
      <c r="H498" s="2" t="s">
        <v>1402</v>
      </c>
      <c r="I498" s="2" t="str">
        <f>IFERROR(__xludf.DUMMYFUNCTION("GOOGLETRANSLATE(C498,""fr"",""en"")"),"
Very fast and practical thank you very much for this suitable service very fast and practical thank you very much for this suitable service very fast and practical thank you very much for this suitable service")</f>
        <v>
Very fast and practical thank you very much for this suitable service very fast and practical thank you very much for this suitable service very fast and practical thank you very much for this suitable service</v>
      </c>
    </row>
    <row r="499" ht="15.75" customHeight="1">
      <c r="B499" s="2" t="s">
        <v>1411</v>
      </c>
      <c r="C499" s="2" t="s">
        <v>1412</v>
      </c>
      <c r="D499" s="2" t="s">
        <v>1400</v>
      </c>
      <c r="E499" s="2" t="s">
        <v>615</v>
      </c>
      <c r="F499" s="2" t="s">
        <v>15</v>
      </c>
      <c r="G499" s="2" t="s">
        <v>1413</v>
      </c>
      <c r="H499" s="2" t="s">
        <v>1402</v>
      </c>
      <c r="I499" s="2" t="str">
        <f>IFERROR(__xludf.DUMMYFUNCTION("GOOGLETRANSLATE(C499,""fr"",""en"")"),"My registration was simple and quick, and the prices are completely competitive, so I chose this insurance, thanks again for the service rendered.")</f>
        <v>My registration was simple and quick, and the prices are completely competitive, so I chose this insurance, thanks again for the service rendered.</v>
      </c>
    </row>
    <row r="500" ht="15.75" customHeight="1">
      <c r="B500" s="2" t="s">
        <v>1414</v>
      </c>
      <c r="C500" s="2" t="s">
        <v>1415</v>
      </c>
      <c r="D500" s="2" t="s">
        <v>1400</v>
      </c>
      <c r="E500" s="2" t="s">
        <v>615</v>
      </c>
      <c r="F500" s="2" t="s">
        <v>15</v>
      </c>
      <c r="G500" s="2" t="s">
        <v>1413</v>
      </c>
      <c r="H500" s="2" t="s">
        <v>1402</v>
      </c>
      <c r="I500" s="2" t="str">
        <f>IFERROR(__xludf.DUMMYFUNCTION("GOOGLETRANSLATE(C500,""fr"",""en"")"),"This insurance is the worst of all insurance, I do not recommend any two -wheeled driver, car dallaz at home the processing of your claims is catastrophic! The management much more than deplorable I had a two -wheeled accident in September 2021 April bein"&amp;"g concentrated as responsible and explained that when I took care it imposed impossible to take testimonies because I was taken care of by firefighters
(You have already seen an accident tell the firefighter wait I have to take testimonies!)
I had to ju"&amp;"stify myself by bringing them elements of types:
Pictures
Signpost explaining my accident
Written legends
(testimonials) that I was finally able to collect
Note that a date for an expert passage from my vehicle had been given to me and that it has "&amp;"been canceled in ever giving me another and now he simply concentrates that I am responsible for everything, explaining the elements explaining clearly the faulty aspect of the driver having hit me
April is the Piiiiiiiire ​​Motorcycle insurance not at a"&amp;"ll !!")</f>
        <v>This insurance is the worst of all insurance, I do not recommend any two -wheeled driver, car dallaz at home the processing of your claims is catastrophic! The management much more than deplorable I had a two -wheeled accident in September 2021 April being concentrated as responsible and explained that when I took care it imposed impossible to take testimonies because I was taken care of by firefighters
(You have already seen an accident tell the firefighter wait I have to take testimonies!)
I had to justify myself by bringing them elements of types:
Pictures
Signpost explaining my accident
Written legends
(testimonials) that I was finally able to collect
Note that a date for an expert passage from my vehicle had been given to me and that it has been canceled in ever giving me another and now he simply concentrates that I am responsible for everything, explaining the elements explaining clearly the faulty aspect of the driver having hit me
April is the Piiiiiiiire ​​Motorcycle insurance not at all !!</v>
      </c>
    </row>
    <row r="501" ht="15.75" customHeight="1">
      <c r="B501" s="2" t="s">
        <v>1416</v>
      </c>
      <c r="C501" s="2" t="s">
        <v>1417</v>
      </c>
      <c r="D501" s="2" t="s">
        <v>1400</v>
      </c>
      <c r="E501" s="2" t="s">
        <v>615</v>
      </c>
      <c r="F501" s="2" t="s">
        <v>15</v>
      </c>
      <c r="G501" s="2" t="s">
        <v>1413</v>
      </c>
      <c r="H501" s="2" t="s">
        <v>1402</v>
      </c>
      <c r="I501" s="2" t="str">
        <f>IFERROR(__xludf.DUMMYFUNCTION("GOOGLETRANSLATE(C501,""fr"",""en"")"),"Too bad the person who received my call for information does not understand French correctly! You ask your question, it answers what is your customer number, you rest your question, a big white!
Cordially")</f>
        <v>Too bad the person who received my call for information does not understand French correctly! You ask your question, it answers what is your customer number, you rest your question, a big white!
Cordially</v>
      </c>
    </row>
    <row r="502" ht="15.75" customHeight="1">
      <c r="B502" s="2" t="s">
        <v>1418</v>
      </c>
      <c r="C502" s="2" t="s">
        <v>1419</v>
      </c>
      <c r="D502" s="2" t="s">
        <v>1400</v>
      </c>
      <c r="E502" s="2" t="s">
        <v>615</v>
      </c>
      <c r="F502" s="2" t="s">
        <v>15</v>
      </c>
      <c r="G502" s="2" t="s">
        <v>1420</v>
      </c>
      <c r="H502" s="2" t="s">
        <v>1402</v>
      </c>
      <c r="I502" s="2" t="str">
        <f>IFERROR(__xludf.DUMMYFUNCTION("GOOGLETRANSLATE(C502,""fr"",""en"")"),"Satisfied with the price and proposals. Fast and effective.
I ensured my electric scooter. The price is very correct. Thanks very much. I recommend")</f>
        <v>Satisfied with the price and proposals. Fast and effective.
I ensured my electric scooter. The price is very correct. Thanks very much. I recommend</v>
      </c>
    </row>
    <row r="503" ht="15.75" customHeight="1">
      <c r="B503" s="2" t="s">
        <v>1421</v>
      </c>
      <c r="C503" s="2" t="s">
        <v>1422</v>
      </c>
      <c r="D503" s="2" t="s">
        <v>1400</v>
      </c>
      <c r="E503" s="2" t="s">
        <v>615</v>
      </c>
      <c r="F503" s="2" t="s">
        <v>15</v>
      </c>
      <c r="G503" s="2" t="s">
        <v>1420</v>
      </c>
      <c r="H503" s="2" t="s">
        <v>1402</v>
      </c>
      <c r="I503" s="2" t="str">
        <f>IFERROR(__xludf.DUMMYFUNCTION("GOOGLETRANSLATE(C503,""fr"",""en"")"),"I am very satisfied with this insurance The prices are really great, the options are also great, are well explained and not very expensive really top")</f>
        <v>I am very satisfied with this insurance The prices are really great, the options are also great, are well explained and not very expensive really top</v>
      </c>
    </row>
    <row r="504" ht="15.75" customHeight="1">
      <c r="B504" s="2" t="s">
        <v>1423</v>
      </c>
      <c r="C504" s="2" t="s">
        <v>1424</v>
      </c>
      <c r="D504" s="2" t="s">
        <v>1400</v>
      </c>
      <c r="E504" s="2" t="s">
        <v>615</v>
      </c>
      <c r="F504" s="2" t="s">
        <v>15</v>
      </c>
      <c r="G504" s="2" t="s">
        <v>1425</v>
      </c>
      <c r="H504" s="2" t="s">
        <v>1402</v>
      </c>
      <c r="I504" s="2" t="str">
        <f>IFERROR(__xludf.DUMMYFUNCTION("GOOGLETRANSLATE(C504,""fr"",""en"")"),"Best value for money to ensure a new 50 cm3 scooter against flight (sometimes completely impossible according to certain companies!)
Best value for money to ensure a new 50 cm3 scooter against flight (sometimes completely impossible according to certain "&amp;"companies!)")</f>
        <v>Best value for money to ensure a new 50 cm3 scooter against flight (sometimes completely impossible according to certain companies!)
Best value for money to ensure a new 50 cm3 scooter against flight (sometimes completely impossible according to certain companies!)</v>
      </c>
    </row>
    <row r="505" ht="15.75" customHeight="1">
      <c r="B505" s="2" t="s">
        <v>1426</v>
      </c>
      <c r="C505" s="2" t="s">
        <v>1427</v>
      </c>
      <c r="D505" s="2" t="s">
        <v>1400</v>
      </c>
      <c r="E505" s="2" t="s">
        <v>615</v>
      </c>
      <c r="F505" s="2" t="s">
        <v>15</v>
      </c>
      <c r="G505" s="2" t="s">
        <v>1428</v>
      </c>
      <c r="H505" s="2" t="s">
        <v>1402</v>
      </c>
      <c r="I505" s="2" t="str">
        <f>IFERROR(__xludf.DUMMYFUNCTION("GOOGLETRANSLATE(C505,""fr"",""en"")"),"I am satisfied with the service and the prices suit me, clear site and available 24sur 24 and 7 days a week
I would recommend your insurance without problem")</f>
        <v>I am satisfied with the service and the prices suit me, clear site and available 24sur 24 and 7 days a week
I would recommend your insurance without problem</v>
      </c>
    </row>
    <row r="506" ht="15.75" customHeight="1">
      <c r="B506" s="2" t="s">
        <v>1429</v>
      </c>
      <c r="C506" s="2" t="s">
        <v>1430</v>
      </c>
      <c r="D506" s="2" t="s">
        <v>1400</v>
      </c>
      <c r="E506" s="2" t="s">
        <v>615</v>
      </c>
      <c r="F506" s="2" t="s">
        <v>15</v>
      </c>
      <c r="G506" s="2" t="s">
        <v>1428</v>
      </c>
      <c r="H506" s="2" t="s">
        <v>1402</v>
      </c>
      <c r="I506" s="2" t="str">
        <f>IFERROR(__xludf.DUMMYFUNCTION("GOOGLETRANSLATE(C506,""fr"",""en"")"),"Satisfied with the price and the speed of realizing the contract as well as accessibility is not complicated and easy to use thank you to April Moto")</f>
        <v>Satisfied with the price and the speed of realizing the contract as well as accessibility is not complicated and easy to use thank you to April Moto</v>
      </c>
    </row>
    <row r="507" ht="15.75" customHeight="1">
      <c r="B507" s="2" t="s">
        <v>1431</v>
      </c>
      <c r="C507" s="2" t="s">
        <v>1432</v>
      </c>
      <c r="D507" s="2" t="s">
        <v>1400</v>
      </c>
      <c r="E507" s="2" t="s">
        <v>615</v>
      </c>
      <c r="F507" s="2" t="s">
        <v>15</v>
      </c>
      <c r="G507" s="2" t="s">
        <v>1428</v>
      </c>
      <c r="H507" s="2" t="s">
        <v>1402</v>
      </c>
      <c r="I507" s="2" t="str">
        <f>IFERROR(__xludf.DUMMYFUNCTION("GOOGLETRANSLATE(C507,""fr"",""en"")"),"The price suits me and the service is fast. Waiting for Bour the cancellation with my old insurance. Do you have wintering for motorcycle insurance?")</f>
        <v>The price suits me and the service is fast. Waiting for Bour the cancellation with my old insurance. Do you have wintering for motorcycle insurance?</v>
      </c>
    </row>
    <row r="508" ht="15.75" customHeight="1">
      <c r="B508" s="2" t="s">
        <v>1433</v>
      </c>
      <c r="C508" s="2" t="s">
        <v>1434</v>
      </c>
      <c r="D508" s="2" t="s">
        <v>1400</v>
      </c>
      <c r="E508" s="2" t="s">
        <v>615</v>
      </c>
      <c r="F508" s="2" t="s">
        <v>15</v>
      </c>
      <c r="G508" s="2" t="s">
        <v>1435</v>
      </c>
      <c r="H508" s="2" t="s">
        <v>1402</v>
      </c>
      <c r="I508" s="2" t="str">
        <f>IFERROR(__xludf.DUMMYFUNCTION("GOOGLETRANSLATE(C508,""fr"",""en"")"),"Nothing to say all is perfect. Very satisfied with the speed and ease of carrying out an insurance contract. Waiting for my dualness documents.
Sandrine Curate")</f>
        <v>Nothing to say all is perfect. Very satisfied with the speed and ease of carrying out an insurance contract. Waiting for my dualness documents.
Sandrine Curate</v>
      </c>
    </row>
    <row r="509" ht="15.75" customHeight="1">
      <c r="B509" s="2" t="s">
        <v>1436</v>
      </c>
      <c r="C509" s="2" t="s">
        <v>1437</v>
      </c>
      <c r="D509" s="2" t="s">
        <v>1400</v>
      </c>
      <c r="E509" s="2" t="s">
        <v>615</v>
      </c>
      <c r="F509" s="2" t="s">
        <v>15</v>
      </c>
      <c r="G509" s="2" t="s">
        <v>1435</v>
      </c>
      <c r="H509" s="2" t="s">
        <v>1402</v>
      </c>
      <c r="I509" s="2" t="str">
        <f>IFERROR(__xludf.DUMMYFUNCTION("GOOGLETRANSLATE(C509,""fr"",""en"")"),"I find insurance very well value for money nickel I think to stay with you for a very long time very good insurance. Thanks to you I will finally be able to ride thank you")</f>
        <v>I find insurance very well value for money nickel I think to stay with you for a very long time very good insurance. Thanks to you I will finally be able to ride thank you</v>
      </c>
    </row>
    <row r="510" ht="15.75" customHeight="1">
      <c r="B510" s="2" t="s">
        <v>1438</v>
      </c>
      <c r="C510" s="2" t="s">
        <v>1439</v>
      </c>
      <c r="D510" s="2" t="s">
        <v>1400</v>
      </c>
      <c r="E510" s="2" t="s">
        <v>615</v>
      </c>
      <c r="F510" s="2" t="s">
        <v>15</v>
      </c>
      <c r="G510" s="2" t="s">
        <v>1440</v>
      </c>
      <c r="H510" s="2" t="s">
        <v>1402</v>
      </c>
      <c r="I510" s="2" t="str">
        <f>IFERROR(__xludf.DUMMYFUNCTION("GOOGLETRANSLATE(C510,""fr"",""en"")"),"Insured since 2005 at April Moto and I do not have a game to complain, always to advise us and the staff is professional I am very satisfied with their services")</f>
        <v>Insured since 2005 at April Moto and I do not have a game to complain, always to advise us and the staff is professional I am very satisfied with their services</v>
      </c>
    </row>
    <row r="511" ht="15.75" customHeight="1">
      <c r="B511" s="2" t="s">
        <v>1441</v>
      </c>
      <c r="C511" s="2" t="s">
        <v>1442</v>
      </c>
      <c r="D511" s="2" t="s">
        <v>1400</v>
      </c>
      <c r="E511" s="2" t="s">
        <v>615</v>
      </c>
      <c r="F511" s="2" t="s">
        <v>15</v>
      </c>
      <c r="G511" s="2" t="s">
        <v>1443</v>
      </c>
      <c r="H511" s="2" t="s">
        <v>1402</v>
      </c>
      <c r="I511" s="2" t="str">
        <f>IFERROR(__xludf.DUMMYFUNCTION("GOOGLETRANSLATE(C511,""fr"",""en"")"),"I am satisfied with the responsiveness of the staff, attractive prices, satisfactory human relationship, kindness and professionalism are there")</f>
        <v>I am satisfied with the responsiveness of the staff, attractive prices, satisfactory human relationship, kindness and professionalism are there</v>
      </c>
    </row>
    <row r="512" ht="15.75" customHeight="1">
      <c r="B512" s="2" t="s">
        <v>1444</v>
      </c>
      <c r="C512" s="2" t="s">
        <v>1445</v>
      </c>
      <c r="D512" s="2" t="s">
        <v>1400</v>
      </c>
      <c r="E512" s="2" t="s">
        <v>615</v>
      </c>
      <c r="F512" s="2" t="s">
        <v>15</v>
      </c>
      <c r="G512" s="2" t="s">
        <v>1443</v>
      </c>
      <c r="H512" s="2" t="s">
        <v>1402</v>
      </c>
      <c r="I512" s="2" t="str">
        <f>IFERROR(__xludf.DUMMYFUNCTION("GOOGLETRANSLATE(C512,""fr"",""en"")"),"I am satisfied with the ease of having a quote and taking out insurance.
The prices offered are completely correct for full coverage.")</f>
        <v>I am satisfied with the ease of having a quote and taking out insurance.
The prices offered are completely correct for full coverage.</v>
      </c>
    </row>
    <row r="513" ht="15.75" customHeight="1">
      <c r="B513" s="2" t="s">
        <v>1446</v>
      </c>
      <c r="C513" s="2" t="s">
        <v>1447</v>
      </c>
      <c r="D513" s="2" t="s">
        <v>1400</v>
      </c>
      <c r="E513" s="2" t="s">
        <v>615</v>
      </c>
      <c r="F513" s="2" t="s">
        <v>15</v>
      </c>
      <c r="G513" s="2" t="s">
        <v>1448</v>
      </c>
      <c r="H513" s="2" t="s">
        <v>94</v>
      </c>
      <c r="I513" s="2" t="str">
        <f>IFERROR(__xludf.DUMMYFUNCTION("GOOGLETRANSLATE(C513,""fr"",""en"")"),"Very good as insurance, taken care of very quickly. I have just changed my insurance and I pay much cheaper than the last insurance and I am satisfied with it.")</f>
        <v>Very good as insurance, taken care of very quickly. I have just changed my insurance and I pay much cheaper than the last insurance and I am satisfied with it.</v>
      </c>
    </row>
    <row r="514" ht="15.75" customHeight="1">
      <c r="B514" s="2" t="s">
        <v>1449</v>
      </c>
      <c r="C514" s="2" t="s">
        <v>1450</v>
      </c>
      <c r="D514" s="2" t="s">
        <v>1400</v>
      </c>
      <c r="E514" s="2" t="s">
        <v>615</v>
      </c>
      <c r="F514" s="2" t="s">
        <v>15</v>
      </c>
      <c r="G514" s="2" t="s">
        <v>1451</v>
      </c>
      <c r="H514" s="2" t="s">
        <v>94</v>
      </c>
      <c r="I514" s="2" t="str">
        <f>IFERROR(__xludf.DUMMYFUNCTION("GOOGLETRANSLATE(C514,""fr"",""en"")"),"Hello thank you for your insurance thank you it was fast and the price is well -gone I will send you the documents that were missing as soon as possible")</f>
        <v>Hello thank you for your insurance thank you it was fast and the price is well -gone I will send you the documents that were missing as soon as possible</v>
      </c>
    </row>
    <row r="515" ht="15.75" customHeight="1">
      <c r="B515" s="2" t="s">
        <v>1452</v>
      </c>
      <c r="C515" s="2" t="s">
        <v>1453</v>
      </c>
      <c r="D515" s="2" t="s">
        <v>1400</v>
      </c>
      <c r="E515" s="2" t="s">
        <v>615</v>
      </c>
      <c r="F515" s="2" t="s">
        <v>15</v>
      </c>
      <c r="G515" s="2" t="s">
        <v>1454</v>
      </c>
      <c r="H515" s="2" t="s">
        <v>94</v>
      </c>
      <c r="I515" s="2" t="str">
        <f>IFERROR(__xludf.DUMMYFUNCTION("GOOGLETRANSLATE(C515,""fr"",""en"")"),"Very effective and very serious telephone support
I appreciate not having to move to an agency for an even subscription for the same day
Affordable price")</f>
        <v>Very effective and very serious telephone support
I appreciate not having to move to an agency for an even subscription for the same day
Affordable price</v>
      </c>
    </row>
    <row r="516" ht="15.75" customHeight="1">
      <c r="B516" s="2" t="s">
        <v>1455</v>
      </c>
      <c r="C516" s="2" t="s">
        <v>1456</v>
      </c>
      <c r="D516" s="2" t="s">
        <v>1400</v>
      </c>
      <c r="E516" s="2" t="s">
        <v>615</v>
      </c>
      <c r="F516" s="2" t="s">
        <v>15</v>
      </c>
      <c r="G516" s="2" t="s">
        <v>1454</v>
      </c>
      <c r="H516" s="2" t="s">
        <v>94</v>
      </c>
      <c r="I516" s="2" t="str">
        <f>IFERROR(__xludf.DUMMYFUNCTION("GOOGLETRANSLATE(C516,""fr"",""en"")"),"I am very satisfied with the service, we can request insurance in a few clicks, it is fast, practical, clear, precise, very simple. I recommend")</f>
        <v>I am very satisfied with the service, we can request insurance in a few clicks, it is fast, practical, clear, precise, very simple. I recommend</v>
      </c>
    </row>
    <row r="517" ht="15.75" customHeight="1">
      <c r="B517" s="2" t="s">
        <v>1457</v>
      </c>
      <c r="C517" s="2" t="s">
        <v>1458</v>
      </c>
      <c r="D517" s="2" t="s">
        <v>1400</v>
      </c>
      <c r="E517" s="2" t="s">
        <v>615</v>
      </c>
      <c r="F517" s="2" t="s">
        <v>15</v>
      </c>
      <c r="G517" s="2" t="s">
        <v>1459</v>
      </c>
      <c r="H517" s="2" t="s">
        <v>94</v>
      </c>
      <c r="I517" s="2" t="str">
        <f>IFERROR(__xludf.DUMMYFUNCTION("GOOGLETRANSLATE(C517,""fr"",""en"")"),"Very good price and super insurance I recommend it everyone thank you very much April you are great and very easy to ensure good evening everyone (the booti)")</f>
        <v>Very good price and super insurance I recommend it everyone thank you very much April you are great and very easy to ensure good evening everyone (the booti)</v>
      </c>
    </row>
    <row r="518" ht="15.75" customHeight="1">
      <c r="B518" s="2" t="s">
        <v>1460</v>
      </c>
      <c r="C518" s="2" t="s">
        <v>1461</v>
      </c>
      <c r="D518" s="2" t="s">
        <v>1400</v>
      </c>
      <c r="E518" s="2" t="s">
        <v>615</v>
      </c>
      <c r="F518" s="2" t="s">
        <v>15</v>
      </c>
      <c r="G518" s="2" t="s">
        <v>1462</v>
      </c>
      <c r="H518" s="2" t="s">
        <v>94</v>
      </c>
      <c r="I518" s="2" t="str">
        <f>IFERROR(__xludf.DUMMYFUNCTION("GOOGLETRANSLATE(C518,""fr"",""en"")"),"Simple to use site, quick quote, interesting price, very good service. I have already had a disaster and contact, resolution and management are fast")</f>
        <v>Simple to use site, quick quote, interesting price, very good service. I have already had a disaster and contact, resolution and management are fast</v>
      </c>
    </row>
    <row r="519" ht="15.75" customHeight="1">
      <c r="B519" s="2" t="s">
        <v>1463</v>
      </c>
      <c r="C519" s="2" t="s">
        <v>1464</v>
      </c>
      <c r="D519" s="2" t="s">
        <v>1400</v>
      </c>
      <c r="E519" s="2" t="s">
        <v>615</v>
      </c>
      <c r="F519" s="2" t="s">
        <v>15</v>
      </c>
      <c r="G519" s="2" t="s">
        <v>1465</v>
      </c>
      <c r="H519" s="2" t="s">
        <v>94</v>
      </c>
      <c r="I519" s="2" t="str">
        <f>IFERROR(__xludf.DUMMYFUNCTION("GOOGLETRANSLATE(C519,""fr"",""en"")"),"Very happy with the searches, the prices, the content of the quote, very explicit!
Very fast, friendly, and simple
I recommend the site
Thanks again !")</f>
        <v>Very happy with the searches, the prices, the content of the quote, very explicit!
Very fast, friendly, and simple
I recommend the site
Thanks again !</v>
      </c>
    </row>
    <row r="520" ht="15.75" customHeight="1">
      <c r="B520" s="2" t="s">
        <v>1466</v>
      </c>
      <c r="C520" s="2" t="s">
        <v>1467</v>
      </c>
      <c r="D520" s="2" t="s">
        <v>1400</v>
      </c>
      <c r="E520" s="2" t="s">
        <v>615</v>
      </c>
      <c r="F520" s="2" t="s">
        <v>15</v>
      </c>
      <c r="G520" s="2" t="s">
        <v>1468</v>
      </c>
      <c r="H520" s="2" t="s">
        <v>94</v>
      </c>
      <c r="I520" s="2" t="str">
        <f>IFERROR(__xludf.DUMMYFUNCTION("GOOGLETRANSLATE(C520,""fr"",""en"")"),"I am satisfied with the price although a little dear for a young high school student who does not yet have the right to work. And great your ease to subscribe to it.")</f>
        <v>I am satisfied with the price although a little dear for a young high school student who does not yet have the right to work. And great your ease to subscribe to it.</v>
      </c>
    </row>
    <row r="521" ht="15.75" customHeight="1">
      <c r="B521" s="2" t="s">
        <v>1469</v>
      </c>
      <c r="C521" s="2" t="s">
        <v>1470</v>
      </c>
      <c r="D521" s="2" t="s">
        <v>1400</v>
      </c>
      <c r="E521" s="2" t="s">
        <v>615</v>
      </c>
      <c r="F521" s="2" t="s">
        <v>15</v>
      </c>
      <c r="G521" s="2" t="s">
        <v>1471</v>
      </c>
      <c r="H521" s="2" t="s">
        <v>94</v>
      </c>
      <c r="I521" s="2" t="str">
        <f>IFERROR(__xludf.DUMMYFUNCTION("GOOGLETRANSLATE(C521,""fr"",""en"")"),"Super easy to register and top price, even for new scooters, the prices are super affordable even at all risk frankly dark without hesitation !!!")</f>
        <v>Super easy to register and top price, even for new scooters, the prices are super affordable even at all risk frankly dark without hesitation !!!</v>
      </c>
    </row>
    <row r="522" ht="15.75" customHeight="1">
      <c r="B522" s="2" t="s">
        <v>1472</v>
      </c>
      <c r="C522" s="2" t="s">
        <v>1473</v>
      </c>
      <c r="D522" s="2" t="s">
        <v>1400</v>
      </c>
      <c r="E522" s="2" t="s">
        <v>615</v>
      </c>
      <c r="F522" s="2" t="s">
        <v>15</v>
      </c>
      <c r="G522" s="2" t="s">
        <v>1471</v>
      </c>
      <c r="H522" s="2" t="s">
        <v>94</v>
      </c>
      <c r="I522" s="2" t="str">
        <f>IFERROR(__xludf.DUMMYFUNCTION("GOOGLETRANSLATE(C522,""fr"",""en"")"),"Correct price for motorcycle insurance. Simulation of fairly easy access to access and very easy to use thank you good evening cordially Mr PREVOST Pascal.")</f>
        <v>Correct price for motorcycle insurance. Simulation of fairly easy access to access and very easy to use thank you good evening cordially Mr PREVOST Pascal.</v>
      </c>
    </row>
    <row r="523" ht="15.75" customHeight="1">
      <c r="B523" s="2" t="s">
        <v>1474</v>
      </c>
      <c r="C523" s="2" t="s">
        <v>1475</v>
      </c>
      <c r="D523" s="2" t="s">
        <v>1400</v>
      </c>
      <c r="E523" s="2" t="s">
        <v>615</v>
      </c>
      <c r="F523" s="2" t="s">
        <v>15</v>
      </c>
      <c r="G523" s="2" t="s">
        <v>619</v>
      </c>
      <c r="H523" s="2" t="s">
        <v>94</v>
      </c>
      <c r="I523" s="2" t="str">
        <f>IFERROR(__xludf.DUMMYFUNCTION("GOOGLETRANSLATE(C523,""fr"",""en"")"),"Staff on the phone very professional and attentive .--------------------------------------------------------------- ------------------------------------------------------------------------------------------ ------------------------------------------------"&amp;"----------------")</f>
        <v>Staff on the phone very professional and attentive .--------------------------------------------------------------- ------------------------------------------------------------------------------------------ ----------------------------------------------------------------</v>
      </c>
    </row>
    <row r="524" ht="15.75" customHeight="1">
      <c r="B524" s="2" t="s">
        <v>1476</v>
      </c>
      <c r="C524" s="2" t="s">
        <v>1477</v>
      </c>
      <c r="D524" s="2" t="s">
        <v>1400</v>
      </c>
      <c r="E524" s="2" t="s">
        <v>615</v>
      </c>
      <c r="F524" s="2" t="s">
        <v>15</v>
      </c>
      <c r="G524" s="2" t="s">
        <v>622</v>
      </c>
      <c r="H524" s="2" t="s">
        <v>94</v>
      </c>
      <c r="I524" s="2" t="str">
        <f>IFERROR(__xludf.DUMMYFUNCTION("GOOGLETRANSLATE(C524,""fr"",""en"")"),"Very satisfied nothing to report fast service quick response very good insurance for me.
Thank you to the whole team good day everyone and see you soon.
Thierry Barone.")</f>
        <v>Very satisfied nothing to report fast service quick response very good insurance for me.
Thank you to the whole team good day everyone and see you soon.
Thierry Barone.</v>
      </c>
    </row>
    <row r="525" ht="15.75" customHeight="1">
      <c r="B525" s="2" t="s">
        <v>1478</v>
      </c>
      <c r="C525" s="2" t="s">
        <v>1479</v>
      </c>
      <c r="D525" s="2" t="s">
        <v>1400</v>
      </c>
      <c r="E525" s="2" t="s">
        <v>615</v>
      </c>
      <c r="F525" s="2" t="s">
        <v>15</v>
      </c>
      <c r="G525" s="2" t="s">
        <v>1480</v>
      </c>
      <c r="H525" s="2" t="s">
        <v>94</v>
      </c>
      <c r="I525" s="2" t="str">
        <f>IFERROR(__xludf.DUMMYFUNCTION("GOOGLETRANSLATE(C525,""fr"",""en"")"),"Ras
For the first time I am satisfied with my approach with your insurance ... I do not think I am disappointed with my approach I recommend. :)")</f>
        <v>Ras
For the first time I am satisfied with my approach with your insurance ... I do not think I am disappointed with my approach I recommend. :)</v>
      </c>
    </row>
    <row r="526" ht="15.75" customHeight="1">
      <c r="B526" s="2" t="s">
        <v>1481</v>
      </c>
      <c r="C526" s="2" t="s">
        <v>1482</v>
      </c>
      <c r="D526" s="2" t="s">
        <v>1400</v>
      </c>
      <c r="E526" s="2" t="s">
        <v>615</v>
      </c>
      <c r="F526" s="2" t="s">
        <v>15</v>
      </c>
      <c r="G526" s="2" t="s">
        <v>1483</v>
      </c>
      <c r="H526" s="2" t="s">
        <v>94</v>
      </c>
      <c r="I526" s="2" t="str">
        <f>IFERROR(__xludf.DUMMYFUNCTION("GOOGLETRANSLATE(C526,""fr"",""en"")"),"I am satisfied with the prices being new at home I hope to have full satisfaction of your insurance I will recommend to my friends and loved ones
Cordially")</f>
        <v>I am satisfied with the prices being new at home I hope to have full satisfaction of your insurance I will recommend to my friends and loved ones
Cordially</v>
      </c>
    </row>
    <row r="527" ht="15.75" customHeight="1">
      <c r="B527" s="2" t="s">
        <v>1484</v>
      </c>
      <c r="C527" s="2" t="s">
        <v>1485</v>
      </c>
      <c r="D527" s="2" t="s">
        <v>1400</v>
      </c>
      <c r="E527" s="2" t="s">
        <v>615</v>
      </c>
      <c r="F527" s="2" t="s">
        <v>15</v>
      </c>
      <c r="G527" s="2" t="s">
        <v>1486</v>
      </c>
      <c r="H527" s="2" t="s">
        <v>94</v>
      </c>
      <c r="I527" s="2" t="str">
        <f>IFERROR(__xludf.DUMMYFUNCTION("GOOGLETRANSLATE(C527,""fr"",""en"")"),"Satisfied I highly recommend I did not know but a friend is assured at home suddenly I was convinced and I joined the adventure thank you")</f>
        <v>Satisfied I highly recommend I did not know but a friend is assured at home suddenly I was convinced and I joined the adventure thank you</v>
      </c>
    </row>
    <row r="528" ht="15.75" customHeight="1">
      <c r="B528" s="2" t="s">
        <v>1487</v>
      </c>
      <c r="C528" s="2" t="s">
        <v>1488</v>
      </c>
      <c r="D528" s="2" t="s">
        <v>1400</v>
      </c>
      <c r="E528" s="2" t="s">
        <v>615</v>
      </c>
      <c r="F528" s="2" t="s">
        <v>15</v>
      </c>
      <c r="G528" s="2" t="s">
        <v>1489</v>
      </c>
      <c r="H528" s="2" t="s">
        <v>94</v>
      </c>
      <c r="I528" s="2" t="str">
        <f>IFERROR(__xludf.DUMMYFUNCTION("GOOGLETRANSLATE(C528,""fr"",""en"")"),"I am satisfied with the fast to take out my motorcycle insurance. The price is really interesting. Your site is really well done. Thank you.")</f>
        <v>I am satisfied with the fast to take out my motorcycle insurance. The price is really interesting. Your site is really well done. Thank you.</v>
      </c>
    </row>
    <row r="529" ht="15.75" customHeight="1">
      <c r="B529" s="2" t="s">
        <v>1490</v>
      </c>
      <c r="C529" s="2" t="s">
        <v>1491</v>
      </c>
      <c r="D529" s="2" t="s">
        <v>1400</v>
      </c>
      <c r="E529" s="2" t="s">
        <v>615</v>
      </c>
      <c r="F529" s="2" t="s">
        <v>15</v>
      </c>
      <c r="G529" s="2" t="s">
        <v>1489</v>
      </c>
      <c r="H529" s="2" t="s">
        <v>94</v>
      </c>
      <c r="I529" s="2" t="str">
        <f>IFERROR(__xludf.DUMMYFUNCTION("GOOGLETRANSLATE(C529,""fr"",""en"")"),"It is expensive but fast. No intermediate formula with just third party more flight is a shame. The complete formula is just expensive for a 50 cc motorcycle.")</f>
        <v>It is expensive but fast. No intermediate formula with just third party more flight is a shame. The complete formula is just expensive for a 50 cc motorcycle.</v>
      </c>
    </row>
    <row r="530" ht="15.75" customHeight="1">
      <c r="B530" s="2" t="s">
        <v>1492</v>
      </c>
      <c r="C530" s="2" t="s">
        <v>1493</v>
      </c>
      <c r="D530" s="2" t="s">
        <v>1400</v>
      </c>
      <c r="E530" s="2" t="s">
        <v>615</v>
      </c>
      <c r="F530" s="2" t="s">
        <v>15</v>
      </c>
      <c r="G530" s="2" t="s">
        <v>1489</v>
      </c>
      <c r="H530" s="2" t="s">
        <v>94</v>
      </c>
      <c r="I530" s="2" t="str">
        <f>IFERROR(__xludf.DUMMYFUNCTION("GOOGLETRANSLATE(C530,""fr"",""en"")"),"Entirely satisfied by the online service April Moto Moto
Easier to do a new contract rather than changing an existing but good contract ...")</f>
        <v>Entirely satisfied by the online service April Moto Moto
Easier to do a new contract rather than changing an existing but good contract ...</v>
      </c>
    </row>
    <row r="531" ht="15.75" customHeight="1">
      <c r="B531" s="2" t="s">
        <v>1494</v>
      </c>
      <c r="C531" s="2" t="s">
        <v>1495</v>
      </c>
      <c r="D531" s="2" t="s">
        <v>1400</v>
      </c>
      <c r="E531" s="2" t="s">
        <v>615</v>
      </c>
      <c r="F531" s="2" t="s">
        <v>15</v>
      </c>
      <c r="G531" s="2" t="s">
        <v>93</v>
      </c>
      <c r="H531" s="2" t="s">
        <v>94</v>
      </c>
      <c r="I531" s="2" t="str">
        <f>IFERROR(__xludf.DUMMYFUNCTION("GOOGLETRANSLATE(C531,""fr"",""en"")"),"Simple form to complete, the prices are really interesting if everything is in conformity with what we have filled, but for the moment I cannot move forward, I'm waiting to have confirmation of a phone advisor by phone
")</f>
        <v>Simple form to complete, the prices are really interesting if everything is in conformity with what we have filled, but for the moment I cannot move forward, I'm waiting to have confirmation of a phone advisor by phone
</v>
      </c>
    </row>
    <row r="532" ht="15.75" customHeight="1">
      <c r="B532" s="2" t="s">
        <v>1496</v>
      </c>
      <c r="C532" s="2" t="s">
        <v>1497</v>
      </c>
      <c r="D532" s="2" t="s">
        <v>1400</v>
      </c>
      <c r="E532" s="2" t="s">
        <v>615</v>
      </c>
      <c r="F532" s="2" t="s">
        <v>15</v>
      </c>
      <c r="G532" s="2" t="s">
        <v>1498</v>
      </c>
      <c r="H532" s="2" t="s">
        <v>94</v>
      </c>
      <c r="I532" s="2" t="str">
        <f>IFERROR(__xludf.DUMMYFUNCTION("GOOGLETRANSLATE(C532,""fr"",""en"")"),"Fast, the application is easy and available to everything, it's pleasant, even spends 7 p.m. The prices are ok, it remains to be seen if the insurance follows in the event of a problem")</f>
        <v>Fast, the application is easy and available to everything, it's pleasant, even spends 7 p.m. The prices are ok, it remains to be seen if the insurance follows in the event of a problem</v>
      </c>
    </row>
    <row r="533" ht="15.75" customHeight="1">
      <c r="B533" s="2" t="s">
        <v>1499</v>
      </c>
      <c r="C533" s="2" t="s">
        <v>1500</v>
      </c>
      <c r="D533" s="2" t="s">
        <v>1400</v>
      </c>
      <c r="E533" s="2" t="s">
        <v>615</v>
      </c>
      <c r="F533" s="2" t="s">
        <v>15</v>
      </c>
      <c r="G533" s="2" t="s">
        <v>1498</v>
      </c>
      <c r="H533" s="2" t="s">
        <v>94</v>
      </c>
      <c r="I533" s="2" t="str">
        <f>IFERROR(__xludf.DUMMYFUNCTION("GOOGLETRANSLATE(C533,""fr"",""en"")"),"I am satisfied with the service for the moment, the prices are correct to see over time. We chose this insurance following internet reviews.")</f>
        <v>I am satisfied with the service for the moment, the prices are correct to see over time. We chose this insurance following internet reviews.</v>
      </c>
    </row>
    <row r="534" ht="15.75" customHeight="1">
      <c r="B534" s="2" t="s">
        <v>1501</v>
      </c>
      <c r="C534" s="2" t="s">
        <v>1502</v>
      </c>
      <c r="D534" s="2" t="s">
        <v>1400</v>
      </c>
      <c r="E534" s="2" t="s">
        <v>615</v>
      </c>
      <c r="F534" s="2" t="s">
        <v>15</v>
      </c>
      <c r="G534" s="2" t="s">
        <v>1498</v>
      </c>
      <c r="H534" s="2" t="s">
        <v>94</v>
      </c>
      <c r="I534" s="2" t="str">
        <f>IFERROR(__xludf.DUMMYFUNCTION("GOOGLETRANSLATE(C534,""fr"",""en"")"),"Good price to ensure a first motorcycle (my insurance asked me € 68/month while Prur asks me € 36 with more options) Good option guaranteed level of the vehicle.")</f>
        <v>Good price to ensure a first motorcycle (my insurance asked me € 68/month while Prur asks me € 36 with more options) Good option guaranteed level of the vehicle.</v>
      </c>
    </row>
    <row r="535" ht="15.75" customHeight="1">
      <c r="B535" s="2" t="s">
        <v>1503</v>
      </c>
      <c r="C535" s="2" t="s">
        <v>1504</v>
      </c>
      <c r="D535" s="2" t="s">
        <v>1400</v>
      </c>
      <c r="E535" s="2" t="s">
        <v>615</v>
      </c>
      <c r="F535" s="2" t="s">
        <v>15</v>
      </c>
      <c r="G535" s="2" t="s">
        <v>1505</v>
      </c>
      <c r="H535" s="2" t="s">
        <v>94</v>
      </c>
      <c r="I535" s="2" t="str">
        <f>IFERROR(__xludf.DUMMYFUNCTION("GOOGLETRANSLATE(C535,""fr"",""en"")"),"I am satisfied, proposal that meets my needs, price adapted according to guarantees and options. The redemption of the franchise was a priority.")</f>
        <v>I am satisfied, proposal that meets my needs, price adapted according to guarantees and options. The redemption of the franchise was a priority.</v>
      </c>
    </row>
    <row r="536" ht="15.75" customHeight="1">
      <c r="B536" s="2" t="s">
        <v>1506</v>
      </c>
      <c r="C536" s="2" t="s">
        <v>1507</v>
      </c>
      <c r="D536" s="2" t="s">
        <v>1400</v>
      </c>
      <c r="E536" s="2" t="s">
        <v>615</v>
      </c>
      <c r="F536" s="2" t="s">
        <v>15</v>
      </c>
      <c r="G536" s="2" t="s">
        <v>1505</v>
      </c>
      <c r="H536" s="2" t="s">
        <v>94</v>
      </c>
      <c r="I536" s="2" t="str">
        <f>IFERROR(__xludf.DUMMYFUNCTION("GOOGLETRANSLATE(C536,""fr"",""en"")"),"Very good price !!! For my 125 Sym GTS scooter.
I recommend for a first insurance. The prices are very attractive according to the options we need .. thank you")</f>
        <v>Very good price !!! For my 125 Sym GTS scooter.
I recommend for a first insurance. The prices are very attractive according to the options we need .. thank you</v>
      </c>
    </row>
    <row r="537" ht="15.75" customHeight="1">
      <c r="B537" s="2" t="s">
        <v>1508</v>
      </c>
      <c r="C537" s="2" t="s">
        <v>1509</v>
      </c>
      <c r="D537" s="2" t="s">
        <v>1400</v>
      </c>
      <c r="E537" s="2" t="s">
        <v>615</v>
      </c>
      <c r="F537" s="2" t="s">
        <v>15</v>
      </c>
      <c r="G537" s="2" t="s">
        <v>1505</v>
      </c>
      <c r="H537" s="2" t="s">
        <v>94</v>
      </c>
      <c r="I537" s="2" t="str">
        <f>IFERROR(__xludf.DUMMYFUNCTION("GOOGLETRANSLATE(C537,""fr"",""en"")"),"Super nice nice responsible on the phone answers when the prices can listen to are good we can run safely thanks to this insurance")</f>
        <v>Super nice nice responsible on the phone answers when the prices can listen to are good we can run safely thanks to this insurance</v>
      </c>
    </row>
    <row r="538" ht="15.75" customHeight="1">
      <c r="B538" s="2" t="s">
        <v>1510</v>
      </c>
      <c r="C538" s="2" t="s">
        <v>1511</v>
      </c>
      <c r="D538" s="2" t="s">
        <v>1400</v>
      </c>
      <c r="E538" s="2" t="s">
        <v>615</v>
      </c>
      <c r="F538" s="2" t="s">
        <v>15</v>
      </c>
      <c r="G538" s="2" t="s">
        <v>1505</v>
      </c>
      <c r="H538" s="2" t="s">
        <v>94</v>
      </c>
      <c r="I538" s="2" t="str">
        <f>IFERROR(__xludf.DUMMYFUNCTION("GOOGLETRANSLATE(C538,""fr"",""en"")"),"Simple and fast implementation. Very satisfied with this. Very attractive price/price ratio. It remains to be seen in the future if necessary but it starts pretty well. Thank you")</f>
        <v>Simple and fast implementation. Very satisfied with this. Very attractive price/price ratio. It remains to be seen in the future if necessary but it starts pretty well. Thank you</v>
      </c>
    </row>
    <row r="539" ht="15.75" customHeight="1">
      <c r="B539" s="2" t="s">
        <v>1512</v>
      </c>
      <c r="C539" s="2" t="s">
        <v>1513</v>
      </c>
      <c r="D539" s="2" t="s">
        <v>1400</v>
      </c>
      <c r="E539" s="2" t="s">
        <v>615</v>
      </c>
      <c r="F539" s="2" t="s">
        <v>15</v>
      </c>
      <c r="G539" s="2" t="s">
        <v>1514</v>
      </c>
      <c r="H539" s="2" t="s">
        <v>94</v>
      </c>
      <c r="I539" s="2" t="str">
        <f>IFERROR(__xludf.DUMMYFUNCTION("GOOGLETRANSLATE(C539,""fr"",""en"")"),"Very satisfied very attractive prices in relation to the services offered I would recommend those around me again thank you very much for your services")</f>
        <v>Very satisfied very attractive prices in relation to the services offered I would recommend those around me again thank you very much for your services</v>
      </c>
    </row>
    <row r="540" ht="15.75" customHeight="1">
      <c r="B540" s="2" t="s">
        <v>1515</v>
      </c>
      <c r="C540" s="2" t="s">
        <v>1516</v>
      </c>
      <c r="D540" s="2" t="s">
        <v>1400</v>
      </c>
      <c r="E540" s="2" t="s">
        <v>615</v>
      </c>
      <c r="F540" s="2" t="s">
        <v>15</v>
      </c>
      <c r="G540" s="2" t="s">
        <v>1517</v>
      </c>
      <c r="H540" s="2" t="s">
        <v>94</v>
      </c>
      <c r="I540" s="2" t="str">
        <f>IFERROR(__xludf.DUMMYFUNCTION("GOOGLETRANSLATE(C540,""fr"",""en"")"),"Very satisfied with the speed and explanations provided by your society, if necessary I would speak around me of your company.")</f>
        <v>Very satisfied with the speed and explanations provided by your society, if necessary I would speak around me of your company.</v>
      </c>
    </row>
    <row r="541" ht="15.75" customHeight="1">
      <c r="B541" s="2" t="s">
        <v>1518</v>
      </c>
      <c r="C541" s="2" t="s">
        <v>1519</v>
      </c>
      <c r="D541" s="2" t="s">
        <v>1400</v>
      </c>
      <c r="E541" s="2" t="s">
        <v>615</v>
      </c>
      <c r="F541" s="2" t="s">
        <v>15</v>
      </c>
      <c r="G541" s="2" t="s">
        <v>1520</v>
      </c>
      <c r="H541" s="2" t="s">
        <v>94</v>
      </c>
      <c r="I541" s="2" t="str">
        <f>IFERROR(__xludf.DUMMYFUNCTION("GOOGLETRANSLATE(C541,""fr"",""en"")"),"I am satisfied with the fast and effective price of this more fast insurance to make your contract online I really recommend")</f>
        <v>I am satisfied with the fast and effective price of this more fast insurance to make your contract online I really recommend</v>
      </c>
    </row>
    <row r="542" ht="15.75" customHeight="1">
      <c r="B542" s="2" t="s">
        <v>1521</v>
      </c>
      <c r="C542" s="2" t="s">
        <v>1522</v>
      </c>
      <c r="D542" s="2" t="s">
        <v>1400</v>
      </c>
      <c r="E542" s="2" t="s">
        <v>615</v>
      </c>
      <c r="F542" s="2" t="s">
        <v>15</v>
      </c>
      <c r="G542" s="2" t="s">
        <v>1520</v>
      </c>
      <c r="H542" s="2" t="s">
        <v>94</v>
      </c>
      <c r="I542" s="2" t="str">
        <f>IFERROR(__xludf.DUMMYFUNCTION("GOOGLETRANSLATE(C542,""fr"",""en"")"),"I am satisfied with the service and thank April for this service, I am happy to be securely insure thank you and the future insurance at home")</f>
        <v>I am satisfied with the service and thank April for this service, I am happy to be securely insure thank you and the future insurance at home</v>
      </c>
    </row>
    <row r="543" ht="15.75" customHeight="1">
      <c r="B543" s="2" t="s">
        <v>1523</v>
      </c>
      <c r="C543" s="2" t="s">
        <v>1524</v>
      </c>
      <c r="D543" s="2" t="s">
        <v>1400</v>
      </c>
      <c r="E543" s="2" t="s">
        <v>615</v>
      </c>
      <c r="F543" s="2" t="s">
        <v>15</v>
      </c>
      <c r="G543" s="2" t="s">
        <v>1520</v>
      </c>
      <c r="H543" s="2" t="s">
        <v>94</v>
      </c>
      <c r="I543" s="2" t="str">
        <f>IFERROR(__xludf.DUMMYFUNCTION("GOOGLETRANSLATE(C543,""fr"",""en"")"),"I am really satisfied with the price of the service, the price is very attractive, simple fast and efficient, I would recommend April Moto to those around me.")</f>
        <v>I am really satisfied with the price of the service, the price is very attractive, simple fast and efficient, I would recommend April Moto to those around me.</v>
      </c>
    </row>
    <row r="544" ht="15.75" customHeight="1">
      <c r="B544" s="2" t="s">
        <v>1525</v>
      </c>
      <c r="C544" s="2" t="s">
        <v>1526</v>
      </c>
      <c r="D544" s="2" t="s">
        <v>1400</v>
      </c>
      <c r="E544" s="2" t="s">
        <v>615</v>
      </c>
      <c r="F544" s="2" t="s">
        <v>15</v>
      </c>
      <c r="G544" s="2" t="s">
        <v>1520</v>
      </c>
      <c r="H544" s="2" t="s">
        <v>94</v>
      </c>
      <c r="I544" s="2" t="str">
        <f>IFERROR(__xludf.DUMMYFUNCTION("GOOGLETRANSLATE(C544,""fr"",""en"")"),"Very satisfied with the speed and efficiency of online procedures. The prices are satisfactory and correspond to my budget. I recommend this insurer")</f>
        <v>Very satisfied with the speed and efficiency of online procedures. The prices are satisfactory and correspond to my budget. I recommend this insurer</v>
      </c>
    </row>
    <row r="545" ht="15.75" customHeight="1">
      <c r="B545" s="2" t="s">
        <v>1527</v>
      </c>
      <c r="C545" s="2" t="s">
        <v>1528</v>
      </c>
      <c r="D545" s="2" t="s">
        <v>1400</v>
      </c>
      <c r="E545" s="2" t="s">
        <v>615</v>
      </c>
      <c r="F545" s="2" t="s">
        <v>15</v>
      </c>
      <c r="G545" s="2" t="s">
        <v>94</v>
      </c>
      <c r="H545" s="2" t="s">
        <v>94</v>
      </c>
      <c r="I545" s="2" t="str">
        <f>IFERROR(__xludf.DUMMYFUNCTION("GOOGLETRANSLATE(C545,""fr"",""en"")"),"April Moto offers attractive prices.
Online subscription is simple.
Hoping that this satisfaction is identical in the event of any problem.
 ")</f>
        <v>April Moto offers attractive prices.
Online subscription is simple.
Hoping that this satisfaction is identical in the event of any problem.
 </v>
      </c>
    </row>
    <row r="546" ht="15.75" customHeight="1">
      <c r="B546" s="2" t="s">
        <v>1529</v>
      </c>
      <c r="C546" s="2" t="s">
        <v>1530</v>
      </c>
      <c r="D546" s="2" t="s">
        <v>1400</v>
      </c>
      <c r="E546" s="2" t="s">
        <v>615</v>
      </c>
      <c r="F546" s="2" t="s">
        <v>15</v>
      </c>
      <c r="G546" s="2" t="s">
        <v>94</v>
      </c>
      <c r="H546" s="2" t="s">
        <v>94</v>
      </c>
      <c r="I546" s="2" t="str">
        <f>IFERROR(__xludf.DUMMYFUNCTION("GOOGLETRANSLATE(C546,""fr"",""en"")"),"I am satisfied with the service The price suits me simple and practical I recommend this motorcycle insurance for my future projects why not insure my cars")</f>
        <v>I am satisfied with the service The price suits me simple and practical I recommend this motorcycle insurance for my future projects why not insure my cars</v>
      </c>
    </row>
    <row r="547" ht="15.75" customHeight="1">
      <c r="B547" s="2" t="s">
        <v>1531</v>
      </c>
      <c r="C547" s="2" t="s">
        <v>1532</v>
      </c>
      <c r="D547" s="2" t="s">
        <v>1400</v>
      </c>
      <c r="E547" s="2" t="s">
        <v>615</v>
      </c>
      <c r="F547" s="2" t="s">
        <v>15</v>
      </c>
      <c r="G547" s="2" t="s">
        <v>632</v>
      </c>
      <c r="H547" s="2" t="s">
        <v>98</v>
      </c>
      <c r="I547" s="2" t="str">
        <f>IFERROR(__xludf.DUMMYFUNCTION("GOOGLETRANSLATE(C547,""fr"",""en"")"),"I am very satisfied with the very simple question service very easy to understand prices accessible for all assurances any risk really inexpensive I recommend")</f>
        <v>I am very satisfied with the very simple question service very easy to understand prices accessible for all assurances any risk really inexpensive I recommend</v>
      </c>
    </row>
    <row r="548" ht="15.75" customHeight="1">
      <c r="B548" s="2" t="s">
        <v>1533</v>
      </c>
      <c r="C548" s="2" t="s">
        <v>1534</v>
      </c>
      <c r="D548" s="2" t="s">
        <v>1400</v>
      </c>
      <c r="E548" s="2" t="s">
        <v>615</v>
      </c>
      <c r="F548" s="2" t="s">
        <v>15</v>
      </c>
      <c r="G548" s="2" t="s">
        <v>97</v>
      </c>
      <c r="H548" s="2" t="s">
        <v>98</v>
      </c>
      <c r="I548" s="2" t="str">
        <f>IFERROR(__xludf.DUMMYFUNCTION("GOOGLETRANSLATE(C548,""fr"",""en"")"),"We will see over time. Very good price. Very competitive.
I hope to have a better experience than with my pseudo old insurer.
Thank you April Moto.")</f>
        <v>We will see over time. Very good price. Very competitive.
I hope to have a better experience than with my pseudo old insurer.
Thank you April Moto.</v>
      </c>
    </row>
    <row r="549" ht="15.75" customHeight="1">
      <c r="B549" s="2" t="s">
        <v>1535</v>
      </c>
      <c r="C549" s="2" t="s">
        <v>1536</v>
      </c>
      <c r="D549" s="2" t="s">
        <v>1400</v>
      </c>
      <c r="E549" s="2" t="s">
        <v>615</v>
      </c>
      <c r="F549" s="2" t="s">
        <v>15</v>
      </c>
      <c r="G549" s="2" t="s">
        <v>97</v>
      </c>
      <c r="H549" s="2" t="s">
        <v>98</v>
      </c>
      <c r="I549" s="2" t="str">
        <f>IFERROR(__xludf.DUMMYFUNCTION("GOOGLETRANSLATE(C549,""fr"",""en"")"),"I am satisfied, its cost expensive but the guarantees are good, I change insurance because you have better assistance, zero franchise, good insurance for equipment")</f>
        <v>I am satisfied, its cost expensive but the guarantees are good, I change insurance because you have better assistance, zero franchise, good insurance for equipment</v>
      </c>
    </row>
    <row r="550" ht="15.75" customHeight="1">
      <c r="B550" s="2" t="s">
        <v>1537</v>
      </c>
      <c r="C550" s="2" t="s">
        <v>1538</v>
      </c>
      <c r="D550" s="2" t="s">
        <v>1400</v>
      </c>
      <c r="E550" s="2" t="s">
        <v>615</v>
      </c>
      <c r="F550" s="2" t="s">
        <v>15</v>
      </c>
      <c r="G550" s="2" t="s">
        <v>643</v>
      </c>
      <c r="H550" s="2" t="s">
        <v>98</v>
      </c>
      <c r="I550" s="2" t="str">
        <f>IFERROR(__xludf.DUMMYFUNCTION("GOOGLETRANSLATE(C550,""fr"",""en"")"),"I am satisfied with the service that puts and the price suits me, with advisers who are very nice and very trading their advice its simple and very effective explaining
")</f>
        <v>I am satisfied with the service that puts and the price suits me, with advisers who are very nice and very trading their advice its simple and very effective explaining
</v>
      </c>
    </row>
    <row r="551" ht="15.75" customHeight="1">
      <c r="B551" s="2" t="s">
        <v>1539</v>
      </c>
      <c r="C551" s="2" t="s">
        <v>1540</v>
      </c>
      <c r="D551" s="2" t="s">
        <v>1400</v>
      </c>
      <c r="E551" s="2" t="s">
        <v>615</v>
      </c>
      <c r="F551" s="2" t="s">
        <v>15</v>
      </c>
      <c r="G551" s="2" t="s">
        <v>643</v>
      </c>
      <c r="H551" s="2" t="s">
        <v>98</v>
      </c>
      <c r="I551" s="2" t="str">
        <f>IFERROR(__xludf.DUMMYFUNCTION("GOOGLETRANSLATE(C551,""fr"",""en"")"),"Very complicated to subscribe by phone, email link sent invalid, result a lot of time to finally end up fendants alone on the site")</f>
        <v>Very complicated to subscribe by phone, email link sent invalid, result a lot of time to finally end up fendants alone on the site</v>
      </c>
    </row>
    <row r="552" ht="15.75" customHeight="1">
      <c r="B552" s="2" t="s">
        <v>1541</v>
      </c>
      <c r="C552" s="2" t="s">
        <v>1542</v>
      </c>
      <c r="D552" s="2" t="s">
        <v>1400</v>
      </c>
      <c r="E552" s="2" t="s">
        <v>615</v>
      </c>
      <c r="F552" s="2" t="s">
        <v>15</v>
      </c>
      <c r="G552" s="2" t="s">
        <v>643</v>
      </c>
      <c r="H552" s="2" t="s">
        <v>98</v>
      </c>
      <c r="I552" s="2" t="str">
        <f>IFERROR(__xludf.DUMMYFUNCTION("GOOGLETRANSLATE(C552,""fr"",""en"")"),"Cher price for a simple scooter 125.
While I pay already for a 1300 Royal Star at 22 € /month and my 7CV car at AXA for 20 € /month with 50% bonuses for more than 20 years")</f>
        <v>Cher price for a simple scooter 125.
While I pay already for a 1300 Royal Star at 22 € /month and my 7CV car at AXA for 20 € /month with 50% bonuses for more than 20 years</v>
      </c>
    </row>
    <row r="553" ht="15.75" customHeight="1">
      <c r="B553" s="2" t="s">
        <v>1543</v>
      </c>
      <c r="C553" s="2" t="s">
        <v>1544</v>
      </c>
      <c r="D553" s="2" t="s">
        <v>1400</v>
      </c>
      <c r="E553" s="2" t="s">
        <v>615</v>
      </c>
      <c r="F553" s="2" t="s">
        <v>15</v>
      </c>
      <c r="G553" s="2" t="s">
        <v>643</v>
      </c>
      <c r="H553" s="2" t="s">
        <v>98</v>
      </c>
      <c r="I553" s="2" t="str">
        <f>IFERROR(__xludf.DUMMYFUNCTION("GOOGLETRANSLATE(C553,""fr"",""en"")"),"I am satisfied with the service at the moment, the prices offered are very well placed, the advisers are attentive and good advice, the options are interesting.")</f>
        <v>I am satisfied with the service at the moment, the prices offered are very well placed, the advisers are attentive and good advice, the options are interesting.</v>
      </c>
    </row>
    <row r="554" ht="15.75" customHeight="1">
      <c r="B554" s="2" t="s">
        <v>1545</v>
      </c>
      <c r="C554" s="2" t="s">
        <v>1546</v>
      </c>
      <c r="D554" s="2" t="s">
        <v>1400</v>
      </c>
      <c r="E554" s="2" t="s">
        <v>615</v>
      </c>
      <c r="F554" s="2" t="s">
        <v>15</v>
      </c>
      <c r="G554" s="2" t="s">
        <v>1547</v>
      </c>
      <c r="H554" s="2" t="s">
        <v>98</v>
      </c>
      <c r="I554" s="2" t="str">
        <f>IFERROR(__xludf.DUMMYFUNCTION("GOOGLETRANSLATE(C554,""fr"",""en"")"),"Surprised by the price and the speed to which we answered my questions! I really appreciated the time that the advisor granted me and taken for the explanations I wanted")</f>
        <v>Surprised by the price and the speed to which we answered my questions! I really appreciated the time that the advisor granted me and taken for the explanations I wanted</v>
      </c>
    </row>
    <row r="555" ht="15.75" customHeight="1">
      <c r="B555" s="2" t="s">
        <v>1548</v>
      </c>
      <c r="C555" s="2" t="s">
        <v>1549</v>
      </c>
      <c r="D555" s="2" t="s">
        <v>1400</v>
      </c>
      <c r="E555" s="2" t="s">
        <v>615</v>
      </c>
      <c r="F555" s="2" t="s">
        <v>15</v>
      </c>
      <c r="G555" s="2" t="s">
        <v>660</v>
      </c>
      <c r="H555" s="2" t="s">
        <v>98</v>
      </c>
      <c r="I555" s="2" t="str">
        <f>IFERROR(__xludf.DUMMYFUNCTION("GOOGLETRANSLATE(C555,""fr"",""en"")"),"Very competitive price level, I recommend to everyone. Simple to fill out the form, very short time to devote.
Hurry")</f>
        <v>Very competitive price level, I recommend to everyone. Simple to fill out the form, very short time to devote.
Hurry</v>
      </c>
    </row>
    <row r="556" ht="15.75" customHeight="1">
      <c r="B556" s="2" t="s">
        <v>1550</v>
      </c>
      <c r="C556" s="2" t="s">
        <v>1551</v>
      </c>
      <c r="D556" s="2" t="s">
        <v>1400</v>
      </c>
      <c r="E556" s="2" t="s">
        <v>615</v>
      </c>
      <c r="F556" s="2" t="s">
        <v>15</v>
      </c>
      <c r="G556" s="2" t="s">
        <v>660</v>
      </c>
      <c r="H556" s="2" t="s">
        <v>98</v>
      </c>
      <c r="I556" s="2" t="str">
        <f>IFERROR(__xludf.DUMMYFUNCTION("GOOGLETRANSLATE(C556,""fr"",""en"")"),"Impeccable, fast I am satisfied with the speed of the contract, the prices are largely low, I recommend this site it is good for insurance")</f>
        <v>Impeccable, fast I am satisfied with the speed of the contract, the prices are largely low, I recommend this site it is good for insurance</v>
      </c>
    </row>
    <row r="557" ht="15.75" customHeight="1">
      <c r="B557" s="2" t="s">
        <v>1552</v>
      </c>
      <c r="C557" s="2" t="s">
        <v>1553</v>
      </c>
      <c r="D557" s="2" t="s">
        <v>1400</v>
      </c>
      <c r="E557" s="2" t="s">
        <v>615</v>
      </c>
      <c r="F557" s="2" t="s">
        <v>15</v>
      </c>
      <c r="G557" s="2" t="s">
        <v>667</v>
      </c>
      <c r="H557" s="2" t="s">
        <v>98</v>
      </c>
      <c r="I557" s="2" t="str">
        <f>IFERROR(__xludf.DUMMYFUNCTION("GOOGLETRANSLATE(C557,""fr"",""en"")"),"Online subscription is not obvious. In addition if we take all the options, your insurance is as expensive as the others, when ""all risks"" means ????
In addition, I would like to know what the first payment by credit card corresponds to.")</f>
        <v>Online subscription is not obvious. In addition if we take all the options, your insurance is as expensive as the others, when "all risks" means ????
In addition, I would like to know what the first payment by credit card corresponds to.</v>
      </c>
    </row>
    <row r="558" ht="15.75" customHeight="1">
      <c r="B558" s="2" t="s">
        <v>1554</v>
      </c>
      <c r="C558" s="2" t="s">
        <v>1555</v>
      </c>
      <c r="D558" s="2" t="s">
        <v>1400</v>
      </c>
      <c r="E558" s="2" t="s">
        <v>615</v>
      </c>
      <c r="F558" s="2" t="s">
        <v>15</v>
      </c>
      <c r="G558" s="2" t="s">
        <v>676</v>
      </c>
      <c r="H558" s="2" t="s">
        <v>98</v>
      </c>
      <c r="I558" s="2" t="str">
        <f>IFERROR(__xludf.DUMMYFUNCTION("GOOGLETRANSLATE(C558,""fr"",""en"")"),"Very disappointed. Insured for over 10 years at April Moto, I declare my 1st claim this year in ""non -responsible"". The most commonplace accident: falling following a dog without a wandering on the public highway. The opposing part is assured and fully "&amp;"recognizes its responsibility. All the terms linked to the disaster are made on time (observation, expert ect ...). Result: 7 months after my vehicle has still not been taken care of, and it seems that it will drag in length. I am at a dozen letters and a"&amp;" recommended for formal notice but nothing moves. April always responds to me the same ""awaiting an response from the opposing company"". The amount of damage is however less than 1000 € !!! . Given the turn of things, I will be forced to seize the court"&amp;" to obtain compensation ... Hallucing! The price may be attractive to attract the barge but obviously the service does not follow.")</f>
        <v>Very disappointed. Insured for over 10 years at April Moto, I declare my 1st claim this year in "non -responsible". The most commonplace accident: falling following a dog without a wandering on the public highway. The opposing part is assured and fully recognizes its responsibility. All the terms linked to the disaster are made on time (observation, expert ect ...). Result: 7 months after my vehicle has still not been taken care of, and it seems that it will drag in length. I am at a dozen letters and a recommended for formal notice but nothing moves. April always responds to me the same "awaiting an response from the opposing company". The amount of damage is however less than 1000 € !!! . Given the turn of things, I will be forced to seize the court to obtain compensation ... Hallucing! The price may be attractive to attract the barge but obviously the service does not follow.</v>
      </c>
    </row>
    <row r="559" ht="15.75" customHeight="1">
      <c r="B559" s="2" t="s">
        <v>1556</v>
      </c>
      <c r="C559" s="2" t="s">
        <v>1557</v>
      </c>
      <c r="D559" s="2" t="s">
        <v>1400</v>
      </c>
      <c r="E559" s="2" t="s">
        <v>615</v>
      </c>
      <c r="F559" s="2" t="s">
        <v>15</v>
      </c>
      <c r="G559" s="2" t="s">
        <v>681</v>
      </c>
      <c r="H559" s="2" t="s">
        <v>98</v>
      </c>
      <c r="I559" s="2" t="str">
        <f>IFERROR(__xludf.DUMMYFUNCTION("GOOGLETRANSLATE(C559,""fr"",""en"")"),"Satisfied with the service to see in the duration to recommend attractive price I hope that your advisers will be at the top if I need a question answers thank you")</f>
        <v>Satisfied with the service to see in the duration to recommend attractive price I hope that your advisers will be at the top if I need a question answers thank you</v>
      </c>
    </row>
    <row r="560" ht="15.75" customHeight="1">
      <c r="B560" s="2" t="s">
        <v>1558</v>
      </c>
      <c r="C560" s="2" t="s">
        <v>1559</v>
      </c>
      <c r="D560" s="2" t="s">
        <v>1400</v>
      </c>
      <c r="E560" s="2" t="s">
        <v>615</v>
      </c>
      <c r="F560" s="2" t="s">
        <v>15</v>
      </c>
      <c r="G560" s="2" t="s">
        <v>1560</v>
      </c>
      <c r="H560" s="2" t="s">
        <v>98</v>
      </c>
      <c r="I560" s="2" t="str">
        <f>IFERROR(__xludf.DUMMYFUNCTION("GOOGLETRANSLATE(C560,""fr"",""en"")"),"For the moment nothing to complain about. Correct price and satisfactory proposed options, online subscription is very simple.
Simply bikers' insurance.")</f>
        <v>For the moment nothing to complain about. Correct price and satisfactory proposed options, online subscription is very simple.
Simply bikers' insurance.</v>
      </c>
    </row>
    <row r="561" ht="15.75" customHeight="1">
      <c r="B561" s="2" t="s">
        <v>1561</v>
      </c>
      <c r="C561" s="2" t="s">
        <v>1562</v>
      </c>
      <c r="D561" s="2" t="s">
        <v>1400</v>
      </c>
      <c r="E561" s="2" t="s">
        <v>615</v>
      </c>
      <c r="F561" s="2" t="s">
        <v>15</v>
      </c>
      <c r="G561" s="2" t="s">
        <v>687</v>
      </c>
      <c r="H561" s="2" t="s">
        <v>98</v>
      </c>
      <c r="I561" s="2" t="str">
        <f>IFERROR(__xludf.DUMMYFUNCTION("GOOGLETRANSLATE(C561,""fr"",""en"")"),"I am satisfied with the Internet service, the site is practical and easily usable for a novice like me. The price is correct and well placed, hoping that the management of expertise has been improved;")</f>
        <v>I am satisfied with the Internet service, the site is practical and easily usable for a novice like me. The price is correct and well placed, hoping that the management of expertise has been improved;</v>
      </c>
    </row>
    <row r="562" ht="15.75" customHeight="1">
      <c r="B562" s="2" t="s">
        <v>1563</v>
      </c>
      <c r="C562" s="2" t="s">
        <v>1564</v>
      </c>
      <c r="D562" s="2" t="s">
        <v>1400</v>
      </c>
      <c r="E562" s="2" t="s">
        <v>615</v>
      </c>
      <c r="F562" s="2" t="s">
        <v>15</v>
      </c>
      <c r="G562" s="2" t="s">
        <v>687</v>
      </c>
      <c r="H562" s="2" t="s">
        <v>98</v>
      </c>
      <c r="I562" s="2" t="str">
        <f>IFERROR(__xludf.DUMMYFUNCTION("GOOGLETRANSLATE(C562,""fr"",""en"")"),"I am satisfied with the response time and its quality
Honest price
Easy to use interface
Pleasant and efficient telephone interlocutor
To be continued")</f>
        <v>I am satisfied with the response time and its quality
Honest price
Easy to use interface
Pleasant and efficient telephone interlocutor
To be continued</v>
      </c>
    </row>
    <row r="563" ht="15.75" customHeight="1">
      <c r="B563" s="2" t="s">
        <v>1565</v>
      </c>
      <c r="C563" s="2" t="s">
        <v>1566</v>
      </c>
      <c r="D563" s="2" t="s">
        <v>1400</v>
      </c>
      <c r="E563" s="2" t="s">
        <v>615</v>
      </c>
      <c r="F563" s="2" t="s">
        <v>15</v>
      </c>
      <c r="G563" s="2" t="s">
        <v>690</v>
      </c>
      <c r="H563" s="2" t="s">
        <v>98</v>
      </c>
      <c r="I563" s="2" t="str">
        <f>IFERROR(__xludf.DUMMYFUNCTION("GOOGLETRANSLATE(C563,""fr"",""en"")"),"I am satisfied the price is correct I did not have a claim so I cannot give an opinion on the service but overall everything is correct")</f>
        <v>I am satisfied the price is correct I did not have a claim so I cannot give an opinion on the service but overall everything is correct</v>
      </c>
    </row>
    <row r="564" ht="15.75" customHeight="1">
      <c r="B564" s="2" t="s">
        <v>1567</v>
      </c>
      <c r="C564" s="2" t="s">
        <v>1568</v>
      </c>
      <c r="D564" s="2" t="s">
        <v>1400</v>
      </c>
      <c r="E564" s="2" t="s">
        <v>615</v>
      </c>
      <c r="F564" s="2" t="s">
        <v>15</v>
      </c>
      <c r="G564" s="2" t="s">
        <v>699</v>
      </c>
      <c r="H564" s="2" t="s">
        <v>98</v>
      </c>
      <c r="I564" s="2" t="str">
        <f>IFERROR(__xludf.DUMMYFUNCTION("GOOGLETRANSLATE(C564,""fr"",""en"")"),"I know April Marine since I have 2 sailboats already assured at home, I hope that the motorcycle section is the same level of satisfaction.
Quick to make the quote and simple to validate.")</f>
        <v>I know April Marine since I have 2 sailboats already assured at home, I hope that the motorcycle section is the same level of satisfaction.
Quick to make the quote and simple to validate.</v>
      </c>
    </row>
    <row r="565" ht="15.75" customHeight="1">
      <c r="B565" s="2" t="s">
        <v>1569</v>
      </c>
      <c r="C565" s="2" t="s">
        <v>1570</v>
      </c>
      <c r="D565" s="2" t="s">
        <v>1400</v>
      </c>
      <c r="E565" s="2" t="s">
        <v>615</v>
      </c>
      <c r="F565" s="2" t="s">
        <v>15</v>
      </c>
      <c r="G565" s="2" t="s">
        <v>699</v>
      </c>
      <c r="H565" s="2" t="s">
        <v>98</v>
      </c>
      <c r="I565" s="2" t="str">
        <f>IFERROR(__xludf.DUMMYFUNCTION("GOOGLETRANSLATE(C565,""fr"",""en"")"),"great!!! Price and service; I recommend
Very attractive price and ease of membership.
Much cheaper than the ""great classics"" of motorcycle insurance to promote !!")</f>
        <v>great!!! Price and service; I recommend
Very attractive price and ease of membership.
Much cheaper than the "great classics" of motorcycle insurance to promote !!</v>
      </c>
    </row>
    <row r="566" ht="15.75" customHeight="1">
      <c r="B566" s="2" t="s">
        <v>1571</v>
      </c>
      <c r="C566" s="2" t="s">
        <v>1572</v>
      </c>
      <c r="D566" s="2" t="s">
        <v>1400</v>
      </c>
      <c r="E566" s="2" t="s">
        <v>615</v>
      </c>
      <c r="F566" s="2" t="s">
        <v>15</v>
      </c>
      <c r="G566" s="2" t="s">
        <v>1573</v>
      </c>
      <c r="H566" s="2" t="s">
        <v>98</v>
      </c>
      <c r="I566" s="2" t="str">
        <f>IFERROR(__xludf.DUMMYFUNCTION("GOOGLETRANSLATE(C566,""fr"",""en"")"),"Very attractive price, possibility of making your choice à la carte and the fact that we do not have to deal with the termination of the old insurance is a big plus.")</f>
        <v>Very attractive price, possibility of making your choice à la carte and the fact that we do not have to deal with the termination of the old insurance is a big plus.</v>
      </c>
    </row>
    <row r="567" ht="15.75" customHeight="1">
      <c r="B567" s="2" t="s">
        <v>1574</v>
      </c>
      <c r="C567" s="2" t="s">
        <v>1575</v>
      </c>
      <c r="D567" s="2" t="s">
        <v>1400</v>
      </c>
      <c r="E567" s="2" t="s">
        <v>615</v>
      </c>
      <c r="F567" s="2" t="s">
        <v>15</v>
      </c>
      <c r="G567" s="2" t="s">
        <v>1573</v>
      </c>
      <c r="H567" s="2" t="s">
        <v>98</v>
      </c>
      <c r="I567" s="2" t="str">
        <f>IFERROR(__xludf.DUMMYFUNCTION("GOOGLETRANSLATE(C567,""fr"",""en"")"),"I am satisfied with the online service and obtaining the quote concerning what I need. It is very precise and practical for me. Thank you, sincerely.")</f>
        <v>I am satisfied with the online service and obtaining the quote concerning what I need. It is very precise and practical for me. Thank you, sincerely.</v>
      </c>
    </row>
    <row r="568" ht="15.75" customHeight="1">
      <c r="B568" s="2" t="s">
        <v>1576</v>
      </c>
      <c r="C568" s="2" t="s">
        <v>1577</v>
      </c>
      <c r="D568" s="2" t="s">
        <v>1400</v>
      </c>
      <c r="E568" s="2" t="s">
        <v>615</v>
      </c>
      <c r="F568" s="2" t="s">
        <v>15</v>
      </c>
      <c r="G568" s="2" t="s">
        <v>1573</v>
      </c>
      <c r="H568" s="2" t="s">
        <v>98</v>
      </c>
      <c r="I568" s="2" t="str">
        <f>IFERROR(__xludf.DUMMYFUNCTION("GOOGLETRANSLATE(C568,""fr"",""en"")"),"Top price / cover ratio. Certainly one of the best ratio in comparison with other suppliers on the web. To be confirmed of course in case of seeds !!!")</f>
        <v>Top price / cover ratio. Certainly one of the best ratio in comparison with other suppliers on the web. To be confirmed of course in case of seeds !!!</v>
      </c>
    </row>
    <row r="569" ht="15.75" customHeight="1">
      <c r="B569" s="2" t="s">
        <v>1578</v>
      </c>
      <c r="C569" s="2" t="s">
        <v>1579</v>
      </c>
      <c r="D569" s="2" t="s">
        <v>1400</v>
      </c>
      <c r="E569" s="2" t="s">
        <v>615</v>
      </c>
      <c r="F569" s="2" t="s">
        <v>15</v>
      </c>
      <c r="G569" s="2" t="s">
        <v>709</v>
      </c>
      <c r="H569" s="2" t="s">
        <v>98</v>
      </c>
      <c r="I569" s="2" t="str">
        <f>IFERROR(__xludf.DUMMYFUNCTION("GOOGLETRANSLATE(C569,""fr"",""en"")"),"You just made sure for a motorcycle and I am very satisfied with the service as well as the speed of the service.")</f>
        <v>You just made sure for a motorcycle and I am very satisfied with the service as well as the speed of the service.</v>
      </c>
    </row>
    <row r="570" ht="15.75" customHeight="1">
      <c r="B570" s="2" t="s">
        <v>1580</v>
      </c>
      <c r="C570" s="2" t="s">
        <v>1581</v>
      </c>
      <c r="D570" s="2" t="s">
        <v>1400</v>
      </c>
      <c r="E570" s="2" t="s">
        <v>615</v>
      </c>
      <c r="F570" s="2" t="s">
        <v>15</v>
      </c>
      <c r="G570" s="2" t="s">
        <v>709</v>
      </c>
      <c r="H570" s="2" t="s">
        <v>98</v>
      </c>
      <c r="I570" s="2" t="str">
        <f>IFERROR(__xludf.DUMMYFUNCTION("GOOGLETRANSLATE(C570,""fr"",""en"")"),"I just arrived I have no choice to put an opinion the page does not want to close and I would like to continue my start -ups ... so here is the price that I find affordable everything is fine. Pleasant on the phone")</f>
        <v>I just arrived I have no choice to put an opinion the page does not want to close and I would like to continue my start -ups ... so here is the price that I find affordable everything is fine. Pleasant on the phone</v>
      </c>
    </row>
    <row r="571" ht="15.75" customHeight="1">
      <c r="B571" s="2" t="s">
        <v>1582</v>
      </c>
      <c r="C571" s="2" t="s">
        <v>1583</v>
      </c>
      <c r="D571" s="2" t="s">
        <v>1400</v>
      </c>
      <c r="E571" s="2" t="s">
        <v>615</v>
      </c>
      <c r="F571" s="2" t="s">
        <v>15</v>
      </c>
      <c r="G571" s="2" t="s">
        <v>709</v>
      </c>
      <c r="H571" s="2" t="s">
        <v>98</v>
      </c>
      <c r="I571" s="2" t="str">
        <f>IFERROR(__xludf.DUMMYFUNCTION("GOOGLETRANSLATE(C571,""fr"",""en"")"),"I am satisfied everything is fast and fluid. Thank you for your efficiency, the email arrives quickly and the telephone calls are treated effectively.")</f>
        <v>I am satisfied everything is fast and fluid. Thank you for your efficiency, the email arrives quickly and the telephone calls are treated effectively.</v>
      </c>
    </row>
    <row r="572" ht="15.75" customHeight="1">
      <c r="B572" s="2" t="s">
        <v>1584</v>
      </c>
      <c r="C572" s="2" t="s">
        <v>1585</v>
      </c>
      <c r="D572" s="2" t="s">
        <v>1400</v>
      </c>
      <c r="E572" s="2" t="s">
        <v>615</v>
      </c>
      <c r="F572" s="2" t="s">
        <v>15</v>
      </c>
      <c r="G572" s="2" t="s">
        <v>709</v>
      </c>
      <c r="H572" s="2" t="s">
        <v>98</v>
      </c>
      <c r="I572" s="2" t="str">
        <f>IFERROR(__xludf.DUMMYFUNCTION("GOOGLETRANSLATE(C572,""fr"",""en"")"),"Simple and practical site but the price is expensive as much as my car. I finally found insurance for the quads. Very fast to carry out the insurance contract")</f>
        <v>Simple and practical site but the price is expensive as much as my car. I finally found insurance for the quads. Very fast to carry out the insurance contract</v>
      </c>
    </row>
    <row r="573" ht="15.75" customHeight="1">
      <c r="B573" s="2" t="s">
        <v>1586</v>
      </c>
      <c r="C573" s="2" t="s">
        <v>1587</v>
      </c>
      <c r="D573" s="2" t="s">
        <v>1400</v>
      </c>
      <c r="E573" s="2" t="s">
        <v>615</v>
      </c>
      <c r="F573" s="2" t="s">
        <v>15</v>
      </c>
      <c r="G573" s="2" t="s">
        <v>714</v>
      </c>
      <c r="H573" s="2" t="s">
        <v>98</v>
      </c>
      <c r="I573" s="2" t="str">
        <f>IFERROR(__xludf.DUMMYFUNCTION("GOOGLETRANSLATE(C573,""fr"",""en"")"),"I am very satisfied with the service. And I recommend it. Everything is very simple and well indicated. The taking is affordable. Thank you for this service.
Once again thank you")</f>
        <v>I am very satisfied with the service. And I recommend it. Everything is very simple and well indicated. The taking is affordable. Thank you for this service.
Once again thank you</v>
      </c>
    </row>
    <row r="574" ht="15.75" customHeight="1">
      <c r="B574" s="2" t="s">
        <v>1588</v>
      </c>
      <c r="C574" s="2" t="s">
        <v>1589</v>
      </c>
      <c r="D574" s="2" t="s">
        <v>1400</v>
      </c>
      <c r="E574" s="2" t="s">
        <v>615</v>
      </c>
      <c r="F574" s="2" t="s">
        <v>15</v>
      </c>
      <c r="G574" s="2" t="s">
        <v>714</v>
      </c>
      <c r="H574" s="2" t="s">
        <v>98</v>
      </c>
      <c r="I574" s="2" t="str">
        <f>IFERROR(__xludf.DUMMYFUNCTION("GOOGLETRANSLATE(C574,""fr"",""en"")"),"I am satisfied with the service....
The prices suit me strongly ....
Speed ​​and efficiency ....
I recommend a hundred percent ....
Cordially.
")</f>
        <v>I am satisfied with the service....
The prices suit me strongly ....
Speed ​​and efficiency ....
I recommend a hundred percent ....
Cordially.
</v>
      </c>
    </row>
    <row r="575" ht="15.75" customHeight="1">
      <c r="B575" s="2" t="s">
        <v>1590</v>
      </c>
      <c r="C575" s="2" t="s">
        <v>1591</v>
      </c>
      <c r="D575" s="2" t="s">
        <v>1400</v>
      </c>
      <c r="E575" s="2" t="s">
        <v>615</v>
      </c>
      <c r="F575" s="2" t="s">
        <v>15</v>
      </c>
      <c r="G575" s="2" t="s">
        <v>714</v>
      </c>
      <c r="H575" s="2" t="s">
        <v>98</v>
      </c>
      <c r="I575" s="2" t="str">
        <f>IFERROR(__xludf.DUMMYFUNCTION("GOOGLETRANSLATE(C575,""fr"",""en"")"),"Thank you speed of response super price displayed facilitated to request a quote and receive it quickly very satisfied throughout the site thank you to the whole team for your service and serious")</f>
        <v>Thank you speed of response super price displayed facilitated to request a quote and receive it quickly very satisfied throughout the site thank you to the whole team for your service and serious</v>
      </c>
    </row>
    <row r="576" ht="15.75" customHeight="1">
      <c r="B576" s="2" t="s">
        <v>1592</v>
      </c>
      <c r="C576" s="2" t="s">
        <v>1593</v>
      </c>
      <c r="D576" s="2" t="s">
        <v>1400</v>
      </c>
      <c r="E576" s="2" t="s">
        <v>615</v>
      </c>
      <c r="F576" s="2" t="s">
        <v>15</v>
      </c>
      <c r="G576" s="2" t="s">
        <v>721</v>
      </c>
      <c r="H576" s="2" t="s">
        <v>98</v>
      </c>
      <c r="I576" s="2" t="str">
        <f>IFERROR(__xludf.DUMMYFUNCTION("GOOGLETRANSLATE(C576,""fr"",""en"")"),"The prices are very interesting and much cheaper than the usual insurance! With very good protection and ease of subscription. The site is easy to use!")</f>
        <v>The prices are very interesting and much cheaper than the usual insurance! With very good protection and ease of subscription. The site is easy to use!</v>
      </c>
    </row>
    <row r="577" ht="15.75" customHeight="1">
      <c r="B577" s="2" t="s">
        <v>1594</v>
      </c>
      <c r="C577" s="2" t="s">
        <v>1595</v>
      </c>
      <c r="D577" s="2" t="s">
        <v>1400</v>
      </c>
      <c r="E577" s="2" t="s">
        <v>615</v>
      </c>
      <c r="F577" s="2" t="s">
        <v>15</v>
      </c>
      <c r="G577" s="2" t="s">
        <v>730</v>
      </c>
      <c r="H577" s="2" t="s">
        <v>98</v>
      </c>
      <c r="I577" s="2" t="str">
        <f>IFERROR(__xludf.DUMMYFUNCTION("GOOGLETRANSLATE(C577,""fr"",""en"")"),"Simple and practical, reasonable price for A2 license, insurance finding on the internet quickly for my first motorcycle which is a z800E ABS of 47.5hp permit A2")</f>
        <v>Simple and practical, reasonable price for A2 license, insurance finding on the internet quickly for my first motorcycle which is a z800E ABS of 47.5hp permit A2</v>
      </c>
    </row>
    <row r="578" ht="15.75" customHeight="1">
      <c r="B578" s="2" t="s">
        <v>1596</v>
      </c>
      <c r="C578" s="2" t="s">
        <v>1597</v>
      </c>
      <c r="D578" s="2" t="s">
        <v>1400</v>
      </c>
      <c r="E578" s="2" t="s">
        <v>615</v>
      </c>
      <c r="F578" s="2" t="s">
        <v>15</v>
      </c>
      <c r="G578" s="2" t="s">
        <v>730</v>
      </c>
      <c r="H578" s="2" t="s">
        <v>98</v>
      </c>
      <c r="I578" s="2" t="str">
        <f>IFERROR(__xludf.DUMMYFUNCTION("GOOGLETRANSLATE(C578,""fr"",""en"")"),"Fast simple and efficient and level super affordable and possible price to choose several options and easy to subscribe and the procedures are simple to do I highly recommend e")</f>
        <v>Fast simple and efficient and level super affordable and possible price to choose several options and easy to subscribe and the procedures are simple to do I highly recommend e</v>
      </c>
    </row>
    <row r="579" ht="15.75" customHeight="1">
      <c r="B579" s="2" t="s">
        <v>1598</v>
      </c>
      <c r="C579" s="2" t="s">
        <v>1599</v>
      </c>
      <c r="D579" s="2" t="s">
        <v>1400</v>
      </c>
      <c r="E579" s="2" t="s">
        <v>615</v>
      </c>
      <c r="F579" s="2" t="s">
        <v>15</v>
      </c>
      <c r="G579" s="2" t="s">
        <v>730</v>
      </c>
      <c r="H579" s="2" t="s">
        <v>98</v>
      </c>
      <c r="I579" s="2" t="str">
        <f>IFERROR(__xludf.DUMMYFUNCTION("GOOGLETRANSLATE(C579,""fr"",""en"")"),"Very competitive price with the possibility of buying your franchise (which I did)
To see later in the event of a sinter but I do not wish myself ...")</f>
        <v>Very competitive price with the possibility of buying your franchise (which I did)
To see later in the event of a sinter but I do not wish myself ...</v>
      </c>
    </row>
    <row r="580" ht="15.75" customHeight="1">
      <c r="B580" s="2" t="s">
        <v>1600</v>
      </c>
      <c r="C580" s="2" t="s">
        <v>1601</v>
      </c>
      <c r="D580" s="2" t="s">
        <v>1400</v>
      </c>
      <c r="E580" s="2" t="s">
        <v>615</v>
      </c>
      <c r="F580" s="2" t="s">
        <v>15</v>
      </c>
      <c r="G580" s="2" t="s">
        <v>730</v>
      </c>
      <c r="H580" s="2" t="s">
        <v>98</v>
      </c>
      <c r="I580" s="2" t="str">
        <f>IFERROR(__xludf.DUMMYFUNCTION("GOOGLETRANSLATE(C580,""fr"",""en"")"),"A little expensive price and to be used if not too much insurance excluding.
Interesting breakdown option
To have")</f>
        <v>A little expensive price and to be used if not too much insurance excluding.
Interesting breakdown option
To have</v>
      </c>
    </row>
    <row r="581" ht="15.75" customHeight="1">
      <c r="B581" s="2" t="s">
        <v>1602</v>
      </c>
      <c r="C581" s="2" t="s">
        <v>1603</v>
      </c>
      <c r="D581" s="2" t="s">
        <v>1400</v>
      </c>
      <c r="E581" s="2" t="s">
        <v>615</v>
      </c>
      <c r="F581" s="2" t="s">
        <v>15</v>
      </c>
      <c r="G581" s="2" t="s">
        <v>737</v>
      </c>
      <c r="H581" s="2" t="s">
        <v>98</v>
      </c>
      <c r="I581" s="2" t="str">
        <f>IFERROR(__xludf.DUMMYFUNCTION("GOOGLETRANSLATE(C581,""fr"",""en"")"),"Satsisfait of this service. Quite fast and efficient damage to the deposit required but if not perfect. I already knew this insurer and I am happy to go back")</f>
        <v>Satsisfait of this service. Quite fast and efficient damage to the deposit required but if not perfect. I already knew this insurer and I am happy to go back</v>
      </c>
    </row>
    <row r="582" ht="15.75" customHeight="1">
      <c r="B582" s="2" t="s">
        <v>1604</v>
      </c>
      <c r="C582" s="2" t="s">
        <v>1605</v>
      </c>
      <c r="D582" s="2" t="s">
        <v>1400</v>
      </c>
      <c r="E582" s="2" t="s">
        <v>615</v>
      </c>
      <c r="F582" s="2" t="s">
        <v>15</v>
      </c>
      <c r="G582" s="2" t="s">
        <v>737</v>
      </c>
      <c r="H582" s="2" t="s">
        <v>98</v>
      </c>
      <c r="I582" s="2" t="str">
        <f>IFERROR(__xludf.DUMMYFUNCTION("GOOGLETRANSLATE(C582,""fr"",""en"")"),"Very good cheap fast service I recommend my scooter is ready to drive impeccable very well very great nickel super mega genial")</f>
        <v>Very good cheap fast service I recommend my scooter is ready to drive impeccable very well very great nickel super mega genial</v>
      </c>
    </row>
    <row r="583" ht="15.75" customHeight="1">
      <c r="B583" s="2" t="s">
        <v>1606</v>
      </c>
      <c r="C583" s="2" t="s">
        <v>1607</v>
      </c>
      <c r="D583" s="2" t="s">
        <v>1400</v>
      </c>
      <c r="E583" s="2" t="s">
        <v>615</v>
      </c>
      <c r="F583" s="2" t="s">
        <v>15</v>
      </c>
      <c r="G583" s="2" t="s">
        <v>744</v>
      </c>
      <c r="H583" s="2" t="s">
        <v>98</v>
      </c>
      <c r="I583" s="2" t="str">
        <f>IFERROR(__xludf.DUMMYFUNCTION("GOOGLETRANSLATE(C583,""fr"",""en"")"),"I am satisfied to have had the information I wanted in order to validate my contract
Hope in case of need to do the same satidfaction")</f>
        <v>I am satisfied to have had the information I wanted in order to validate my contract
Hope in case of need to do the same satidfaction</v>
      </c>
    </row>
    <row r="584" ht="15.75" customHeight="1">
      <c r="B584" s="2" t="s">
        <v>1608</v>
      </c>
      <c r="C584" s="2" t="s">
        <v>1609</v>
      </c>
      <c r="D584" s="2" t="s">
        <v>1400</v>
      </c>
      <c r="E584" s="2" t="s">
        <v>615</v>
      </c>
      <c r="F584" s="2" t="s">
        <v>15</v>
      </c>
      <c r="G584" s="2" t="s">
        <v>749</v>
      </c>
      <c r="H584" s="2" t="s">
        <v>98</v>
      </c>
      <c r="I584" s="2" t="str">
        <f>IFERROR(__xludf.DUMMYFUNCTION("GOOGLETRANSLATE(C584,""fr"",""en"")"),"The site is intuitive. The prices are competitive
membership is very easy
I appreciate being able to carry out à la carte insurance in all risk mode (options)
I now hope that my first impression of satisfaction will continue")</f>
        <v>The site is intuitive. The prices are competitive
membership is very easy
I appreciate being able to carry out à la carte insurance in all risk mode (options)
I now hope that my first impression of satisfaction will continue</v>
      </c>
    </row>
    <row r="585" ht="15.75" customHeight="1">
      <c r="B585" s="2" t="s">
        <v>1610</v>
      </c>
      <c r="C585" s="2" t="s">
        <v>1611</v>
      </c>
      <c r="D585" s="2" t="s">
        <v>1400</v>
      </c>
      <c r="E585" s="2" t="s">
        <v>615</v>
      </c>
      <c r="F585" s="2" t="s">
        <v>15</v>
      </c>
      <c r="G585" s="2" t="s">
        <v>749</v>
      </c>
      <c r="H585" s="2" t="s">
        <v>98</v>
      </c>
      <c r="I585" s="2" t="str">
        <f>IFERROR(__xludf.DUMMYFUNCTION("GOOGLETRANSLATE(C585,""fr"",""en"")"),"Fast service and easy to use site, prices are correct in view of the guarantees for the rest I hope not to talk about it. I put four stars because perfection does not exist")</f>
        <v>Fast service and easy to use site, prices are correct in view of the guarantees for the rest I hope not to talk about it. I put four stars because perfection does not exist</v>
      </c>
    </row>
    <row r="586" ht="15.75" customHeight="1">
      <c r="B586" s="2" t="s">
        <v>1612</v>
      </c>
      <c r="C586" s="2" t="s">
        <v>1613</v>
      </c>
      <c r="D586" s="2" t="s">
        <v>1400</v>
      </c>
      <c r="E586" s="2" t="s">
        <v>615</v>
      </c>
      <c r="F586" s="2" t="s">
        <v>15</v>
      </c>
      <c r="G586" s="2" t="s">
        <v>752</v>
      </c>
      <c r="H586" s="2" t="s">
        <v>98</v>
      </c>
      <c r="I586" s="2" t="str">
        <f>IFERROR(__xludf.DUMMYFUNCTION("GOOGLETRANSLATE(C586,""fr"",""en"")"),"Honestly it's expensive for a small 50cc Peugeot Ludix scooter that rolls little.
Knowing that I barely pay double for a 100hp car as a young driver and I drive a lot. I don't understand the price, and I would like to have a revision of the contract wh"&amp;"en possible to see a possible discount.
Thanking you.")</f>
        <v>Honestly it's expensive for a small 50cc Peugeot Ludix scooter that rolls little.
Knowing that I barely pay double for a 100hp car as a young driver and I drive a lot. I don't understand the price, and I would like to have a revision of the contract when possible to see a possible discount.
Thanking you.</v>
      </c>
    </row>
    <row r="587" ht="15.75" customHeight="1">
      <c r="B587" s="2" t="s">
        <v>1614</v>
      </c>
      <c r="C587" s="2" t="s">
        <v>1615</v>
      </c>
      <c r="D587" s="2" t="s">
        <v>1400</v>
      </c>
      <c r="E587" s="2" t="s">
        <v>615</v>
      </c>
      <c r="F587" s="2" t="s">
        <v>15</v>
      </c>
      <c r="G587" s="2" t="s">
        <v>752</v>
      </c>
      <c r="H587" s="2" t="s">
        <v>98</v>
      </c>
      <c r="I587" s="2" t="str">
        <f>IFERROR(__xludf.DUMMYFUNCTION("GOOGLETRANSLATE(C587,""fr"",""en"")"),"Satisfied with your fast and efficient service, ideal for rapid vehicle purchase.
Immediate quote, easy to use and once again very fast")</f>
        <v>Satisfied with your fast and efficient service, ideal for rapid vehicle purchase.
Immediate quote, easy to use and once again very fast</v>
      </c>
    </row>
    <row r="588" ht="15.75" customHeight="1">
      <c r="B588" s="2" t="s">
        <v>1616</v>
      </c>
      <c r="C588" s="2" t="s">
        <v>1617</v>
      </c>
      <c r="D588" s="2" t="s">
        <v>1400</v>
      </c>
      <c r="E588" s="2" t="s">
        <v>615</v>
      </c>
      <c r="F588" s="2" t="s">
        <v>15</v>
      </c>
      <c r="G588" s="2" t="s">
        <v>757</v>
      </c>
      <c r="H588" s="2" t="s">
        <v>98</v>
      </c>
      <c r="I588" s="2" t="str">
        <f>IFERROR(__xludf.DUMMYFUNCTION("GOOGLETRANSLATE(C588,""fr"",""en"")"),"I am satisfied with the price as well as the dealer of the dealer of the rapidity of delivery and to be able to roll as quickly as possible with my Honda 125 pcx")</f>
        <v>I am satisfied with the price as well as the dealer of the dealer of the rapidity of delivery and to be able to roll as quickly as possible with my Honda 125 pcx</v>
      </c>
    </row>
    <row r="589" ht="15.75" customHeight="1">
      <c r="B589" s="2" t="s">
        <v>1618</v>
      </c>
      <c r="C589" s="2" t="s">
        <v>1619</v>
      </c>
      <c r="D589" s="2" t="s">
        <v>1400</v>
      </c>
      <c r="E589" s="2" t="s">
        <v>615</v>
      </c>
      <c r="F589" s="2" t="s">
        <v>15</v>
      </c>
      <c r="G589" s="2" t="s">
        <v>757</v>
      </c>
      <c r="H589" s="2" t="s">
        <v>98</v>
      </c>
      <c r="I589" s="2" t="str">
        <f>IFERROR(__xludf.DUMMYFUNCTION("GOOGLETRANSLATE(C589,""fr"",""en"")"),"Very very satisfied very attentive the best very attentive I am very delighted. The best insurance that he continues as his and very listened to")</f>
        <v>Very very satisfied very attentive the best very attentive I am very delighted. The best insurance that he continues as his and very listened to</v>
      </c>
    </row>
    <row r="590" ht="15.75" customHeight="1">
      <c r="B590" s="2" t="s">
        <v>1620</v>
      </c>
      <c r="C590" s="2" t="s">
        <v>1621</v>
      </c>
      <c r="D590" s="2" t="s">
        <v>1400</v>
      </c>
      <c r="E590" s="2" t="s">
        <v>615</v>
      </c>
      <c r="F590" s="2" t="s">
        <v>15</v>
      </c>
      <c r="G590" s="2" t="s">
        <v>760</v>
      </c>
      <c r="H590" s="2" t="s">
        <v>98</v>
      </c>
      <c r="I590" s="2" t="str">
        <f>IFERROR(__xludf.DUMMYFUNCTION("GOOGLETRANSLATE(C590,""fr"",""en"")"),"Satisfied I did not think of finding insurance at this price I hope that my confidence will not be flouted counting on your seriousness with my thanks please.")</f>
        <v>Satisfied I did not think of finding insurance at this price I hope that my confidence will not be flouted counting on your seriousness with my thanks please.</v>
      </c>
    </row>
    <row r="591" ht="15.75" customHeight="1">
      <c r="B591" s="2" t="s">
        <v>1622</v>
      </c>
      <c r="C591" s="2" t="s">
        <v>1623</v>
      </c>
      <c r="D591" s="2" t="s">
        <v>1400</v>
      </c>
      <c r="E591" s="2" t="s">
        <v>615</v>
      </c>
      <c r="F591" s="2" t="s">
        <v>15</v>
      </c>
      <c r="G591" s="2" t="s">
        <v>760</v>
      </c>
      <c r="H591" s="2" t="s">
        <v>98</v>
      </c>
      <c r="I591" s="2" t="str">
        <f>IFERROR(__xludf.DUMMYFUNCTION("GOOGLETRANSLATE(C591,""fr"",""en"")"),"I have been very satisfied with the services of your motorcycle insurance for years. This is for that that I take a new insure at home for my new motorcycle")</f>
        <v>I have been very satisfied with the services of your motorcycle insurance for years. This is for that that I take a new insure at home for my new motorcycle</v>
      </c>
    </row>
    <row r="592" ht="15.75" customHeight="1">
      <c r="B592" s="2" t="s">
        <v>1624</v>
      </c>
      <c r="C592" s="2" t="s">
        <v>1625</v>
      </c>
      <c r="D592" s="2" t="s">
        <v>1400</v>
      </c>
      <c r="E592" s="2" t="s">
        <v>615</v>
      </c>
      <c r="F592" s="2" t="s">
        <v>15</v>
      </c>
      <c r="G592" s="2" t="s">
        <v>98</v>
      </c>
      <c r="H592" s="2" t="s">
        <v>98</v>
      </c>
      <c r="I592" s="2" t="str">
        <f>IFERROR(__xludf.DUMMYFUNCTION("GOOGLETRANSLATE(C592,""fr"",""en"")"),"Seriously and attentive to the biker, can be a little more expensive than others but with advantages that validate the difference.
This counts for a serene spirits on the road !!!")</f>
        <v>Seriously and attentive to the biker, can be a little more expensive than others but with advantages that validate the difference.
This counts for a serene spirits on the road !!!</v>
      </c>
    </row>
    <row r="593" ht="15.75" customHeight="1">
      <c r="B593" s="2" t="s">
        <v>1626</v>
      </c>
      <c r="C593" s="2" t="s">
        <v>1627</v>
      </c>
      <c r="D593" s="2" t="s">
        <v>1400</v>
      </c>
      <c r="E593" s="2" t="s">
        <v>615</v>
      </c>
      <c r="F593" s="2" t="s">
        <v>15</v>
      </c>
      <c r="G593" s="2" t="s">
        <v>98</v>
      </c>
      <c r="H593" s="2" t="s">
        <v>98</v>
      </c>
      <c r="I593" s="2" t="str">
        <f>IFERROR(__xludf.DUMMYFUNCTION("GOOGLETRANSLATE(C593,""fr"",""en"")"),"I am satisfied with the services and the prices offered.
Having done several research on the internet, it is the cheapest rates that I have been able to find.")</f>
        <v>I am satisfied with the services and the prices offered.
Having done several research on the internet, it is the cheapest rates that I have been able to find.</v>
      </c>
    </row>
    <row r="594" ht="15.75" customHeight="1">
      <c r="B594" s="2" t="s">
        <v>1628</v>
      </c>
      <c r="C594" s="2" t="s">
        <v>1629</v>
      </c>
      <c r="D594" s="2" t="s">
        <v>1400</v>
      </c>
      <c r="E594" s="2" t="s">
        <v>615</v>
      </c>
      <c r="F594" s="2" t="s">
        <v>15</v>
      </c>
      <c r="G594" s="2" t="s">
        <v>98</v>
      </c>
      <c r="H594" s="2" t="s">
        <v>98</v>
      </c>
      <c r="I594" s="2" t="str">
        <f>IFERROR(__xludf.DUMMYFUNCTION("GOOGLETRANSLATE(C594,""fr"",""en"")"),"Very practical to be insured quickly, the tabs are very explicit.
The only inconvenience is the addition of the option that we can have at the Fue and as we advance in the quote.")</f>
        <v>Very practical to be insured quickly, the tabs are very explicit.
The only inconvenience is the addition of the option that we can have at the Fue and as we advance in the quote.</v>
      </c>
    </row>
    <row r="595" ht="15.75" customHeight="1">
      <c r="B595" s="2" t="s">
        <v>1630</v>
      </c>
      <c r="C595" s="2" t="s">
        <v>1631</v>
      </c>
      <c r="D595" s="2" t="s">
        <v>1400</v>
      </c>
      <c r="E595" s="2" t="s">
        <v>615</v>
      </c>
      <c r="F595" s="2" t="s">
        <v>15</v>
      </c>
      <c r="G595" s="2" t="s">
        <v>782</v>
      </c>
      <c r="H595" s="2" t="s">
        <v>102</v>
      </c>
      <c r="I595" s="2" t="str">
        <f>IFERROR(__xludf.DUMMYFUNCTION("GOOGLETRANSLATE(C595,""fr"",""en"")"),"I am satisfied with the service, the price a little expensive.
The person I had on the phone was very kind and understandable")</f>
        <v>I am satisfied with the service, the price a little expensive.
The person I had on the phone was very kind and understandable</v>
      </c>
    </row>
    <row r="596" ht="15.75" customHeight="1">
      <c r="B596" s="2" t="s">
        <v>1632</v>
      </c>
      <c r="C596" s="2" t="s">
        <v>1633</v>
      </c>
      <c r="D596" s="2" t="s">
        <v>1400</v>
      </c>
      <c r="E596" s="2" t="s">
        <v>615</v>
      </c>
      <c r="F596" s="2" t="s">
        <v>15</v>
      </c>
      <c r="G596" s="2" t="s">
        <v>782</v>
      </c>
      <c r="H596" s="2" t="s">
        <v>102</v>
      </c>
      <c r="I596" s="2" t="str">
        <f>IFERROR(__xludf.DUMMYFUNCTION("GOOGLETRANSLATE(C596,""fr"",""en"")"),"Fast, simple and efficient. Very attractive price.
Cordially
I hope not to be disappointed by your services later.
Good day and good luck")</f>
        <v>Fast, simple and efficient. Very attractive price.
Cordially
I hope not to be disappointed by your services later.
Good day and good luck</v>
      </c>
    </row>
    <row r="597" ht="15.75" customHeight="1">
      <c r="B597" s="2" t="s">
        <v>1634</v>
      </c>
      <c r="C597" s="2" t="s">
        <v>1635</v>
      </c>
      <c r="D597" s="2" t="s">
        <v>1400</v>
      </c>
      <c r="E597" s="2" t="s">
        <v>615</v>
      </c>
      <c r="F597" s="2" t="s">
        <v>15</v>
      </c>
      <c r="G597" s="2" t="s">
        <v>1636</v>
      </c>
      <c r="H597" s="2" t="s">
        <v>102</v>
      </c>
      <c r="I597" s="2" t="str">
        <f>IFERROR(__xludf.DUMMYFUNCTION("GOOGLETRANSLATE(C597,""fr"",""en"")"),"Satisfied with prices, and the speed of subscription.
I was able to ensure the scooter of my son on a Sunday evening in 5 minutes to go to his apprenticeship the next day.")</f>
        <v>Satisfied with prices, and the speed of subscription.
I was able to ensure the scooter of my son on a Sunday evening in 5 minutes to go to his apprenticeship the next day.</v>
      </c>
    </row>
    <row r="598" ht="15.75" customHeight="1">
      <c r="B598" s="2" t="s">
        <v>1637</v>
      </c>
      <c r="C598" s="2" t="s">
        <v>1638</v>
      </c>
      <c r="D598" s="2" t="s">
        <v>1400</v>
      </c>
      <c r="E598" s="2" t="s">
        <v>615</v>
      </c>
      <c r="F598" s="2" t="s">
        <v>15</v>
      </c>
      <c r="G598" s="2" t="s">
        <v>789</v>
      </c>
      <c r="H598" s="2" t="s">
        <v>102</v>
      </c>
      <c r="I598" s="2" t="str">
        <f>IFERROR(__xludf.DUMMYFUNCTION("GOOGLETRANSLATE(C598,""fr"",""en"")"),"I am satisfied, the prices are my time correct, I hope that if I have the slightest problem, I can say that I am fully satisfied with the service offered
")</f>
        <v>I am satisfied, the prices are my time correct, I hope that if I have the slightest problem, I can say that I am fully satisfied with the service offered
</v>
      </c>
    </row>
    <row r="599" ht="15.75" customHeight="1">
      <c r="B599" s="2" t="s">
        <v>1639</v>
      </c>
      <c r="C599" s="2" t="s">
        <v>1640</v>
      </c>
      <c r="D599" s="2" t="s">
        <v>1400</v>
      </c>
      <c r="E599" s="2" t="s">
        <v>615</v>
      </c>
      <c r="F599" s="2" t="s">
        <v>15</v>
      </c>
      <c r="G599" s="2" t="s">
        <v>789</v>
      </c>
      <c r="H599" s="2" t="s">
        <v>102</v>
      </c>
      <c r="I599" s="2" t="str">
        <f>IFERROR(__xludf.DUMMYFUNCTION("GOOGLETRANSLATE(C599,""fr"",""en"")"),"The price is a lot high in the formula at any risk and I am a student and young drivers but for the moment I took the essential formula but for the damage linked to an accident worries me")</f>
        <v>The price is a lot high in the formula at any risk and I am a student and young drivers but for the moment I took the essential formula but for the damage linked to an accident worries me</v>
      </c>
    </row>
    <row r="600" ht="15.75" customHeight="1">
      <c r="B600" s="2" t="s">
        <v>1641</v>
      </c>
      <c r="C600" s="2" t="s">
        <v>1642</v>
      </c>
      <c r="D600" s="2" t="s">
        <v>1400</v>
      </c>
      <c r="E600" s="2" t="s">
        <v>615</v>
      </c>
      <c r="F600" s="2" t="s">
        <v>15</v>
      </c>
      <c r="G600" s="2" t="s">
        <v>789</v>
      </c>
      <c r="H600" s="2" t="s">
        <v>102</v>
      </c>
      <c r="I600" s="2" t="str">
        <f>IFERROR(__xludf.DUMMYFUNCTION("GOOGLETRANSLATE(C600,""fr"",""en"")"),"Very fast, practical and efficient
Bravo, simple questionnaire, excellent value for money.
Advise future biker colleagues.
I would probably go to the whole risk, only regret no wintering clause")</f>
        <v>Very fast, practical and efficient
Bravo, simple questionnaire, excellent value for money.
Advise future biker colleagues.
I would probably go to the whole risk, only regret no wintering clause</v>
      </c>
    </row>
    <row r="601" ht="15.75" customHeight="1">
      <c r="B601" s="2" t="s">
        <v>1643</v>
      </c>
      <c r="C601" s="2" t="s">
        <v>1644</v>
      </c>
      <c r="D601" s="2" t="s">
        <v>1400</v>
      </c>
      <c r="E601" s="2" t="s">
        <v>615</v>
      </c>
      <c r="F601" s="2" t="s">
        <v>15</v>
      </c>
      <c r="G601" s="2" t="s">
        <v>101</v>
      </c>
      <c r="H601" s="2" t="s">
        <v>102</v>
      </c>
      <c r="I601" s="2" t="str">
        <f>IFERROR(__xludf.DUMMYFUNCTION("GOOGLETRANSLATE(C601,""fr"",""en"")"),"I am very happy and this way to ensure is very fast and easy ... very correct prices I strongly recommend this insurance.")</f>
        <v>I am very happy and this way to ensure is very fast and easy ... very correct prices I strongly recommend this insurance.</v>
      </c>
    </row>
    <row r="602" ht="15.75" customHeight="1">
      <c r="B602" s="2" t="s">
        <v>1645</v>
      </c>
      <c r="C602" s="2" t="s">
        <v>1646</v>
      </c>
      <c r="D602" s="2" t="s">
        <v>1400</v>
      </c>
      <c r="E602" s="2" t="s">
        <v>615</v>
      </c>
      <c r="F602" s="2" t="s">
        <v>15</v>
      </c>
      <c r="G602" s="2" t="s">
        <v>101</v>
      </c>
      <c r="H602" s="2" t="s">
        <v>102</v>
      </c>
      <c r="I602" s="2" t="str">
        <f>IFERROR(__xludf.DUMMYFUNCTION("GOOGLETRANSLATE(C602,""fr"",""en"")"),"I am satisfied with the simplicity of subscription to this insurance and clear details of the offers offered, as well as the rather correct quality/price ratio.")</f>
        <v>I am satisfied with the simplicity of subscription to this insurance and clear details of the offers offered, as well as the rather correct quality/price ratio.</v>
      </c>
    </row>
    <row r="603" ht="15.75" customHeight="1">
      <c r="B603" s="2" t="s">
        <v>1647</v>
      </c>
      <c r="C603" s="2" t="s">
        <v>1648</v>
      </c>
      <c r="D603" s="2" t="s">
        <v>1400</v>
      </c>
      <c r="E603" s="2" t="s">
        <v>615</v>
      </c>
      <c r="F603" s="2" t="s">
        <v>15</v>
      </c>
      <c r="G603" s="2" t="s">
        <v>800</v>
      </c>
      <c r="H603" s="2" t="s">
        <v>102</v>
      </c>
      <c r="I603" s="2" t="str">
        <f>IFERROR(__xludf.DUMMYFUNCTION("GOOGLETRANSLATE(C603,""fr"",""en"")"),"Satisfied, the coverage offers with the proposed price meet my expectations, I was able to create my tailor -made insurance coverage
I recommend April Assurance to bikers")</f>
        <v>Satisfied, the coverage offers with the proposed price meet my expectations, I was able to create my tailor -made insurance coverage
I recommend April Assurance to bikers</v>
      </c>
    </row>
    <row r="604" ht="15.75" customHeight="1">
      <c r="B604" s="2" t="s">
        <v>1649</v>
      </c>
      <c r="C604" s="2" t="s">
        <v>1650</v>
      </c>
      <c r="D604" s="2" t="s">
        <v>1400</v>
      </c>
      <c r="E604" s="2" t="s">
        <v>615</v>
      </c>
      <c r="F604" s="2" t="s">
        <v>15</v>
      </c>
      <c r="G604" s="2" t="s">
        <v>807</v>
      </c>
      <c r="H604" s="2" t="s">
        <v>102</v>
      </c>
      <c r="I604" s="2" t="str">
        <f>IFERROR(__xludf.DUMMYFUNCTION("GOOGLETRANSLATE(C604,""fr"",""en"")"),"I am very satisfied with the fast and effective service,
The price is very competitive,
For the moment everything went well to see in the next me!
thank you !!!")</f>
        <v>I am very satisfied with the fast and effective service,
The price is very competitive,
For the moment everything went well to see in the next me!
thank you !!!</v>
      </c>
    </row>
    <row r="605" ht="15.75" customHeight="1">
      <c r="B605" s="2" t="s">
        <v>1651</v>
      </c>
      <c r="C605" s="2" t="s">
        <v>1652</v>
      </c>
      <c r="D605" s="2" t="s">
        <v>1400</v>
      </c>
      <c r="E605" s="2" t="s">
        <v>615</v>
      </c>
      <c r="F605" s="2" t="s">
        <v>15</v>
      </c>
      <c r="G605" s="2" t="s">
        <v>822</v>
      </c>
      <c r="H605" s="2" t="s">
        <v>102</v>
      </c>
      <c r="I605" s="2" t="str">
        <f>IFERROR(__xludf.DUMMYFUNCTION("GOOGLETRANSLATE(C605,""fr"",""en"")"),"The online procedures are clear, the responses, the best price that I was able to find online, I was able to take the time before deciding without being harassed by one of its salespeople.")</f>
        <v>The online procedures are clear, the responses, the best price that I was able to find online, I was able to take the time before deciding without being harassed by one of its salespeople.</v>
      </c>
    </row>
    <row r="606" ht="15.75" customHeight="1">
      <c r="B606" s="2" t="s">
        <v>1653</v>
      </c>
      <c r="C606" s="2" t="s">
        <v>1654</v>
      </c>
      <c r="D606" s="2" t="s">
        <v>1400</v>
      </c>
      <c r="E606" s="2" t="s">
        <v>615</v>
      </c>
      <c r="F606" s="2" t="s">
        <v>15</v>
      </c>
      <c r="G606" s="2" t="s">
        <v>822</v>
      </c>
      <c r="H606" s="2" t="s">
        <v>102</v>
      </c>
      <c r="I606" s="2" t="str">
        <f>IFERROR(__xludf.DUMMYFUNCTION("GOOGLETRANSLATE(C606,""fr"",""en"")"),"This too expensive for a 50c3 scooter must review your prices for next lannee we do not specify ps for warranty 0km and ausi the nuro to be Apeller in case of breakdown")</f>
        <v>This too expensive for a 50c3 scooter must review your prices for next lannee we do not specify ps for warranty 0km and ausi the nuro to be Apeller in case of breakdown</v>
      </c>
    </row>
    <row r="607" ht="15.75" customHeight="1">
      <c r="B607" s="2" t="s">
        <v>1655</v>
      </c>
      <c r="C607" s="2" t="s">
        <v>1656</v>
      </c>
      <c r="D607" s="2" t="s">
        <v>1400</v>
      </c>
      <c r="E607" s="2" t="s">
        <v>615</v>
      </c>
      <c r="F607" s="2" t="s">
        <v>15</v>
      </c>
      <c r="G607" s="2" t="s">
        <v>1657</v>
      </c>
      <c r="H607" s="2" t="s">
        <v>102</v>
      </c>
      <c r="I607" s="2" t="str">
        <f>IFERROR(__xludf.DUMMYFUNCTION("GOOGLETRANSLATE(C607,""fr"",""en"")"),"Very happy with this insurance not disappointed with this insurance I advise you very cheap to listen to it compare to the other insurance which was 2 more expensive crazy")</f>
        <v>Very happy with this insurance not disappointed with this insurance I advise you very cheap to listen to it compare to the other insurance which was 2 more expensive crazy</v>
      </c>
    </row>
    <row r="608" ht="15.75" customHeight="1">
      <c r="B608" s="2" t="s">
        <v>1658</v>
      </c>
      <c r="C608" s="2" t="s">
        <v>1659</v>
      </c>
      <c r="D608" s="2" t="s">
        <v>1400</v>
      </c>
      <c r="E608" s="2" t="s">
        <v>615</v>
      </c>
      <c r="F608" s="2" t="s">
        <v>15</v>
      </c>
      <c r="G608" s="2" t="s">
        <v>1657</v>
      </c>
      <c r="H608" s="2" t="s">
        <v>102</v>
      </c>
      <c r="I608" s="2" t="str">
        <f>IFERROR(__xludf.DUMMYFUNCTION("GOOGLETRANSLATE(C608,""fr"",""en"")"),"I am satisfied at the moment well -placed price, but I have not yet had to use insurance thank you, so I hope that the day it will be great")</f>
        <v>I am satisfied at the moment well -placed price, but I have not yet had to use insurance thank you, so I hope that the day it will be great</v>
      </c>
    </row>
    <row r="609" ht="15.75" customHeight="1">
      <c r="B609" s="2" t="s">
        <v>1660</v>
      </c>
      <c r="C609" s="2" t="s">
        <v>1661</v>
      </c>
      <c r="D609" s="2" t="s">
        <v>1400</v>
      </c>
      <c r="E609" s="2" t="s">
        <v>615</v>
      </c>
      <c r="F609" s="2" t="s">
        <v>15</v>
      </c>
      <c r="G609" s="2" t="s">
        <v>1657</v>
      </c>
      <c r="H609" s="2" t="s">
        <v>102</v>
      </c>
      <c r="I609" s="2" t="str">
        <f>IFERROR(__xludf.DUMMYFUNCTION("GOOGLETRANSLATE(C609,""fr"",""en"")"),"I am satisfied with the service the prices are reasonable I strongly recommend to subscribe to this happy insurance to be able to drive while being insured")</f>
        <v>I am satisfied with the service the prices are reasonable I strongly recommend to subscribe to this happy insurance to be able to drive while being insured</v>
      </c>
    </row>
    <row r="610" ht="15.75" customHeight="1">
      <c r="B610" s="2" t="s">
        <v>1662</v>
      </c>
      <c r="C610" s="2" t="s">
        <v>1663</v>
      </c>
      <c r="D610" s="2" t="s">
        <v>1400</v>
      </c>
      <c r="E610" s="2" t="s">
        <v>615</v>
      </c>
      <c r="F610" s="2" t="s">
        <v>15</v>
      </c>
      <c r="G610" s="2" t="s">
        <v>1657</v>
      </c>
      <c r="H610" s="2" t="s">
        <v>102</v>
      </c>
      <c r="I610" s="2" t="str">
        <f>IFERROR(__xludf.DUMMYFUNCTION("GOOGLETRANSLATE(C610,""fr"",""en"")"),"After almost 1 month and 4 always stimulates no green card with deplorable customer service we tell you each time, I relaunch and the week after still no green card, and that nobody faces me to believe that this lose is not ' is in 2021 I am really disapp"&amp;"ointed especially that the copy photo has no value for the police is really not serious I did not one day think posting comments on insurance and giving an opinion for a green card")</f>
        <v>After almost 1 month and 4 always stimulates no green card with deplorable customer service we tell you each time, I relaunch and the week after still no green card, and that nobody faces me to believe that this lose is not ' is in 2021 I am really disappointed especially that the copy photo has no value for the police is really not serious I did not one day think posting comments on insurance and giving an opinion for a green card</v>
      </c>
    </row>
    <row r="611" ht="15.75" customHeight="1">
      <c r="B611" s="2" t="s">
        <v>1664</v>
      </c>
      <c r="C611" s="2" t="s">
        <v>1665</v>
      </c>
      <c r="D611" s="2" t="s">
        <v>1400</v>
      </c>
      <c r="E611" s="2" t="s">
        <v>615</v>
      </c>
      <c r="F611" s="2" t="s">
        <v>15</v>
      </c>
      <c r="G611" s="2" t="s">
        <v>1657</v>
      </c>
      <c r="H611" s="2" t="s">
        <v>102</v>
      </c>
      <c r="I611" s="2" t="str">
        <f>IFERROR(__xludf.DUMMYFUNCTION("GOOGLETRANSLATE(C611,""fr"",""en"")"),"I am satisfied with the right customer service that the advisor gave me. He knew how to advise me effectively and quickly understood my needs. He knew how to orient me towards the offer that suited me best")</f>
        <v>I am satisfied with the right customer service that the advisor gave me. He knew how to advise me effectively and quickly understood my needs. He knew how to orient me towards the offer that suited me best</v>
      </c>
    </row>
    <row r="612" ht="15.75" customHeight="1">
      <c r="B612" s="2" t="s">
        <v>1666</v>
      </c>
      <c r="C612" s="2" t="s">
        <v>1667</v>
      </c>
      <c r="D612" s="2" t="s">
        <v>1400</v>
      </c>
      <c r="E612" s="2" t="s">
        <v>615</v>
      </c>
      <c r="F612" s="2" t="s">
        <v>15</v>
      </c>
      <c r="G612" s="2" t="s">
        <v>1668</v>
      </c>
      <c r="H612" s="2" t="s">
        <v>102</v>
      </c>
      <c r="I612" s="2" t="str">
        <f>IFERROR(__xludf.DUMMYFUNCTION("GOOGLETRANSLATE(C612,""fr"",""en"")"),"I am satisfied with the price
Easy to use site
And cheap insurance
I would recommend this insurance to Min entourage I am fully satisfied with it")</f>
        <v>I am satisfied with the price
Easy to use site
And cheap insurance
I would recommend this insurance to Min entourage I am fully satisfied with it</v>
      </c>
    </row>
    <row r="613" ht="15.75" customHeight="1">
      <c r="B613" s="2" t="s">
        <v>1669</v>
      </c>
      <c r="C613" s="2" t="s">
        <v>1670</v>
      </c>
      <c r="D613" s="2" t="s">
        <v>1400</v>
      </c>
      <c r="E613" s="2" t="s">
        <v>615</v>
      </c>
      <c r="F613" s="2" t="s">
        <v>15</v>
      </c>
      <c r="G613" s="2" t="s">
        <v>827</v>
      </c>
      <c r="H613" s="2" t="s">
        <v>102</v>
      </c>
      <c r="I613" s="2" t="str">
        <f>IFERROR(__xludf.DUMMYFUNCTION("GOOGLETRANSLATE(C613,""fr"",""en"")"),"Simple practical and inexpensive I highly recommend April Moto Insurance.
Very fast to register online on the site. Very intuitive and easy to fill out the form.")</f>
        <v>Simple practical and inexpensive I highly recommend April Moto Insurance.
Very fast to register online on the site. Very intuitive and easy to fill out the form.</v>
      </c>
    </row>
    <row r="614" ht="15.75" customHeight="1">
      <c r="B614" s="2" t="s">
        <v>1671</v>
      </c>
      <c r="C614" s="2" t="s">
        <v>1672</v>
      </c>
      <c r="D614" s="2" t="s">
        <v>1400</v>
      </c>
      <c r="E614" s="2" t="s">
        <v>615</v>
      </c>
      <c r="F614" s="2" t="s">
        <v>15</v>
      </c>
      <c r="G614" s="2" t="s">
        <v>832</v>
      </c>
      <c r="H614" s="2" t="s">
        <v>102</v>
      </c>
      <c r="I614" s="2" t="str">
        <f>IFERROR(__xludf.DUMMYFUNCTION("GOOGLETRANSLATE(C614,""fr"",""en"")"),"Value for money as well as speed of service
The advisor immediately reassured me about insurance,
Parts to provide etc.
To see on the duration")</f>
        <v>Value for money as well as speed of service
The advisor immediately reassured me about insurance,
Parts to provide etc.
To see on the duration</v>
      </c>
    </row>
    <row r="615" ht="15.75" customHeight="1">
      <c r="B615" s="2" t="s">
        <v>1673</v>
      </c>
      <c r="C615" s="2" t="s">
        <v>1674</v>
      </c>
      <c r="D615" s="2" t="s">
        <v>1400</v>
      </c>
      <c r="E615" s="2" t="s">
        <v>615</v>
      </c>
      <c r="F615" s="2" t="s">
        <v>15</v>
      </c>
      <c r="G615" s="2" t="s">
        <v>839</v>
      </c>
      <c r="H615" s="2" t="s">
        <v>102</v>
      </c>
      <c r="I615" s="2" t="str">
        <f>IFERROR(__xludf.DUMMYFUNCTION("GOOGLETRANSLATE(C615,""fr"",""en"")"),"I already know April Assurance, that's fine. I have been insured for health and it always went very well with this company that I recommend to everyone.")</f>
        <v>I already know April Assurance, that's fine. I have been insured for health and it always went very well with this company that I recommend to everyone.</v>
      </c>
    </row>
    <row r="616" ht="15.75" customHeight="1">
      <c r="B616" s="2" t="s">
        <v>1675</v>
      </c>
      <c r="C616" s="2" t="s">
        <v>1676</v>
      </c>
      <c r="D616" s="2" t="s">
        <v>1400</v>
      </c>
      <c r="E616" s="2" t="s">
        <v>615</v>
      </c>
      <c r="F616" s="2" t="s">
        <v>15</v>
      </c>
      <c r="G616" s="2" t="s">
        <v>846</v>
      </c>
      <c r="H616" s="2" t="s">
        <v>102</v>
      </c>
      <c r="I616" s="2" t="str">
        <f>IFERROR(__xludf.DUMMYFUNCTION("GOOGLETRANSLATE(C616,""fr"",""en"")"),"I am satisfied with the information obtained by a telephone advisor, without waiting, for a motorcycle insurance subscription at a very reasonable price.")</f>
        <v>I am satisfied with the information obtained by a telephone advisor, without waiting, for a motorcycle insurance subscription at a very reasonable price.</v>
      </c>
    </row>
    <row r="617" ht="15.75" customHeight="1">
      <c r="B617" s="2" t="s">
        <v>1677</v>
      </c>
      <c r="C617" s="2" t="s">
        <v>1678</v>
      </c>
      <c r="D617" s="2" t="s">
        <v>1400</v>
      </c>
      <c r="E617" s="2" t="s">
        <v>615</v>
      </c>
      <c r="F617" s="2" t="s">
        <v>15</v>
      </c>
      <c r="G617" s="2" t="s">
        <v>846</v>
      </c>
      <c r="H617" s="2" t="s">
        <v>102</v>
      </c>
      <c r="I617" s="2" t="str">
        <f>IFERROR(__xludf.DUMMYFUNCTION("GOOGLETRANSLATE(C617,""fr"",""en"")"),"I am quite satisfied with the April Assurance service.
The prices seem correct. We will see later if the coverage is also satisfactory")</f>
        <v>I am quite satisfied with the April Assurance service.
The prices seem correct. We will see later if the coverage is also satisfactory</v>
      </c>
    </row>
    <row r="618" ht="15.75" customHeight="1">
      <c r="B618" s="2" t="s">
        <v>1679</v>
      </c>
      <c r="C618" s="2" t="s">
        <v>1680</v>
      </c>
      <c r="D618" s="2" t="s">
        <v>1400</v>
      </c>
      <c r="E618" s="2" t="s">
        <v>615</v>
      </c>
      <c r="F618" s="2" t="s">
        <v>15</v>
      </c>
      <c r="G618" s="2" t="s">
        <v>1681</v>
      </c>
      <c r="H618" s="2" t="s">
        <v>102</v>
      </c>
      <c r="I618" s="2" t="str">
        <f>IFERROR(__xludf.DUMMYFUNCTION("GOOGLETRANSLATE(C618,""fr"",""en"")"),"I am satisfied with the service. Prices suit me. It remains to be used and to see if it works well. I could recommend to those around me. It was very simple and easy.")</f>
        <v>I am satisfied with the service. Prices suit me. It remains to be used and to see if it works well. I could recommend to those around me. It was very simple and easy.</v>
      </c>
    </row>
    <row r="619" ht="15.75" customHeight="1">
      <c r="B619" s="2" t="s">
        <v>1682</v>
      </c>
      <c r="C619" s="2" t="s">
        <v>1683</v>
      </c>
      <c r="D619" s="2" t="s">
        <v>1400</v>
      </c>
      <c r="E619" s="2" t="s">
        <v>615</v>
      </c>
      <c r="F619" s="2" t="s">
        <v>15</v>
      </c>
      <c r="G619" s="2" t="s">
        <v>1681</v>
      </c>
      <c r="H619" s="2" t="s">
        <v>102</v>
      </c>
      <c r="I619" s="2" t="str">
        <f>IFERROR(__xludf.DUMMYFUNCTION("GOOGLETRANSLATE(C619,""fr"",""en"")"),"I am satisfied with the price and the general conditions of use thank you for your service I confirm that your professionalism is to the author of my requests")</f>
        <v>I am satisfied with the price and the general conditions of use thank you for your service I confirm that your professionalism is to the author of my requests</v>
      </c>
    </row>
    <row r="620" ht="15.75" customHeight="1">
      <c r="B620" s="2" t="s">
        <v>1684</v>
      </c>
      <c r="C620" s="2" t="s">
        <v>1685</v>
      </c>
      <c r="D620" s="2" t="s">
        <v>1400</v>
      </c>
      <c r="E620" s="2" t="s">
        <v>615</v>
      </c>
      <c r="F620" s="2" t="s">
        <v>15</v>
      </c>
      <c r="G620" s="2" t="s">
        <v>1681</v>
      </c>
      <c r="H620" s="2" t="s">
        <v>102</v>
      </c>
      <c r="I620" s="2" t="str">
        <f>IFERROR(__xludf.DUMMYFUNCTION("GOOGLETRANSLATE(C620,""fr"",""en"")"),"Perfect simple and quick, you cannot ask better when you acquire a vehicle on a Sunday! And without falling into the telephone harassment trap, I validate!")</f>
        <v>Perfect simple and quick, you cannot ask better when you acquire a vehicle on a Sunday! And without falling into the telephone harassment trap, I validate!</v>
      </c>
    </row>
    <row r="621" ht="15.75" customHeight="1">
      <c r="B621" s="2" t="s">
        <v>1686</v>
      </c>
      <c r="C621" s="2" t="s">
        <v>1687</v>
      </c>
      <c r="D621" s="2" t="s">
        <v>1400</v>
      </c>
      <c r="E621" s="2" t="s">
        <v>615</v>
      </c>
      <c r="F621" s="2" t="s">
        <v>15</v>
      </c>
      <c r="G621" s="2" t="s">
        <v>1681</v>
      </c>
      <c r="H621" s="2" t="s">
        <v>102</v>
      </c>
      <c r="I621" s="2" t="str">
        <f>IFERROR(__xludf.DUMMYFUNCTION("GOOGLETRANSLATE(C621,""fr"",""en"")"),"Dear but not the choice it well be in good standing to be able to circulate in complete safety Eten comply with the regulations of the circulation code these perca that I assure myself to be able to circulate in peace")</f>
        <v>Dear but not the choice it well be in good standing to be able to circulate in complete safety Eten comply with the regulations of the circulation code these perca that I assure myself to be able to circulate in peace</v>
      </c>
    </row>
    <row r="622" ht="15.75" customHeight="1">
      <c r="B622" s="2" t="s">
        <v>1688</v>
      </c>
      <c r="C622" s="2" t="s">
        <v>1689</v>
      </c>
      <c r="D622" s="2" t="s">
        <v>1400</v>
      </c>
      <c r="E622" s="2" t="s">
        <v>615</v>
      </c>
      <c r="F622" s="2" t="s">
        <v>15</v>
      </c>
      <c r="G622" s="2" t="s">
        <v>1681</v>
      </c>
      <c r="H622" s="2" t="s">
        <v>102</v>
      </c>
      <c r="I622" s="2" t="str">
        <f>IFERROR(__xludf.DUMMYFUNCTION("GOOGLETRANSLATE(C622,""fr"",""en"")"),"Cool prices. For the scooters her pass this nice, I hope it will be good luck online insurance thank you for doing quickly")</f>
        <v>Cool prices. For the scooters her pass this nice, I hope it will be good luck online insurance thank you for doing quickly</v>
      </c>
    </row>
    <row r="623" ht="15.75" customHeight="1">
      <c r="B623" s="2" t="s">
        <v>1690</v>
      </c>
      <c r="C623" s="2" t="s">
        <v>1691</v>
      </c>
      <c r="D623" s="2" t="s">
        <v>1400</v>
      </c>
      <c r="E623" s="2" t="s">
        <v>615</v>
      </c>
      <c r="F623" s="2" t="s">
        <v>15</v>
      </c>
      <c r="G623" s="2" t="s">
        <v>856</v>
      </c>
      <c r="H623" s="2" t="s">
        <v>102</v>
      </c>
      <c r="I623" s="2" t="str">
        <f>IFERROR(__xludf.DUMMYFUNCTION("GOOGLETRANSLATE(C623,""fr"",""en"")"),"Nickel perfect assurance very serious and very good quality price I strongly recommend this insurance and very affordable price and top insurance .....")</f>
        <v>Nickel perfect assurance very serious and very good quality price I strongly recommend this insurance and very affordable price and top insurance .....</v>
      </c>
    </row>
    <row r="624" ht="15.75" customHeight="1">
      <c r="B624" s="2" t="s">
        <v>1692</v>
      </c>
      <c r="C624" s="2" t="s">
        <v>1693</v>
      </c>
      <c r="D624" s="2" t="s">
        <v>1400</v>
      </c>
      <c r="E624" s="2" t="s">
        <v>615</v>
      </c>
      <c r="F624" s="2" t="s">
        <v>15</v>
      </c>
      <c r="G624" s="2" t="s">
        <v>866</v>
      </c>
      <c r="H624" s="2" t="s">
        <v>102</v>
      </c>
      <c r="I624" s="2" t="str">
        <f>IFERROR(__xludf.DUMMYFUNCTION("GOOGLETRANSLATE(C624,""fr"",""en"")"),"I have received several calls from people saying of April from 3 different cities to check the data and subscribe directly with them by sending a link saving me for management fees.
They had to retrieve the phone completed when registering online. I find"&amp;" it doubtful, replied in the negative and even hesitated to finalize my adhesion by internet until the end.")</f>
        <v>I have received several calls from people saying of April from 3 different cities to check the data and subscribe directly with them by sending a link saving me for management fees.
They had to retrieve the phone completed when registering online. I find it doubtful, replied in the negative and even hesitated to finalize my adhesion by internet until the end.</v>
      </c>
    </row>
    <row r="625" ht="15.75" customHeight="1">
      <c r="B625" s="2" t="s">
        <v>1694</v>
      </c>
      <c r="C625" s="2" t="s">
        <v>1695</v>
      </c>
      <c r="D625" s="2" t="s">
        <v>1400</v>
      </c>
      <c r="E625" s="2" t="s">
        <v>615</v>
      </c>
      <c r="F625" s="2" t="s">
        <v>15</v>
      </c>
      <c r="G625" s="2" t="s">
        <v>873</v>
      </c>
      <c r="H625" s="2" t="s">
        <v>102</v>
      </c>
      <c r="I625" s="2" t="str">
        <f>IFERROR(__xludf.DUMMYFUNCTION("GOOGLETRANSLATE(C625,""fr"",""en"")"),"Very responsive see in the template level of protection in that problem my parents already customer satisfied with the services good reputation to my knowledge")</f>
        <v>Very responsive see in the template level of protection in that problem my parents already customer satisfied with the services good reputation to my knowledge</v>
      </c>
    </row>
    <row r="626" ht="15.75" customHeight="1">
      <c r="B626" s="2" t="s">
        <v>1696</v>
      </c>
      <c r="C626" s="2" t="s">
        <v>1697</v>
      </c>
      <c r="D626" s="2" t="s">
        <v>1400</v>
      </c>
      <c r="E626" s="2" t="s">
        <v>615</v>
      </c>
      <c r="F626" s="2" t="s">
        <v>15</v>
      </c>
      <c r="G626" s="2" t="s">
        <v>873</v>
      </c>
      <c r="H626" s="2" t="s">
        <v>102</v>
      </c>
      <c r="I626" s="2" t="str">
        <f>IFERROR(__xludf.DUMMYFUNCTION("GOOGLETRANSLATE(C626,""fr"",""en"")"),"Everything is perfect very good value for money, I recommend. Very easy to register by going through the Internet and the price has nothing to do with Crédit Mutuel which is completely dropped and makes no effort to improve")</f>
        <v>Everything is perfect very good value for money, I recommend. Very easy to register by going through the Internet and the price has nothing to do with Crédit Mutuel which is completely dropped and makes no effort to improve</v>
      </c>
    </row>
    <row r="627" ht="15.75" customHeight="1">
      <c r="B627" s="2" t="s">
        <v>1698</v>
      </c>
      <c r="C627" s="2" t="s">
        <v>1699</v>
      </c>
      <c r="D627" s="2" t="s">
        <v>1400</v>
      </c>
      <c r="E627" s="2" t="s">
        <v>615</v>
      </c>
      <c r="F627" s="2" t="s">
        <v>15</v>
      </c>
      <c r="G627" s="2" t="s">
        <v>873</v>
      </c>
      <c r="H627" s="2" t="s">
        <v>102</v>
      </c>
      <c r="I627" s="2" t="str">
        <f>IFERROR(__xludf.DUMMYFUNCTION("GOOGLETRANSLATE(C627,""fr"",""en"")"),"I am happy with the service, very easy is fast to ensure at the minute his vehicle, thank you to April Insurance, by VS thanking, cordially Madame C")</f>
        <v>I am happy with the service, very easy is fast to ensure at the minute his vehicle, thank you to April Insurance, by VS thanking, cordially Madame C</v>
      </c>
    </row>
    <row r="628" ht="15.75" customHeight="1">
      <c r="B628" s="2" t="s">
        <v>1700</v>
      </c>
      <c r="C628" s="2" t="s">
        <v>1701</v>
      </c>
      <c r="D628" s="2" t="s">
        <v>1400</v>
      </c>
      <c r="E628" s="2" t="s">
        <v>615</v>
      </c>
      <c r="F628" s="2" t="s">
        <v>15</v>
      </c>
      <c r="G628" s="2" t="s">
        <v>878</v>
      </c>
      <c r="H628" s="2" t="s">
        <v>102</v>
      </c>
      <c r="I628" s="2" t="str">
        <f>IFERROR(__xludf.DUMMYFUNCTION("GOOGLETRANSLATE(C628,""fr"",""en"")"),"Very well very interesting price the quotes will quickly make and we are insured on the date chosen I can finally go get my scooter with the seller")</f>
        <v>Very well very interesting price the quotes will quickly make and we are insured on the date chosen I can finally go get my scooter with the seller</v>
      </c>
    </row>
    <row r="629" ht="15.75" customHeight="1">
      <c r="B629" s="2" t="s">
        <v>1702</v>
      </c>
      <c r="C629" s="2" t="s">
        <v>1703</v>
      </c>
      <c r="D629" s="2" t="s">
        <v>1400</v>
      </c>
      <c r="E629" s="2" t="s">
        <v>615</v>
      </c>
      <c r="F629" s="2" t="s">
        <v>15</v>
      </c>
      <c r="G629" s="2" t="s">
        <v>883</v>
      </c>
      <c r="H629" s="2" t="s">
        <v>102</v>
      </c>
      <c r="I629" s="2" t="str">
        <f>IFERROR(__xludf.DUMMYFUNCTION("GOOGLETRANSLATE(C629,""fr"",""en"")"),"I am satisfied with the service and the suitable prices
In addition, the site is clear is fast.
So I continue to take April as an insurer.
I hope my useful opinion
")</f>
        <v>I am satisfied with the service and the suitable prices
In addition, the site is clear is fast.
So I continue to take April as an insurer.
I hope my useful opinion
</v>
      </c>
    </row>
    <row r="630" ht="15.75" customHeight="1">
      <c r="B630" s="2" t="s">
        <v>1704</v>
      </c>
      <c r="C630" s="2" t="s">
        <v>1705</v>
      </c>
      <c r="D630" s="2" t="s">
        <v>1400</v>
      </c>
      <c r="E630" s="2" t="s">
        <v>615</v>
      </c>
      <c r="F630" s="2" t="s">
        <v>15</v>
      </c>
      <c r="G630" s="2" t="s">
        <v>883</v>
      </c>
      <c r="H630" s="2" t="s">
        <v>102</v>
      </c>
      <c r="I630" s="2" t="str">
        <f>IFERROR(__xludf.DUMMYFUNCTION("GOOGLETRANSLATE(C630,""fr"",""en"")"),"I am satisfied with the services offered and the prices. I highly recommend April Moto! Simple and efficient in just a few clicks ... Let's stay prudent and good road to all")</f>
        <v>I am satisfied with the services offered and the prices. I highly recommend April Moto! Simple and efficient in just a few clicks ... Let's stay prudent and good road to all</v>
      </c>
    </row>
    <row r="631" ht="15.75" customHeight="1">
      <c r="B631" s="2" t="s">
        <v>1706</v>
      </c>
      <c r="C631" s="2" t="s">
        <v>1707</v>
      </c>
      <c r="D631" s="2" t="s">
        <v>1400</v>
      </c>
      <c r="E631" s="2" t="s">
        <v>615</v>
      </c>
      <c r="F631" s="2" t="s">
        <v>15</v>
      </c>
      <c r="G631" s="2" t="s">
        <v>883</v>
      </c>
      <c r="H631" s="2" t="s">
        <v>102</v>
      </c>
      <c r="I631" s="2" t="str">
        <f>IFERROR(__xludf.DUMMYFUNCTION("GOOGLETRANSLATE(C631,""fr"",""en"")"),"I am very satisfied with the service The price suits me and the site is simple to fill out and very well explained I highly recommend it to my colleagues biker.")</f>
        <v>I am very satisfied with the service The price suits me and the site is simple to fill out and very well explained I highly recommend it to my colleagues biker.</v>
      </c>
    </row>
    <row r="632" ht="15.75" customHeight="1">
      <c r="B632" s="2" t="s">
        <v>1708</v>
      </c>
      <c r="C632" s="2" t="s">
        <v>1709</v>
      </c>
      <c r="D632" s="2" t="s">
        <v>1400</v>
      </c>
      <c r="E632" s="2" t="s">
        <v>615</v>
      </c>
      <c r="F632" s="2" t="s">
        <v>15</v>
      </c>
      <c r="G632" s="2" t="s">
        <v>105</v>
      </c>
      <c r="H632" s="2" t="s">
        <v>102</v>
      </c>
      <c r="I632" s="2" t="str">
        <f>IFERROR(__xludf.DUMMYFUNCTION("GOOGLETRANSLATE(C632,""fr"",""en"")"),"Very well suitable for good prices as a scooter insurance I find the price very good thank you and thank you frankly frankly I share with all my friends")</f>
        <v>Very well suitable for good prices as a scooter insurance I find the price very good thank you and thank you frankly frankly I share with all my friends</v>
      </c>
    </row>
    <row r="633" ht="15.75" customHeight="1">
      <c r="B633" s="2" t="s">
        <v>1710</v>
      </c>
      <c r="C633" s="2" t="s">
        <v>1711</v>
      </c>
      <c r="D633" s="2" t="s">
        <v>1400</v>
      </c>
      <c r="E633" s="2" t="s">
        <v>615</v>
      </c>
      <c r="F633" s="2" t="s">
        <v>15</v>
      </c>
      <c r="G633" s="2" t="s">
        <v>892</v>
      </c>
      <c r="H633" s="2" t="s">
        <v>102</v>
      </c>
      <c r="I633" s="2" t="str">
        <f>IFERROR(__xludf.DUMMYFUNCTION("GOOGLETRANSLATE(C633,""fr"",""en"")"),"I am satisfied with the service
I am satisfied to facilitate the form
I am satisfied price advantageous
I discovered it thanks to biker friends")</f>
        <v>I am satisfied with the service
I am satisfied to facilitate the form
I am satisfied price advantageous
I discovered it thanks to biker friends</v>
      </c>
    </row>
    <row r="634" ht="15.75" customHeight="1">
      <c r="B634" s="2" t="s">
        <v>1712</v>
      </c>
      <c r="C634" s="2" t="s">
        <v>1713</v>
      </c>
      <c r="D634" s="2" t="s">
        <v>1400</v>
      </c>
      <c r="E634" s="2" t="s">
        <v>615</v>
      </c>
      <c r="F634" s="2" t="s">
        <v>15</v>
      </c>
      <c r="G634" s="2" t="s">
        <v>892</v>
      </c>
      <c r="H634" s="2" t="s">
        <v>102</v>
      </c>
      <c r="I634" s="2" t="str">
        <f>IFERROR(__xludf.DUMMYFUNCTION("GOOGLETRANSLATE(C634,""fr"",""en"")"),"I am satisfied with the value for money. However, it is a shame to be called several times a day to subscribe as quickly as possible! Sometimes you have to give people time to think. You could lose customers by insisting as much!
")</f>
        <v>I am satisfied with the value for money. However, it is a shame to be called several times a day to subscribe as quickly as possible! Sometimes you have to give people time to think. You could lose customers by insisting as much!
</v>
      </c>
    </row>
    <row r="635" ht="15.75" customHeight="1">
      <c r="B635" s="2" t="s">
        <v>1714</v>
      </c>
      <c r="C635" s="2" t="s">
        <v>1715</v>
      </c>
      <c r="D635" s="2" t="s">
        <v>1400</v>
      </c>
      <c r="E635" s="2" t="s">
        <v>615</v>
      </c>
      <c r="F635" s="2" t="s">
        <v>15</v>
      </c>
      <c r="G635" s="2" t="s">
        <v>903</v>
      </c>
      <c r="H635" s="2" t="s">
        <v>102</v>
      </c>
      <c r="I635" s="2" t="str">
        <f>IFERROR(__xludf.DUMMYFUNCTION("GOOGLETRANSLATE(C635,""fr"",""en"")"),"At the top cheap and easy to do. I tried several price comparators sites. Thank you very much for your help without you I would have forced a day of rest to go around the insurers")</f>
        <v>At the top cheap and easy to do. I tried several price comparators sites. Thank you very much for your help without you I would have forced a day of rest to go around the insurers</v>
      </c>
    </row>
    <row r="636" ht="15.75" customHeight="1">
      <c r="B636" s="2" t="s">
        <v>1716</v>
      </c>
      <c r="C636" s="2" t="s">
        <v>1717</v>
      </c>
      <c r="D636" s="2" t="s">
        <v>1400</v>
      </c>
      <c r="E636" s="2" t="s">
        <v>615</v>
      </c>
      <c r="F636" s="2" t="s">
        <v>15</v>
      </c>
      <c r="G636" s="2" t="s">
        <v>903</v>
      </c>
      <c r="H636" s="2" t="s">
        <v>102</v>
      </c>
      <c r="I636" s="2" t="str">
        <f>IFERROR(__xludf.DUMMYFUNCTION("GOOGLETRANSLATE(C636,""fr"",""en"")"),"Never respond, non -existent customer service. Several emails sent and no response, no very disappointing customer follow -up. I do not recommend for motorcycle insurance")</f>
        <v>Never respond, non -existent customer service. Several emails sent and no response, no very disappointing customer follow -up. I do not recommend for motorcycle insurance</v>
      </c>
    </row>
    <row r="637" ht="15.75" customHeight="1">
      <c r="B637" s="2" t="s">
        <v>1718</v>
      </c>
      <c r="C637" s="2" t="s">
        <v>1719</v>
      </c>
      <c r="D637" s="2" t="s">
        <v>1400</v>
      </c>
      <c r="E637" s="2" t="s">
        <v>615</v>
      </c>
      <c r="F637" s="2" t="s">
        <v>15</v>
      </c>
      <c r="G637" s="2" t="s">
        <v>903</v>
      </c>
      <c r="H637" s="2" t="s">
        <v>102</v>
      </c>
      <c r="I637" s="2" t="str">
        <f>IFERROR(__xludf.DUMMYFUNCTION("GOOGLETRANSLATE(C637,""fr"",""en"")"),"Interesting service
Against call and very cordial telephone interview
Competitive price
Remains to be seen in the event of a claim and the responsiveness of the service")</f>
        <v>Interesting service
Against call and very cordial telephone interview
Competitive price
Remains to be seen in the event of a claim and the responsiveness of the service</v>
      </c>
    </row>
    <row r="638" ht="15.75" customHeight="1">
      <c r="B638" s="2" t="s">
        <v>1720</v>
      </c>
      <c r="C638" s="2" t="s">
        <v>1721</v>
      </c>
      <c r="D638" s="2" t="s">
        <v>1400</v>
      </c>
      <c r="E638" s="2" t="s">
        <v>615</v>
      </c>
      <c r="F638" s="2" t="s">
        <v>15</v>
      </c>
      <c r="G638" s="2" t="s">
        <v>903</v>
      </c>
      <c r="H638" s="2" t="s">
        <v>102</v>
      </c>
      <c r="I638" s="2" t="str">
        <f>IFERROR(__xludf.DUMMYFUNCTION("GOOGLETRANSLATE(C638,""fr"",""en"")"),"Very well clear and detailed quote very clear explanations too, facilities and rapidities to have the papers site very well done than happiness!")</f>
        <v>Very well clear and detailed quote very clear explanations too, facilities and rapidities to have the papers site very well done than happiness!</v>
      </c>
    </row>
    <row r="639" ht="15.75" customHeight="1">
      <c r="B639" s="2" t="s">
        <v>1722</v>
      </c>
      <c r="C639" s="2" t="s">
        <v>1723</v>
      </c>
      <c r="D639" s="2" t="s">
        <v>1400</v>
      </c>
      <c r="E639" s="2" t="s">
        <v>615</v>
      </c>
      <c r="F639" s="2" t="s">
        <v>15</v>
      </c>
      <c r="G639" s="2" t="s">
        <v>910</v>
      </c>
      <c r="H639" s="2" t="s">
        <v>102</v>
      </c>
      <c r="I639" s="2" t="str">
        <f>IFERROR(__xludf.DUMMYFUNCTION("GOOGLETRANSLATE(C639,""fr"",""en"")"),"Nightmare, deplorable customer service, no response no followed, no green sticker, does not reimburse the too perceived on annual regulations. Foreign on the phone who do not understand French well and do not know how to be understood. It owes me too much"&amp;" that I have never been reimbursed.
To flee")</f>
        <v>Nightmare, deplorable customer service, no response no followed, no green sticker, does not reimburse the too perceived on annual regulations. Foreign on the phone who do not understand French well and do not know how to be understood. It owes me too much that I have never been reimbursed.
To flee</v>
      </c>
    </row>
    <row r="640" ht="15.75" customHeight="1">
      <c r="B640" s="2" t="s">
        <v>1724</v>
      </c>
      <c r="C640" s="2" t="s">
        <v>1725</v>
      </c>
      <c r="D640" s="2" t="s">
        <v>1400</v>
      </c>
      <c r="E640" s="2" t="s">
        <v>615</v>
      </c>
      <c r="F640" s="2" t="s">
        <v>15</v>
      </c>
      <c r="G640" s="2" t="s">
        <v>910</v>
      </c>
      <c r="H640" s="2" t="s">
        <v>102</v>
      </c>
      <c r="I640" s="2" t="str">
        <f>IFERROR(__xludf.DUMMYFUNCTION("GOOGLETRANSLATE(C640,""fr"",""en"")"),"I am satisfied with the rapidity of the service
The price is suitable
not so easy to find a 50 cc assusrance
Thanking you
Cordially......")</f>
        <v>I am satisfied with the rapidity of the service
The price is suitable
not so easy to find a 50 cc assusrance
Thanking you
Cordially......</v>
      </c>
    </row>
    <row r="641" ht="15.75" customHeight="1">
      <c r="B641" s="2" t="s">
        <v>1726</v>
      </c>
      <c r="C641" s="2" t="s">
        <v>1727</v>
      </c>
      <c r="D641" s="2" t="s">
        <v>1400</v>
      </c>
      <c r="E641" s="2" t="s">
        <v>615</v>
      </c>
      <c r="F641" s="2" t="s">
        <v>15</v>
      </c>
      <c r="G641" s="2" t="s">
        <v>913</v>
      </c>
      <c r="H641" s="2" t="s">
        <v>102</v>
      </c>
      <c r="I641" s="2" t="str">
        <f>IFERROR(__xludf.DUMMYFUNCTION("GOOGLETRANSLATE(C641,""fr"",""en"")"),"In terms of price for a scooter to confide I think it's a little expensive but after tuservice online it's very fast and then what is")</f>
        <v>In terms of price for a scooter to confide I think it's a little expensive but after tuservice online it's very fast and then what is</v>
      </c>
    </row>
    <row r="642" ht="15.75" customHeight="1">
      <c r="B642" s="2" t="s">
        <v>1728</v>
      </c>
      <c r="C642" s="2" t="s">
        <v>1729</v>
      </c>
      <c r="D642" s="2" t="s">
        <v>1400</v>
      </c>
      <c r="E642" s="2" t="s">
        <v>615</v>
      </c>
      <c r="F642" s="2" t="s">
        <v>15</v>
      </c>
      <c r="G642" s="2" t="s">
        <v>913</v>
      </c>
      <c r="H642" s="2" t="s">
        <v>102</v>
      </c>
      <c r="I642" s="2" t="str">
        <f>IFERROR(__xludf.DUMMYFUNCTION("GOOGLETRANSLATE(C642,""fr"",""en"")"),"I am satisfied with the professionalism of the people I could have on the phone and the quality support in the face of my sharp questions. I recommend.")</f>
        <v>I am satisfied with the professionalism of the people I could have on the phone and the quality support in the face of my sharp questions. I recommend.</v>
      </c>
    </row>
    <row r="643" ht="15.75" customHeight="1">
      <c r="B643" s="2" t="s">
        <v>1730</v>
      </c>
      <c r="C643" s="2" t="s">
        <v>1731</v>
      </c>
      <c r="D643" s="2" t="s">
        <v>1400</v>
      </c>
      <c r="E643" s="2" t="s">
        <v>615</v>
      </c>
      <c r="F643" s="2" t="s">
        <v>15</v>
      </c>
      <c r="G643" s="2" t="s">
        <v>913</v>
      </c>
      <c r="H643" s="2" t="s">
        <v>102</v>
      </c>
      <c r="I643" s="2" t="str">
        <f>IFERROR(__xludf.DUMMYFUNCTION("GOOGLETRANSLATE(C643,""fr"",""en"")"),"Competitive price, immediate subscription.
cheaper than my old insurance.
Clear Website
Not much to say more!
I will see to pass my other contracts")</f>
        <v>Competitive price, immediate subscription.
cheaper than my old insurance.
Clear Website
Not much to say more!
I will see to pass my other contracts</v>
      </c>
    </row>
    <row r="644" ht="15.75" customHeight="1">
      <c r="B644" s="2" t="s">
        <v>1732</v>
      </c>
      <c r="C644" s="2" t="s">
        <v>1733</v>
      </c>
      <c r="D644" s="2" t="s">
        <v>1400</v>
      </c>
      <c r="E644" s="2" t="s">
        <v>615</v>
      </c>
      <c r="F644" s="2" t="s">
        <v>15</v>
      </c>
      <c r="G644" s="2" t="s">
        <v>920</v>
      </c>
      <c r="H644" s="2" t="s">
        <v>625</v>
      </c>
      <c r="I644" s="2" t="str">
        <f>IFERROR(__xludf.DUMMYFUNCTION("GOOGLETRANSLATE(C644,""fr"",""en"")"),"Very satisfied. Clear and competent advisor.
Quality management and an unbeatable price.
I recommend to all French people.
")</f>
        <v>Very satisfied. Clear and competent advisor.
Quality management and an unbeatable price.
I recommend to all French people.
</v>
      </c>
    </row>
    <row r="645" ht="15.75" customHeight="1">
      <c r="B645" s="2" t="s">
        <v>1734</v>
      </c>
      <c r="C645" s="2" t="s">
        <v>1735</v>
      </c>
      <c r="D645" s="2" t="s">
        <v>1400</v>
      </c>
      <c r="E645" s="2" t="s">
        <v>615</v>
      </c>
      <c r="F645" s="2" t="s">
        <v>15</v>
      </c>
      <c r="G645" s="2" t="s">
        <v>920</v>
      </c>
      <c r="H645" s="2" t="s">
        <v>625</v>
      </c>
      <c r="I645" s="2" t="str">
        <f>IFERROR(__xludf.DUMMYFUNCTION("GOOGLETRANSLATE(C645,""fr"",""en"")"),"I am satisfied with the service, the prices are correct with the guarantees offered, as well as the website which is quite intuitive and easy to understand
I valid ;-)")</f>
        <v>I am satisfied with the service, the prices are correct with the guarantees offered, as well as the website which is quite intuitive and easy to understand
I valid ;-)</v>
      </c>
    </row>
    <row r="646" ht="15.75" customHeight="1">
      <c r="B646" s="2" t="s">
        <v>1736</v>
      </c>
      <c r="C646" s="2" t="s">
        <v>1737</v>
      </c>
      <c r="D646" s="2" t="s">
        <v>1400</v>
      </c>
      <c r="E646" s="2" t="s">
        <v>615</v>
      </c>
      <c r="F646" s="2" t="s">
        <v>15</v>
      </c>
      <c r="G646" s="2" t="s">
        <v>923</v>
      </c>
      <c r="H646" s="2" t="s">
        <v>625</v>
      </c>
      <c r="I646" s="2" t="str">
        <f>IFERROR(__xludf.DUMMYFUNCTION("GOOGLETRANSLATE(C646,""fr"",""en"")"),"Satisfied quality price and service, documents to be completed simple and well organized. Favorable opinion and I recommend. All insurance history is complete.")</f>
        <v>Satisfied quality price and service, documents to be completed simple and well organized. Favorable opinion and I recommend. All insurance history is complete.</v>
      </c>
    </row>
    <row r="647" ht="15.75" customHeight="1">
      <c r="B647" s="2" t="s">
        <v>1738</v>
      </c>
      <c r="C647" s="2" t="s">
        <v>1739</v>
      </c>
      <c r="D647" s="2" t="s">
        <v>1400</v>
      </c>
      <c r="E647" s="2" t="s">
        <v>615</v>
      </c>
      <c r="F647" s="2" t="s">
        <v>15</v>
      </c>
      <c r="G647" s="2" t="s">
        <v>923</v>
      </c>
      <c r="H647" s="2" t="s">
        <v>625</v>
      </c>
      <c r="I647" s="2" t="str">
        <f>IFERROR(__xludf.DUMMYFUNCTION("GOOGLETRANSLATE(C647,""fr"",""en"")"),"I am satisfied with the service that was offered to me via lesfurets.com.
Prices are suitable for my expectations.
Simple and practical.
I wish you a good day! Ciao!")</f>
        <v>I am satisfied with the service that was offered to me via lesfurets.com.
Prices are suitable for my expectations.
Simple and practical.
I wish you a good day! Ciao!</v>
      </c>
    </row>
    <row r="648" ht="15.75" customHeight="1">
      <c r="B648" s="2" t="s">
        <v>1740</v>
      </c>
      <c r="C648" s="2" t="s">
        <v>1741</v>
      </c>
      <c r="D648" s="2" t="s">
        <v>1400</v>
      </c>
      <c r="E648" s="2" t="s">
        <v>615</v>
      </c>
      <c r="F648" s="2" t="s">
        <v>15</v>
      </c>
      <c r="G648" s="2" t="s">
        <v>926</v>
      </c>
      <c r="H648" s="2" t="s">
        <v>625</v>
      </c>
      <c r="I648" s="2" t="str">
        <f>IFERROR(__xludf.DUMMYFUNCTION("GOOGLETRANSLATE(C648,""fr"",""en"")"),"Satisfied
The price is very correct with a good warranty. To see afterwards, we cross our fingers for obviously not having anything. Ride Safe Les Mortards!")</f>
        <v>Satisfied
The price is very correct with a good warranty. To see afterwards, we cross our fingers for obviously not having anything. Ride Safe Les Mortards!</v>
      </c>
    </row>
    <row r="649" ht="15.75" customHeight="1">
      <c r="B649" s="2" t="s">
        <v>1742</v>
      </c>
      <c r="C649" s="2" t="s">
        <v>1743</v>
      </c>
      <c r="D649" s="2" t="s">
        <v>1400</v>
      </c>
      <c r="E649" s="2" t="s">
        <v>615</v>
      </c>
      <c r="F649" s="2" t="s">
        <v>15</v>
      </c>
      <c r="G649" s="2" t="s">
        <v>926</v>
      </c>
      <c r="H649" s="2" t="s">
        <v>625</v>
      </c>
      <c r="I649" s="2" t="str">
        <f>IFERROR(__xludf.DUMMYFUNCTION("GOOGLETRANSLATE(C649,""fr"",""en"")"),"I am satisfied fast and simple I was able to ensure my vehicle quickly and easily effective very well explained really well I recommend !!!!")</f>
        <v>I am satisfied fast and simple I was able to ensure my vehicle quickly and easily effective very well explained really well I recommend !!!!</v>
      </c>
    </row>
    <row r="650" ht="15.75" customHeight="1">
      <c r="B650" s="2" t="s">
        <v>1744</v>
      </c>
      <c r="C650" s="2" t="s">
        <v>1745</v>
      </c>
      <c r="D650" s="2" t="s">
        <v>1400</v>
      </c>
      <c r="E650" s="2" t="s">
        <v>615</v>
      </c>
      <c r="F650" s="2" t="s">
        <v>15</v>
      </c>
      <c r="G650" s="2" t="s">
        <v>935</v>
      </c>
      <c r="H650" s="2" t="s">
        <v>625</v>
      </c>
      <c r="I650" s="2" t="str">
        <f>IFERROR(__xludf.DUMMYFUNCTION("GOOGLETRANSLATE(C650,""fr"",""en"")"),"Well, I loved everything is going well, the document is simple and functional and highly recommend to the others, even advised my friends who wish to take an electric scooter")</f>
        <v>Well, I loved everything is going well, the document is simple and functional and highly recommend to the others, even advised my friends who wish to take an electric scooter</v>
      </c>
    </row>
    <row r="651" ht="15.75" customHeight="1">
      <c r="B651" s="2" t="s">
        <v>1746</v>
      </c>
      <c r="C651" s="2" t="s">
        <v>1747</v>
      </c>
      <c r="D651" s="2" t="s">
        <v>1400</v>
      </c>
      <c r="E651" s="2" t="s">
        <v>615</v>
      </c>
      <c r="F651" s="2" t="s">
        <v>15</v>
      </c>
      <c r="G651" s="2" t="s">
        <v>935</v>
      </c>
      <c r="H651" s="2" t="s">
        <v>625</v>
      </c>
      <c r="I651" s="2" t="str">
        <f>IFERROR(__xludf.DUMMYFUNCTION("GOOGLETRANSLATE(C651,""fr"",""en"")"),"I am very satisfied .... from the price proposed by April Moto
I recommend . Former pistard who will convert this custom road ......
For quiet walking with my little woman")</f>
        <v>I am very satisfied .... from the price proposed by April Moto
I recommend . Former pistard who will convert this custom road ......
For quiet walking with my little woman</v>
      </c>
    </row>
    <row r="652" ht="15.75" customHeight="1">
      <c r="B652" s="2" t="s">
        <v>1748</v>
      </c>
      <c r="C652" s="2" t="s">
        <v>1749</v>
      </c>
      <c r="D652" s="2" t="s">
        <v>1400</v>
      </c>
      <c r="E652" s="2" t="s">
        <v>615</v>
      </c>
      <c r="F652" s="2" t="s">
        <v>15</v>
      </c>
      <c r="G652" s="2" t="s">
        <v>935</v>
      </c>
      <c r="H652" s="2" t="s">
        <v>625</v>
      </c>
      <c r="I652" s="2" t="str">
        <f>IFERROR(__xludf.DUMMYFUNCTION("GOOGLETRANSLATE(C652,""fr"",""en"")"),"Hello Monsieur Dame. I am very satisfied with your insurance price service I hope your service will welcome your customer well by I am really happy with prices")</f>
        <v>Hello Monsieur Dame. I am very satisfied with your insurance price service I hope your service will welcome your customer well by I am really happy with prices</v>
      </c>
    </row>
    <row r="653" ht="15.75" customHeight="1">
      <c r="B653" s="2" t="s">
        <v>1750</v>
      </c>
      <c r="C653" s="2" t="s">
        <v>1751</v>
      </c>
      <c r="D653" s="2" t="s">
        <v>1400</v>
      </c>
      <c r="E653" s="2" t="s">
        <v>615</v>
      </c>
      <c r="F653" s="2" t="s">
        <v>15</v>
      </c>
      <c r="G653" s="2" t="s">
        <v>1752</v>
      </c>
      <c r="H653" s="2" t="s">
        <v>625</v>
      </c>
      <c r="I653" s="2" t="str">
        <f>IFERROR(__xludf.DUMMYFUNCTION("GOOGLETRANSLATE(C653,""fr"",""en"")"),"Although you are the cheapest with my characteristics on the ferrets, I find the insurance prices for this vehicle slightly too expensive.")</f>
        <v>Although you are the cheapest with my characteristics on the ferrets, I find the insurance prices for this vehicle slightly too expensive.</v>
      </c>
    </row>
    <row r="654" ht="15.75" customHeight="1">
      <c r="B654" s="2" t="s">
        <v>1753</v>
      </c>
      <c r="C654" s="2" t="s">
        <v>1754</v>
      </c>
      <c r="D654" s="2" t="s">
        <v>1400</v>
      </c>
      <c r="E654" s="2" t="s">
        <v>615</v>
      </c>
      <c r="F654" s="2" t="s">
        <v>15</v>
      </c>
      <c r="G654" s="2" t="s">
        <v>1752</v>
      </c>
      <c r="H654" s="2" t="s">
        <v>625</v>
      </c>
      <c r="I654" s="2" t="str">
        <f>IFERROR(__xludf.DUMMYFUNCTION("GOOGLETRANSLATE(C654,""fr"",""en"")"),"Attractive price, customer service still to see since I have not yet been dealing with them.
Easy to get involved quickly to ensure an upcoming purchase.")</f>
        <v>Attractive price, customer service still to see since I have not yet been dealing with them.
Easy to get involved quickly to ensure an upcoming purchase.</v>
      </c>
    </row>
    <row r="655" ht="15.75" customHeight="1">
      <c r="B655" s="2" t="s">
        <v>1755</v>
      </c>
      <c r="C655" s="2" t="s">
        <v>1756</v>
      </c>
      <c r="D655" s="2" t="s">
        <v>1400</v>
      </c>
      <c r="E655" s="2" t="s">
        <v>615</v>
      </c>
      <c r="F655" s="2" t="s">
        <v>15</v>
      </c>
      <c r="G655" s="2" t="s">
        <v>1752</v>
      </c>
      <c r="H655" s="2" t="s">
        <v>625</v>
      </c>
      <c r="I655" s="2" t="str">
        <f>IFERROR(__xludf.DUMMYFUNCTION("GOOGLETRANSLATE(C655,""fr"",""en"")"),"Satisfied with the price and the speed I hope not to be disappointed if however one day I need them for a loss or road accident I recommend")</f>
        <v>Satisfied with the price and the speed I hope not to be disappointed if however one day I need them for a loss or road accident I recommend</v>
      </c>
    </row>
    <row r="656" ht="15.75" customHeight="1">
      <c r="B656" s="2" t="s">
        <v>1757</v>
      </c>
      <c r="C656" s="2" t="s">
        <v>1758</v>
      </c>
      <c r="D656" s="2" t="s">
        <v>1400</v>
      </c>
      <c r="E656" s="2" t="s">
        <v>615</v>
      </c>
      <c r="F656" s="2" t="s">
        <v>15</v>
      </c>
      <c r="G656" s="2" t="s">
        <v>952</v>
      </c>
      <c r="H656" s="2" t="s">
        <v>625</v>
      </c>
      <c r="I656" s="2" t="str">
        <f>IFERROR(__xludf.DUMMYFUNCTION("GOOGLETRANSLATE(C656,""fr"",""en"")"),"Following the recommendation of a friend I made a quick quote. interesting price. Simple and quick subscription. No complaints for the moment. Hoping not to need their service.")</f>
        <v>Following the recommendation of a friend I made a quick quote. interesting price. Simple and quick subscription. No complaints for the moment. Hoping not to need their service.</v>
      </c>
    </row>
    <row r="657" ht="15.75" customHeight="1">
      <c r="B657" s="2" t="s">
        <v>1759</v>
      </c>
      <c r="C657" s="2" t="s">
        <v>1760</v>
      </c>
      <c r="D657" s="2" t="s">
        <v>1400</v>
      </c>
      <c r="E657" s="2" t="s">
        <v>615</v>
      </c>
      <c r="F657" s="2" t="s">
        <v>15</v>
      </c>
      <c r="G657" s="2" t="s">
        <v>952</v>
      </c>
      <c r="H657" s="2" t="s">
        <v>625</v>
      </c>
      <c r="I657" s="2" t="str">
        <f>IFERROR(__xludf.DUMMYFUNCTION("GOOGLETRANSLATE(C657,""fr"",""en"")"),"Very well, correct price for the guarantee offered, after having made several quotes in different insurance this one is very competitive with the proposed coverage")</f>
        <v>Very well, correct price for the guarantee offered, after having made several quotes in different insurance this one is very competitive with the proposed coverage</v>
      </c>
    </row>
    <row r="658" ht="15.75" customHeight="1">
      <c r="B658" s="2" t="s">
        <v>1761</v>
      </c>
      <c r="C658" s="2" t="s">
        <v>1762</v>
      </c>
      <c r="D658" s="2" t="s">
        <v>1400</v>
      </c>
      <c r="E658" s="2" t="s">
        <v>615</v>
      </c>
      <c r="F658" s="2" t="s">
        <v>15</v>
      </c>
      <c r="G658" s="2" t="s">
        <v>1763</v>
      </c>
      <c r="H658" s="2" t="s">
        <v>625</v>
      </c>
      <c r="I658" s="2" t="str">
        <f>IFERROR(__xludf.DUMMYFUNCTION("GOOGLETRANSLATE(C658,""fr"",""en"")"),"I just subscribed I hope that yellowed and I also hope that the procedures will be done well and that I will receive the green card")</f>
        <v>I just subscribed I hope that yellowed and I also hope that the procedures will be done well and that I will receive the green card</v>
      </c>
    </row>
    <row r="659" ht="15.75" customHeight="1">
      <c r="B659" s="2" t="s">
        <v>1764</v>
      </c>
      <c r="C659" s="2" t="s">
        <v>1765</v>
      </c>
      <c r="D659" s="2" t="s">
        <v>1400</v>
      </c>
      <c r="E659" s="2" t="s">
        <v>615</v>
      </c>
      <c r="F659" s="2" t="s">
        <v>15</v>
      </c>
      <c r="G659" s="2" t="s">
        <v>957</v>
      </c>
      <c r="H659" s="2" t="s">
        <v>625</v>
      </c>
      <c r="I659" s="2" t="str">
        <f>IFERROR(__xludf.DUMMYFUNCTION("GOOGLETRANSLATE(C659,""fr"",""en"")"),"Navigation on the very very simple and clear site, instant quote, best ratio/price ratio and fast subscription.
I therefore recommend the APRIL Motorcycle Assurance site")</f>
        <v>Navigation on the very very simple and clear site, instant quote, best ratio/price ratio and fast subscription.
I therefore recommend the APRIL Motorcycle Assurance site</v>
      </c>
    </row>
    <row r="660" ht="15.75" customHeight="1">
      <c r="B660" s="2" t="s">
        <v>1766</v>
      </c>
      <c r="C660" s="2" t="s">
        <v>1767</v>
      </c>
      <c r="D660" s="2" t="s">
        <v>1400</v>
      </c>
      <c r="E660" s="2" t="s">
        <v>615</v>
      </c>
      <c r="F660" s="2" t="s">
        <v>15</v>
      </c>
      <c r="G660" s="2" t="s">
        <v>957</v>
      </c>
      <c r="H660" s="2" t="s">
        <v>625</v>
      </c>
      <c r="I660" s="2" t="str">
        <f>IFERROR(__xludf.DUMMYFUNCTION("GOOGLETRANSLATE(C660,""fr"",""en"")"),"Very satisfied with the prices, very practical, subscription by immediate internet, very professional and pleasant phone advisor, I recommend without hesitation")</f>
        <v>Very satisfied with the prices, very practical, subscription by immediate internet, very professional and pleasant phone advisor, I recommend without hesitation</v>
      </c>
    </row>
    <row r="661" ht="15.75" customHeight="1">
      <c r="B661" s="2" t="s">
        <v>1768</v>
      </c>
      <c r="C661" s="2" t="s">
        <v>1769</v>
      </c>
      <c r="D661" s="2" t="s">
        <v>1400</v>
      </c>
      <c r="E661" s="2" t="s">
        <v>615</v>
      </c>
      <c r="F661" s="2" t="s">
        <v>15</v>
      </c>
      <c r="G661" s="2" t="s">
        <v>957</v>
      </c>
      <c r="H661" s="2" t="s">
        <v>625</v>
      </c>
      <c r="I661" s="2" t="str">
        <f>IFERROR(__xludf.DUMMYFUNCTION("GOOGLETRANSLATE(C661,""fr"",""en"")"),"Simple and fast correct price I am a new customer remains to be seen the day when I may need to request them if the service meets my expectations")</f>
        <v>Simple and fast correct price I am a new customer remains to be seen the day when I may need to request them if the service meets my expectations</v>
      </c>
    </row>
    <row r="662" ht="15.75" customHeight="1">
      <c r="B662" s="2" t="s">
        <v>1770</v>
      </c>
      <c r="C662" s="2" t="s">
        <v>1771</v>
      </c>
      <c r="D662" s="2" t="s">
        <v>1400</v>
      </c>
      <c r="E662" s="2" t="s">
        <v>615</v>
      </c>
      <c r="F662" s="2" t="s">
        <v>15</v>
      </c>
      <c r="G662" s="2" t="s">
        <v>960</v>
      </c>
      <c r="H662" s="2" t="s">
        <v>625</v>
      </c>
      <c r="I662" s="2" t="str">
        <f>IFERROR(__xludf.DUMMYFUNCTION("GOOGLETRANSLATE(C662,""fr"",""en"")"),"Very good cheap insurance insurance for a two -wheeler no problem for my registration on the site to wear it from all the leaf doors thank you")</f>
        <v>Very good cheap insurance insurance for a two -wheeler no problem for my registration on the site to wear it from all the leaf doors thank you</v>
      </c>
    </row>
    <row r="663" ht="15.75" customHeight="1">
      <c r="B663" s="2" t="s">
        <v>1772</v>
      </c>
      <c r="C663" s="2" t="s">
        <v>1773</v>
      </c>
      <c r="D663" s="2" t="s">
        <v>1400</v>
      </c>
      <c r="E663" s="2" t="s">
        <v>615</v>
      </c>
      <c r="F663" s="2" t="s">
        <v>15</v>
      </c>
      <c r="G663" s="2" t="s">
        <v>960</v>
      </c>
      <c r="H663" s="2" t="s">
        <v>625</v>
      </c>
      <c r="I663" s="2" t="str">
        <f>IFERROR(__xludf.DUMMYFUNCTION("GOOGLETRANSLATE(C663,""fr"",""en"")"),"I am satisfied with the service, only the price seems very high for a 50cc scooter that I drive 8km/day. Otherwise everything that is legal protection and the rest seems to me well.")</f>
        <v>I am satisfied with the service, only the price seems very high for a 50cc scooter that I drive 8km/day. Otherwise everything that is legal protection and the rest seems to me well.</v>
      </c>
    </row>
    <row r="664" ht="15.75" customHeight="1">
      <c r="B664" s="2" t="s">
        <v>1774</v>
      </c>
      <c r="C664" s="2" t="s">
        <v>1775</v>
      </c>
      <c r="D664" s="2" t="s">
        <v>1400</v>
      </c>
      <c r="E664" s="2" t="s">
        <v>615</v>
      </c>
      <c r="F664" s="2" t="s">
        <v>15</v>
      </c>
      <c r="G664" s="2" t="s">
        <v>965</v>
      </c>
      <c r="H664" s="2" t="s">
        <v>625</v>
      </c>
      <c r="I664" s="2" t="str">
        <f>IFERROR(__xludf.DUMMYFUNCTION("GOOGLETRANSLATE(C664,""fr"",""en"")"),"Price defying all competition, with lots of options for equipment as well as the motorcycle. Very responsive and listening team. I recommend without worries")</f>
        <v>Price defying all competition, with lots of options for equipment as well as the motorcycle. Very responsive and listening team. I recommend without worries</v>
      </c>
    </row>
    <row r="665" ht="15.75" customHeight="1">
      <c r="B665" s="2" t="s">
        <v>1776</v>
      </c>
      <c r="C665" s="2" t="s">
        <v>1777</v>
      </c>
      <c r="D665" s="2" t="s">
        <v>1400</v>
      </c>
      <c r="E665" s="2" t="s">
        <v>615</v>
      </c>
      <c r="F665" s="2" t="s">
        <v>15</v>
      </c>
      <c r="G665" s="2" t="s">
        <v>965</v>
      </c>
      <c r="H665" s="2" t="s">
        <v>625</v>
      </c>
      <c r="I665" s="2" t="str">
        <f>IFERROR(__xludf.DUMMYFUNCTION("GOOGLETRANSLATE(C665,""fr"",""en"")"),"Easy quote and easy subscription. Correct price, clear and detailed options. Too bad the website plants from time to time. To see in the event of a claim what it is worth.")</f>
        <v>Easy quote and easy subscription. Correct price, clear and detailed options. Too bad the website plants from time to time. To see in the event of a claim what it is worth.</v>
      </c>
    </row>
    <row r="666" ht="15.75" customHeight="1">
      <c r="B666" s="2" t="s">
        <v>1778</v>
      </c>
      <c r="C666" s="2" t="s">
        <v>1779</v>
      </c>
      <c r="D666" s="2" t="s">
        <v>1400</v>
      </c>
      <c r="E666" s="2" t="s">
        <v>615</v>
      </c>
      <c r="F666" s="2" t="s">
        <v>15</v>
      </c>
      <c r="G666" s="2" t="s">
        <v>965</v>
      </c>
      <c r="H666" s="2" t="s">
        <v>625</v>
      </c>
      <c r="I666" s="2" t="str">
        <f>IFERROR(__xludf.DUMMYFUNCTION("GOOGLETRANSLATE(C666,""fr"",""en"")"),"Easy top easy efficient site explicit site
I recommend April Moto Thank you for everything")</f>
        <v>Easy top easy efficient site explicit site
I recommend April Moto Thank you for everything</v>
      </c>
    </row>
    <row r="667" ht="15.75" customHeight="1">
      <c r="B667" s="2" t="s">
        <v>1780</v>
      </c>
      <c r="C667" s="2" t="s">
        <v>1781</v>
      </c>
      <c r="D667" s="2" t="s">
        <v>1400</v>
      </c>
      <c r="E667" s="2" t="s">
        <v>615</v>
      </c>
      <c r="F667" s="2" t="s">
        <v>15</v>
      </c>
      <c r="G667" s="2" t="s">
        <v>973</v>
      </c>
      <c r="H667" s="2" t="s">
        <v>625</v>
      </c>
      <c r="I667" s="2" t="str">
        <f>IFERROR(__xludf.DUMMYFUNCTION("GOOGLETRANSLATE(C667,""fr"",""en"")"),"Hello,
I am very satisfied with your service, I will make a second quote to make my second motorcycle at April Moto also assured.
Cordially.")</f>
        <v>Hello,
I am very satisfied with your service, I will make a second quote to make my second motorcycle at April Moto also assured.
Cordially.</v>
      </c>
    </row>
    <row r="668" ht="15.75" customHeight="1">
      <c r="B668" s="2" t="s">
        <v>1782</v>
      </c>
      <c r="C668" s="2" t="s">
        <v>1783</v>
      </c>
      <c r="D668" s="2" t="s">
        <v>1400</v>
      </c>
      <c r="E668" s="2" t="s">
        <v>615</v>
      </c>
      <c r="F668" s="2" t="s">
        <v>15</v>
      </c>
      <c r="G668" s="2" t="s">
        <v>973</v>
      </c>
      <c r="H668" s="2" t="s">
        <v>625</v>
      </c>
      <c r="I668" s="2" t="str">
        <f>IFERROR(__xludf.DUMMYFUNCTION("GOOGLETRANSLATE(C668,""fr"",""en"")"),"Very interesting insurance at the price level The advisers are always listening I recommend compared to other much more expensive insurance.")</f>
        <v>Very interesting insurance at the price level The advisers are always listening I recommend compared to other much more expensive insurance.</v>
      </c>
    </row>
    <row r="669" ht="15.75" customHeight="1">
      <c r="B669" s="2" t="s">
        <v>1784</v>
      </c>
      <c r="C669" s="2" t="s">
        <v>1785</v>
      </c>
      <c r="D669" s="2" t="s">
        <v>1400</v>
      </c>
      <c r="E669" s="2" t="s">
        <v>615</v>
      </c>
      <c r="F669" s="2" t="s">
        <v>15</v>
      </c>
      <c r="G669" s="2" t="s">
        <v>973</v>
      </c>
      <c r="H669" s="2" t="s">
        <v>625</v>
      </c>
      <c r="I669" s="2" t="str">
        <f>IFERROR(__xludf.DUMMYFUNCTION("GOOGLETRANSLATE(C669,""fr"",""en"")"),"Satisfied with the service and the price practiced, compare to your competitors.
Clear and easy site for use on smartphone.
Numerous recommendation of your company
")</f>
        <v>Satisfied with the service and the price practiced, compare to your competitors.
Clear and easy site for use on smartphone.
Numerous recommendation of your company
</v>
      </c>
    </row>
    <row r="670" ht="15.75" customHeight="1">
      <c r="B670" s="2" t="s">
        <v>1786</v>
      </c>
      <c r="C670" s="2" t="s">
        <v>1787</v>
      </c>
      <c r="D670" s="2" t="s">
        <v>1400</v>
      </c>
      <c r="E670" s="2" t="s">
        <v>615</v>
      </c>
      <c r="F670" s="2" t="s">
        <v>15</v>
      </c>
      <c r="G670" s="2" t="s">
        <v>1788</v>
      </c>
      <c r="H670" s="2" t="s">
        <v>625</v>
      </c>
      <c r="I670" s="2" t="str">
        <f>IFERROR(__xludf.DUMMYFUNCTION("GOOGLETRANSLATE(C670,""fr"",""en"")"),"Best value for money .... Adapted advice compared to my needs for my 14 year old son .... All insurances do not especially assure young adolescents in possession of the BSR .. I recommend April Moto !!")</f>
        <v>Best value for money .... Adapted advice compared to my needs for my 14 year old son .... All insurances do not especially assure young adolescents in possession of the BSR .. I recommend April Moto !!</v>
      </c>
    </row>
    <row r="671" ht="15.75" customHeight="1">
      <c r="B671" s="2" t="s">
        <v>1789</v>
      </c>
      <c r="C671" s="2" t="s">
        <v>1790</v>
      </c>
      <c r="D671" s="2" t="s">
        <v>1400</v>
      </c>
      <c r="E671" s="2" t="s">
        <v>615</v>
      </c>
      <c r="F671" s="2" t="s">
        <v>15</v>
      </c>
      <c r="G671" s="2" t="s">
        <v>1791</v>
      </c>
      <c r="H671" s="2" t="s">
        <v>625</v>
      </c>
      <c r="I671" s="2" t="str">
        <f>IFERROR(__xludf.DUMMYFUNCTION("GOOGLETRANSLATE(C671,""fr"",""en"")"),"Latable sinister service, they are not at all professional to manage claims quickly, does not process your file, makes no effort if you are missing documents, never call you, you have on the phone never the same person, give false Go to the expert who nev"&amp;"er comes, you have to fight to advance the file ..... inadmissible to proscribe even if it is not expensive it is not by Hazard.")</f>
        <v>Latable sinister service, they are not at all professional to manage claims quickly, does not process your file, makes no effort if you are missing documents, never call you, you have on the phone never the same person, give false Go to the expert who never comes, you have to fight to advance the file ..... inadmissible to proscribe even if it is not expensive it is not by Hazard.</v>
      </c>
    </row>
    <row r="672" ht="15.75" customHeight="1">
      <c r="B672" s="2" t="s">
        <v>1792</v>
      </c>
      <c r="C672" s="2" t="s">
        <v>1793</v>
      </c>
      <c r="D672" s="2" t="s">
        <v>1400</v>
      </c>
      <c r="E672" s="2" t="s">
        <v>615</v>
      </c>
      <c r="F672" s="2" t="s">
        <v>15</v>
      </c>
      <c r="G672" s="2" t="s">
        <v>1791</v>
      </c>
      <c r="H672" s="2" t="s">
        <v>625</v>
      </c>
      <c r="I672" s="2" t="str">
        <f>IFERROR(__xludf.DUMMYFUNCTION("GOOGLETRANSLATE(C672,""fr"",""en"")"),"I am satisfied with the service. Very affordable price. I ensured the motorcycle even on a Sunday. Too bad the deductible at 0 euros is not included in the basic package.")</f>
        <v>I am satisfied with the service. Very affordable price. I ensured the motorcycle even on a Sunday. Too bad the deductible at 0 euros is not included in the basic package.</v>
      </c>
    </row>
    <row r="673" ht="15.75" customHeight="1">
      <c r="B673" s="2" t="s">
        <v>1794</v>
      </c>
      <c r="C673" s="2" t="s">
        <v>1795</v>
      </c>
      <c r="D673" s="2" t="s">
        <v>1400</v>
      </c>
      <c r="E673" s="2" t="s">
        <v>615</v>
      </c>
      <c r="F673" s="2" t="s">
        <v>15</v>
      </c>
      <c r="G673" s="2" t="s">
        <v>1796</v>
      </c>
      <c r="H673" s="2" t="s">
        <v>625</v>
      </c>
      <c r="I673" s="2" t="str">
        <f>IFERROR(__xludf.DUMMYFUNCTION("GOOGLETRANSLATE(C673,""fr"",""en"")"),"Very well explained to see if you still offer less expensive offer with seniority by thanking Mr Dubois Maxime who insured for a motorcycle at home")</f>
        <v>Very well explained to see if you still offer less expensive offer with seniority by thanking Mr Dubois Maxime who insured for a motorcycle at home</v>
      </c>
    </row>
    <row r="674" ht="15.75" customHeight="1">
      <c r="B674" s="2" t="s">
        <v>1797</v>
      </c>
      <c r="C674" s="2" t="s">
        <v>1798</v>
      </c>
      <c r="D674" s="2" t="s">
        <v>1400</v>
      </c>
      <c r="E674" s="2" t="s">
        <v>615</v>
      </c>
      <c r="F674" s="2" t="s">
        <v>15</v>
      </c>
      <c r="G674" s="2" t="s">
        <v>1796</v>
      </c>
      <c r="H674" s="2" t="s">
        <v>625</v>
      </c>
      <c r="I674" s="2" t="str">
        <f>IFERROR(__xludf.DUMMYFUNCTION("GOOGLETRANSLATE(C674,""fr"",""en"")"),"Too high annual subscription
Not easy to reach them for a new contract.
I await a new offer from my new contract !!!
For an answer thank you in advance
Cordially")</f>
        <v>Too high annual subscription
Not easy to reach them for a new contract.
I await a new offer from my new contract !!!
For an answer thank you in advance
Cordially</v>
      </c>
    </row>
    <row r="675" ht="15.75" customHeight="1">
      <c r="B675" s="2" t="s">
        <v>1799</v>
      </c>
      <c r="C675" s="2" t="s">
        <v>1800</v>
      </c>
      <c r="D675" s="2" t="s">
        <v>1400</v>
      </c>
      <c r="E675" s="2" t="s">
        <v>615</v>
      </c>
      <c r="F675" s="2" t="s">
        <v>15</v>
      </c>
      <c r="G675" s="2" t="s">
        <v>1796</v>
      </c>
      <c r="H675" s="2" t="s">
        <v>625</v>
      </c>
      <c r="I675" s="2" t="str">
        <f>IFERROR(__xludf.DUMMYFUNCTION("GOOGLETRANSLATE(C675,""fr"",""en"")"),"I am really satisfied with the prices and the services offered as well as the speed of information. Very well explained. Thank you")</f>
        <v>I am really satisfied with the prices and the services offered as well as the speed of information. Very well explained. Thank you</v>
      </c>
    </row>
    <row r="676" ht="15.75" customHeight="1">
      <c r="B676" s="2" t="s">
        <v>1801</v>
      </c>
      <c r="C676" s="2" t="s">
        <v>1802</v>
      </c>
      <c r="D676" s="2" t="s">
        <v>1400</v>
      </c>
      <c r="E676" s="2" t="s">
        <v>615</v>
      </c>
      <c r="F676" s="2" t="s">
        <v>15</v>
      </c>
      <c r="G676" s="2" t="s">
        <v>1796</v>
      </c>
      <c r="H676" s="2" t="s">
        <v>625</v>
      </c>
      <c r="I676" s="2" t="str">
        <f>IFERROR(__xludf.DUMMYFUNCTION("GOOGLETRANSLATE(C676,""fr"",""en"")"),"Difficult to make yourself understood in such with a standard at the other end of the world.
Attractive surface price.
But it adds a whole bunch of option.")</f>
        <v>Difficult to make yourself understood in such with a standard at the other end of the world.
Attractive surface price.
But it adds a whole bunch of option.</v>
      </c>
    </row>
    <row r="677" ht="15.75" customHeight="1">
      <c r="B677" s="2" t="s">
        <v>1803</v>
      </c>
      <c r="C677" s="2" t="s">
        <v>1804</v>
      </c>
      <c r="D677" s="2" t="s">
        <v>1400</v>
      </c>
      <c r="E677" s="2" t="s">
        <v>615</v>
      </c>
      <c r="F677" s="2" t="s">
        <v>15</v>
      </c>
      <c r="G677" s="2" t="s">
        <v>1805</v>
      </c>
      <c r="H677" s="2" t="s">
        <v>625</v>
      </c>
      <c r="I677" s="2" t="str">
        <f>IFERROR(__xludf.DUMMYFUNCTION("GOOGLETRANSLATE(C677,""fr"",""en"")"),"Satisfied with fast online service
I recommend this insurance to bikers, to my friends of course, resonable price ......... to see if the service meets my expectations.")</f>
        <v>Satisfied with fast online service
I recommend this insurance to bikers, to my friends of course, resonable price ......... to see if the service meets my expectations.</v>
      </c>
    </row>
    <row r="678" ht="15.75" customHeight="1">
      <c r="B678" s="2" t="s">
        <v>1806</v>
      </c>
      <c r="C678" s="2" t="s">
        <v>1807</v>
      </c>
      <c r="D678" s="2" t="s">
        <v>1400</v>
      </c>
      <c r="E678" s="2" t="s">
        <v>615</v>
      </c>
      <c r="F678" s="2" t="s">
        <v>15</v>
      </c>
      <c r="G678" s="2" t="s">
        <v>1805</v>
      </c>
      <c r="H678" s="2" t="s">
        <v>625</v>
      </c>
      <c r="I678" s="2" t="str">
        <f>IFERROR(__xludf.DUMMYFUNCTION("GOOGLETRANSLATE(C678,""fr"",""en"")"),"Top insure immediately. When I did via this site it was to find the best tariffs and be able to ensure in a quick and simple way and it is the case.")</f>
        <v>Top insure immediately. When I did via this site it was to find the best tariffs and be able to ensure in a quick and simple way and it is the case.</v>
      </c>
    </row>
    <row r="679" ht="15.75" customHeight="1">
      <c r="B679" s="2" t="s">
        <v>1808</v>
      </c>
      <c r="C679" s="2" t="s">
        <v>1809</v>
      </c>
      <c r="D679" s="2" t="s">
        <v>1400</v>
      </c>
      <c r="E679" s="2" t="s">
        <v>615</v>
      </c>
      <c r="F679" s="2" t="s">
        <v>15</v>
      </c>
      <c r="G679" s="2" t="s">
        <v>1805</v>
      </c>
      <c r="H679" s="2" t="s">
        <v>625</v>
      </c>
      <c r="I679" s="2" t="str">
        <f>IFERROR(__xludf.DUMMYFUNCTION("GOOGLETRANSLATE(C679,""fr"",""en"")"),"Satisfied fast service and efficient service registration and online subscription very fast. I recommend April Moto for online motorcycle motorcycle insurance.
")</f>
        <v>Satisfied fast service and efficient service registration and online subscription very fast. I recommend April Moto for online motorcycle motorcycle insurance.
</v>
      </c>
    </row>
    <row r="680" ht="15.75" customHeight="1">
      <c r="B680" s="2" t="s">
        <v>1810</v>
      </c>
      <c r="C680" s="2" t="s">
        <v>1811</v>
      </c>
      <c r="D680" s="2" t="s">
        <v>1400</v>
      </c>
      <c r="E680" s="2" t="s">
        <v>615</v>
      </c>
      <c r="F680" s="2" t="s">
        <v>15</v>
      </c>
      <c r="G680" s="2" t="s">
        <v>978</v>
      </c>
      <c r="H680" s="2" t="s">
        <v>625</v>
      </c>
      <c r="I680" s="2" t="str">
        <f>IFERROR(__xludf.DUMMYFUNCTION("GOOGLETRANSLATE(C680,""fr"",""en"")"),"Good value for money I recommend this insurance for motorcycles and scooters but small downside remains a bit expensive for a 50cm3 otherwise very good insurance we are assured of the")</f>
        <v>Good value for money I recommend this insurance for motorcycles and scooters but small downside remains a bit expensive for a 50cm3 otherwise very good insurance we are assured of the</v>
      </c>
    </row>
    <row r="681" ht="15.75" customHeight="1">
      <c r="B681" s="2" t="s">
        <v>1812</v>
      </c>
      <c r="C681" s="2" t="s">
        <v>1813</v>
      </c>
      <c r="D681" s="2" t="s">
        <v>1400</v>
      </c>
      <c r="E681" s="2" t="s">
        <v>615</v>
      </c>
      <c r="F681" s="2" t="s">
        <v>15</v>
      </c>
      <c r="G681" s="2" t="s">
        <v>1814</v>
      </c>
      <c r="H681" s="2" t="s">
        <v>625</v>
      </c>
      <c r="I681" s="2" t="str">
        <f>IFERROR(__xludf.DUMMYFUNCTION("GOOGLETRANSLATE(C681,""fr"",""en"")"),"Cool fast, done directly online so impeccable.
In case of concerns I hope that they will also be reactive.
No problem at the moment ...")</f>
        <v>Cool fast, done directly online so impeccable.
In case of concerns I hope that they will also be reactive.
No problem at the moment ...</v>
      </c>
    </row>
    <row r="682" ht="15.75" customHeight="1">
      <c r="B682" s="2" t="s">
        <v>1815</v>
      </c>
      <c r="C682" s="2" t="s">
        <v>1816</v>
      </c>
      <c r="D682" s="2" t="s">
        <v>1400</v>
      </c>
      <c r="E682" s="2" t="s">
        <v>615</v>
      </c>
      <c r="F682" s="2" t="s">
        <v>15</v>
      </c>
      <c r="G682" s="2" t="s">
        <v>1814</v>
      </c>
      <c r="H682" s="2" t="s">
        <v>625</v>
      </c>
      <c r="I682" s="2" t="str">
        <f>IFERROR(__xludf.DUMMYFUNCTION("GOOGLETRANSLATE(C682,""fr"",""en"")"),"I am satisfied with simplicity to subscribe online. I hope that in any future problem, the service will be just as satisfactory.
I await the edition of my green card")</f>
        <v>I am satisfied with simplicity to subscribe online. I hope that in any future problem, the service will be just as satisfactory.
I await the edition of my green card</v>
      </c>
    </row>
    <row r="683" ht="15.75" customHeight="1">
      <c r="B683" s="2" t="s">
        <v>1817</v>
      </c>
      <c r="C683" s="2" t="s">
        <v>1818</v>
      </c>
      <c r="D683" s="2" t="s">
        <v>1400</v>
      </c>
      <c r="E683" s="2" t="s">
        <v>615</v>
      </c>
      <c r="F683" s="2" t="s">
        <v>15</v>
      </c>
      <c r="G683" s="2" t="s">
        <v>1814</v>
      </c>
      <c r="H683" s="2" t="s">
        <v>625</v>
      </c>
      <c r="I683" s="2" t="str">
        <f>IFERROR(__xludf.DUMMYFUNCTION("GOOGLETRANSLATE(C683,""fr"",""en"")"),"I was quickly insured at a more than correct price with additional guarantees complete of the choice I highly recommend April Moto Insurance")</f>
        <v>I was quickly insured at a more than correct price with additional guarantees complete of the choice I highly recommend April Moto Insurance</v>
      </c>
    </row>
    <row r="684" ht="15.75" customHeight="1">
      <c r="B684" s="2" t="s">
        <v>1819</v>
      </c>
      <c r="C684" s="2" t="s">
        <v>1820</v>
      </c>
      <c r="D684" s="2" t="s">
        <v>1400</v>
      </c>
      <c r="E684" s="2" t="s">
        <v>615</v>
      </c>
      <c r="F684" s="2" t="s">
        <v>15</v>
      </c>
      <c r="G684" s="2" t="s">
        <v>983</v>
      </c>
      <c r="H684" s="2" t="s">
        <v>625</v>
      </c>
      <c r="I684" s="2" t="str">
        <f>IFERROR(__xludf.DUMMYFUNCTION("GOOGLETRANSLATE(C684,""fr"",""en"")"),"Super simple and cheap
Clear pleasant site and listening advisor and recalls for the contract.
Ease of remote and satisfied fluid subscription")</f>
        <v>Super simple and cheap
Clear pleasant site and listening advisor and recalls for the contract.
Ease of remote and satisfied fluid subscription</v>
      </c>
    </row>
    <row r="685" ht="15.75" customHeight="1">
      <c r="B685" s="2" t="s">
        <v>1821</v>
      </c>
      <c r="C685" s="2" t="s">
        <v>1822</v>
      </c>
      <c r="D685" s="2" t="s">
        <v>1400</v>
      </c>
      <c r="E685" s="2" t="s">
        <v>615</v>
      </c>
      <c r="F685" s="2" t="s">
        <v>15</v>
      </c>
      <c r="G685" s="2" t="s">
        <v>983</v>
      </c>
      <c r="H685" s="2" t="s">
        <v>625</v>
      </c>
      <c r="I685" s="2" t="str">
        <f>IFERROR(__xludf.DUMMYFUNCTION("GOOGLETRANSLATE(C685,""fr"",""en"")"),"I am very satisfied with the price
And for the moment of the Internet service
Now I'm waiting for the thumbnail email
I hope not to have an accident
")</f>
        <v>I am very satisfied with the price
And for the moment of the Internet service
Now I'm waiting for the thumbnail email
I hope not to have an accident
</v>
      </c>
    </row>
    <row r="686" ht="15.75" customHeight="1">
      <c r="B686" s="2" t="s">
        <v>1823</v>
      </c>
      <c r="C686" s="2" t="s">
        <v>1824</v>
      </c>
      <c r="D686" s="2" t="s">
        <v>1400</v>
      </c>
      <c r="E686" s="2" t="s">
        <v>615</v>
      </c>
      <c r="F686" s="2" t="s">
        <v>15</v>
      </c>
      <c r="G686" s="2" t="s">
        <v>983</v>
      </c>
      <c r="H686" s="2" t="s">
        <v>625</v>
      </c>
      <c r="I686" s="2" t="str">
        <f>IFERROR(__xludf.DUMMYFUNCTION("GOOGLETRANSLATE(C686,""fr"",""en"")"),"I am satisfied the prices are reasonable I will give your name if I am asked which insurance to have a good day and great price yHgfdfghjuyrf")</f>
        <v>I am satisfied the prices are reasonable I will give your name if I am asked which insurance to have a good day and great price yHgfdfghjuyrf</v>
      </c>
    </row>
    <row r="687" ht="15.75" customHeight="1">
      <c r="B687" s="2" t="s">
        <v>1825</v>
      </c>
      <c r="C687" s="2" t="s">
        <v>1826</v>
      </c>
      <c r="D687" s="2" t="s">
        <v>1400</v>
      </c>
      <c r="E687" s="2" t="s">
        <v>615</v>
      </c>
      <c r="F687" s="2" t="s">
        <v>15</v>
      </c>
      <c r="G687" s="2" t="s">
        <v>983</v>
      </c>
      <c r="H687" s="2" t="s">
        <v>625</v>
      </c>
      <c r="I687" s="2" t="str">
        <f>IFERROR(__xludf.DUMMYFUNCTION("GOOGLETRANSLATE(C687,""fr"",""en"")"),"thank you for the service.
The very correct price in view of the guarantees offered.
as well as a very correct availability of the correspondents.
The person who edited me the quote was perfect")</f>
        <v>thank you for the service.
The very correct price in view of the guarantees offered.
as well as a very correct availability of the correspondents.
The person who edited me the quote was perfect</v>
      </c>
    </row>
    <row r="688" ht="15.75" customHeight="1">
      <c r="B688" s="2" t="s">
        <v>1827</v>
      </c>
      <c r="C688" s="2" t="s">
        <v>1828</v>
      </c>
      <c r="D688" s="2" t="s">
        <v>1400</v>
      </c>
      <c r="E688" s="2" t="s">
        <v>615</v>
      </c>
      <c r="F688" s="2" t="s">
        <v>15</v>
      </c>
      <c r="G688" s="2" t="s">
        <v>988</v>
      </c>
      <c r="H688" s="2" t="s">
        <v>625</v>
      </c>
      <c r="I688" s="2" t="str">
        <f>IFERROR(__xludf.DUMMYFUNCTION("GOOGLETRANSLATE(C688,""fr"",""en"")"),"Thank you for your quote
My son will be happy to be assured at home ...
Thank you for your advice .... thank you greatly
I plan to protect you well ...")</f>
        <v>Thank you for your quote
My son will be happy to be assured at home ...
Thank you for your advice .... thank you greatly
I plan to protect you well ...</v>
      </c>
    </row>
    <row r="689" ht="15.75" customHeight="1">
      <c r="B689" s="2" t="s">
        <v>1829</v>
      </c>
      <c r="C689" s="2" t="s">
        <v>1830</v>
      </c>
      <c r="D689" s="2" t="s">
        <v>1400</v>
      </c>
      <c r="E689" s="2" t="s">
        <v>615</v>
      </c>
      <c r="F689" s="2" t="s">
        <v>15</v>
      </c>
      <c r="G689" s="2" t="s">
        <v>988</v>
      </c>
      <c r="H689" s="2" t="s">
        <v>625</v>
      </c>
      <c r="I689" s="2" t="str">
        <f>IFERROR(__xludf.DUMMYFUNCTION("GOOGLETRANSLATE(C689,""fr"",""en"")"),"Complete satisfaction of the service and the price, I was already assured and I never had a problem, April is good value for money in view of all insurance")</f>
        <v>Complete satisfaction of the service and the price, I was already assured and I never had a problem, April is good value for money in view of all insurance</v>
      </c>
    </row>
    <row r="690" ht="15.75" customHeight="1">
      <c r="B690" s="2" t="s">
        <v>1831</v>
      </c>
      <c r="C690" s="2" t="s">
        <v>1832</v>
      </c>
      <c r="D690" s="2" t="s">
        <v>1400</v>
      </c>
      <c r="E690" s="2" t="s">
        <v>615</v>
      </c>
      <c r="F690" s="2" t="s">
        <v>15</v>
      </c>
      <c r="G690" s="2" t="s">
        <v>999</v>
      </c>
      <c r="H690" s="2" t="s">
        <v>625</v>
      </c>
      <c r="I690" s="2" t="str">
        <f>IFERROR(__xludf.DUMMYFUNCTION("GOOGLETRANSLATE(C690,""fr"",""en"")"),"Very well. Good value for money. Simple and fast internet finalization. Even a Sunday. I strongly recommend for its value for money")</f>
        <v>Very well. Good value for money. Simple and fast internet finalization. Even a Sunday. I strongly recommend for its value for money</v>
      </c>
    </row>
    <row r="691" ht="15.75" customHeight="1">
      <c r="B691" s="2" t="s">
        <v>1833</v>
      </c>
      <c r="C691" s="2" t="s">
        <v>1834</v>
      </c>
      <c r="D691" s="2" t="s">
        <v>1400</v>
      </c>
      <c r="E691" s="2" t="s">
        <v>615</v>
      </c>
      <c r="F691" s="2" t="s">
        <v>15</v>
      </c>
      <c r="G691" s="2" t="s">
        <v>1835</v>
      </c>
      <c r="H691" s="2" t="s">
        <v>625</v>
      </c>
      <c r="I691" s="2" t="str">
        <f>IFERROR(__xludf.DUMMYFUNCTION("GOOGLETRANSLATE(C691,""fr"",""en"")"),"Super fluid good savings nothing to complain about. This is a shame, it is to be forced to write to leave an opinion in order to finalize the procedure")</f>
        <v>Super fluid good savings nothing to complain about. This is a shame, it is to be forced to write to leave an opinion in order to finalize the procedure</v>
      </c>
    </row>
    <row r="692" ht="15.75" customHeight="1">
      <c r="B692" s="2" t="s">
        <v>1836</v>
      </c>
      <c r="C692" s="2" t="s">
        <v>1837</v>
      </c>
      <c r="D692" s="2" t="s">
        <v>1400</v>
      </c>
      <c r="E692" s="2" t="s">
        <v>615</v>
      </c>
      <c r="F692" s="2" t="s">
        <v>15</v>
      </c>
      <c r="G692" s="2" t="s">
        <v>1835</v>
      </c>
      <c r="H692" s="2" t="s">
        <v>625</v>
      </c>
      <c r="I692" s="2" t="str">
        <f>IFERROR(__xludf.DUMMYFUNCTION("GOOGLETRANSLATE(C692,""fr"",""en"")"),"The price/service ratio seems unbeatable. I hope I don't have to use the service. Knowing that insurance is always too expensive as long as you don't need it! The ergonomics of the site is correct and we are not harassing on the phone to force the hand, w"&amp;"e have time to compare the offers and it is rather appreciable. I chose the basic ""all risk"" offer which already offers great guarantees and even if I am a novice biker, with 21 years of car license and a machine that is 21 years old bridled at 34 hp, t"&amp;"here was no question Pay more expensive motorcycle insurance than car insurance. I hope the April Tours team is square. Me, for my part, I am. I hope I made the right choice, despite the disastrous opinions that I have read on the internet ...")</f>
        <v>The price/service ratio seems unbeatable. I hope I don't have to use the service. Knowing that insurance is always too expensive as long as you don't need it! The ergonomics of the site is correct and we are not harassing on the phone to force the hand, we have time to compare the offers and it is rather appreciable. I chose the basic "all risk" offer which already offers great guarantees and even if I am a novice biker, with 21 years of car license and a machine that is 21 years old bridled at 34 hp, there was no question Pay more expensive motorcycle insurance than car insurance. I hope the April Tours team is square. Me, for my part, I am. I hope I made the right choice, despite the disastrous opinions that I have read on the internet ...</v>
      </c>
    </row>
    <row r="693" ht="15.75" customHeight="1">
      <c r="B693" s="2" t="s">
        <v>1838</v>
      </c>
      <c r="C693" s="2" t="s">
        <v>1839</v>
      </c>
      <c r="D693" s="2" t="s">
        <v>1400</v>
      </c>
      <c r="E693" s="2" t="s">
        <v>615</v>
      </c>
      <c r="F693" s="2" t="s">
        <v>15</v>
      </c>
      <c r="G693" s="2" t="s">
        <v>1835</v>
      </c>
      <c r="H693" s="2" t="s">
        <v>625</v>
      </c>
      <c r="I693" s="2" t="str">
        <f>IFERROR(__xludf.DUMMYFUNCTION("GOOGLETRANSLATE(C693,""fr"",""en"")"),"Functional site! Attractive price, fast and efficient subscription! Too bad to have to pay 2 months of consecutive insurance but hey it's the same for many insurance!")</f>
        <v>Functional site! Attractive price, fast and efficient subscription! Too bad to have to pay 2 months of consecutive insurance but hey it's the same for many insurance!</v>
      </c>
    </row>
    <row r="694" ht="15.75" customHeight="1">
      <c r="B694" s="2" t="s">
        <v>1840</v>
      </c>
      <c r="C694" s="2" t="s">
        <v>1841</v>
      </c>
      <c r="D694" s="2" t="s">
        <v>1400</v>
      </c>
      <c r="E694" s="2" t="s">
        <v>615</v>
      </c>
      <c r="F694" s="2" t="s">
        <v>15</v>
      </c>
      <c r="G694" s="2" t="s">
        <v>1835</v>
      </c>
      <c r="H694" s="2" t="s">
        <v>625</v>
      </c>
      <c r="I694" s="2" t="str">
        <f>IFERROR(__xludf.DUMMYFUNCTION("GOOGLETRANSLATE(C694,""fr"",""en"")"),"I am satisfied, simple and effective, remains to be seen the speed of the staff for the rest of the documents
Everything is clear and precise from start to finish.
I recommend")</f>
        <v>I am satisfied, simple and effective, remains to be seen the speed of the staff for the rest of the documents
Everything is clear and precise from start to finish.
I recommend</v>
      </c>
    </row>
    <row r="695" ht="15.75" customHeight="1">
      <c r="B695" s="2" t="s">
        <v>1842</v>
      </c>
      <c r="C695" s="2" t="s">
        <v>1843</v>
      </c>
      <c r="D695" s="2" t="s">
        <v>1400</v>
      </c>
      <c r="E695" s="2" t="s">
        <v>615</v>
      </c>
      <c r="F695" s="2" t="s">
        <v>15</v>
      </c>
      <c r="G695" s="2" t="s">
        <v>1002</v>
      </c>
      <c r="H695" s="2" t="s">
        <v>625</v>
      </c>
      <c r="I695" s="2" t="str">
        <f>IFERROR(__xludf.DUMMYFUNCTION("GOOGLETRANSLATE(C695,""fr"",""en"")"),"I am satisfied with the service and proposal that was made, the prices suit me simple and practical, quick response, cordially to you .m Costa Silva")</f>
        <v>I am satisfied with the service and proposal that was made, the prices suit me simple and practical, quick response, cordially to you .m Costa Silva</v>
      </c>
    </row>
    <row r="696" ht="15.75" customHeight="1">
      <c r="B696" s="2" t="s">
        <v>1844</v>
      </c>
      <c r="C696" s="2" t="s">
        <v>1845</v>
      </c>
      <c r="D696" s="2" t="s">
        <v>1400</v>
      </c>
      <c r="E696" s="2" t="s">
        <v>615</v>
      </c>
      <c r="F696" s="2" t="s">
        <v>15</v>
      </c>
      <c r="G696" s="2" t="s">
        <v>1002</v>
      </c>
      <c r="H696" s="2" t="s">
        <v>625</v>
      </c>
      <c r="I696" s="2" t="str">
        <f>IFERROR(__xludf.DUMMYFUNCTION("GOOGLETRANSLATE(C696,""fr"",""en"")"),"Fast and effective
Everything is clear in the explanations
The only downside is to reach a telephone advisor because I had questions before I assure me")</f>
        <v>Fast and effective
Everything is clear in the explanations
The only downside is to reach a telephone advisor because I had questions before I assure me</v>
      </c>
    </row>
    <row r="697" ht="15.75" customHeight="1">
      <c r="B697" s="2" t="s">
        <v>1846</v>
      </c>
      <c r="C697" s="2" t="s">
        <v>1847</v>
      </c>
      <c r="D697" s="2" t="s">
        <v>1400</v>
      </c>
      <c r="E697" s="2" t="s">
        <v>615</v>
      </c>
      <c r="F697" s="2" t="s">
        <v>15</v>
      </c>
      <c r="G697" s="2" t="s">
        <v>1002</v>
      </c>
      <c r="H697" s="2" t="s">
        <v>625</v>
      </c>
      <c r="I697" s="2" t="str">
        <f>IFERROR(__xludf.DUMMYFUNCTION("GOOGLETRANSLATE(C697,""fr"",""en"")")," Super fast competitive and directly at my dealer well ensures and very complete
I will recommend your insurance thank you for everything
VERY GOOD DAY")</f>
        <v> Super fast competitive and directly at my dealer well ensures and very complete
I will recommend your insurance thank you for everything
VERY GOOD DAY</v>
      </c>
    </row>
    <row r="698" ht="15.75" customHeight="1">
      <c r="B698" s="2" t="s">
        <v>1848</v>
      </c>
      <c r="C698" s="2" t="s">
        <v>1849</v>
      </c>
      <c r="D698" s="2" t="s">
        <v>1400</v>
      </c>
      <c r="E698" s="2" t="s">
        <v>615</v>
      </c>
      <c r="F698" s="2" t="s">
        <v>15</v>
      </c>
      <c r="G698" s="2" t="s">
        <v>1002</v>
      </c>
      <c r="H698" s="2" t="s">
        <v>625</v>
      </c>
      <c r="I698" s="2" t="str">
        <f>IFERROR(__xludf.DUMMYFUNCTION("GOOGLETRANSLATE(C698,""fr"",""en"")"),"all and perfect and fast- April insurance and at a very compitative price- very satisfactory welcome- I would recommend your insurance to my friends-
Cordially")</f>
        <v>all and perfect and fast- April insurance and at a very compitative price- very satisfactory welcome- I would recommend your insurance to my friends-
Cordially</v>
      </c>
    </row>
    <row r="699" ht="15.75" customHeight="1">
      <c r="B699" s="2" t="s">
        <v>1850</v>
      </c>
      <c r="C699" s="2" t="s">
        <v>1851</v>
      </c>
      <c r="D699" s="2" t="s">
        <v>1400</v>
      </c>
      <c r="E699" s="2" t="s">
        <v>615</v>
      </c>
      <c r="F699" s="2" t="s">
        <v>15</v>
      </c>
      <c r="G699" s="2" t="s">
        <v>1852</v>
      </c>
      <c r="H699" s="2" t="s">
        <v>625</v>
      </c>
      <c r="I699" s="2" t="str">
        <f>IFERROR(__xludf.DUMMYFUNCTION("GOOGLETRANSLATE(C699,""fr"",""en"")"),"I am satisfied, the site is simple and practical, the prices are advantageous. I recommend this insurance and I hope to continue to be satisfied with it")</f>
        <v>I am satisfied, the site is simple and practical, the prices are advantageous. I recommend this insurance and I hope to continue to be satisfied with it</v>
      </c>
    </row>
    <row r="700" ht="15.75" customHeight="1">
      <c r="B700" s="2" t="s">
        <v>1853</v>
      </c>
      <c r="C700" s="2" t="s">
        <v>1854</v>
      </c>
      <c r="D700" s="2" t="s">
        <v>1400</v>
      </c>
      <c r="E700" s="2" t="s">
        <v>615</v>
      </c>
      <c r="F700" s="2" t="s">
        <v>15</v>
      </c>
      <c r="G700" s="2" t="s">
        <v>1852</v>
      </c>
      <c r="H700" s="2" t="s">
        <v>625</v>
      </c>
      <c r="I700" s="2" t="str">
        <f>IFERROR(__xludf.DUMMYFUNCTION("GOOGLETRANSLATE(C700,""fr"",""en"")"),"Very satisfied. Speed ​​and ease. The prices are very affordable. Simple and efficient. I highly recommend this insurance. Scooter insured the same day")</f>
        <v>Very satisfied. Speed ​​and ease. The prices are very affordable. Simple and efficient. I highly recommend this insurance. Scooter insured the same day</v>
      </c>
    </row>
    <row r="701" ht="15.75" customHeight="1">
      <c r="B701" s="2" t="s">
        <v>1855</v>
      </c>
      <c r="C701" s="2" t="s">
        <v>1856</v>
      </c>
      <c r="D701" s="2" t="s">
        <v>1400</v>
      </c>
      <c r="E701" s="2" t="s">
        <v>615</v>
      </c>
      <c r="F701" s="2" t="s">
        <v>15</v>
      </c>
      <c r="G701" s="2" t="s">
        <v>1852</v>
      </c>
      <c r="H701" s="2" t="s">
        <v>625</v>
      </c>
      <c r="I701" s="2" t="str">
        <f>IFERROR(__xludf.DUMMYFUNCTION("GOOGLETRANSLATE(C701,""fr"",""en"")"),"I am satisfied very well very well very well, I will end up being more satisfied with compulsory subsidiary questions.
")</f>
        <v>I am satisfied very well very well very well, I will end up being more satisfied with compulsory subsidiary questions.
</v>
      </c>
    </row>
    <row r="702" ht="15.75" customHeight="1">
      <c r="B702" s="2" t="s">
        <v>1857</v>
      </c>
      <c r="C702" s="2" t="s">
        <v>1858</v>
      </c>
      <c r="D702" s="2" t="s">
        <v>1400</v>
      </c>
      <c r="E702" s="2" t="s">
        <v>615</v>
      </c>
      <c r="F702" s="2" t="s">
        <v>15</v>
      </c>
      <c r="G702" s="2" t="s">
        <v>1852</v>
      </c>
      <c r="H702" s="2" t="s">
        <v>625</v>
      </c>
      <c r="I702" s="2" t="str">
        <f>IFERROR(__xludf.DUMMYFUNCTION("GOOGLETRANSLATE(C702,""fr"",""en"")"),"Very attractive price.
Online subscription facility with choice of starting date of contract.
For a first, I am very satisfied with this insurance.
")</f>
        <v>Very attractive price.
Online subscription facility with choice of starting date of contract.
For a first, I am very satisfied with this insurance.
</v>
      </c>
    </row>
    <row r="703" ht="15.75" customHeight="1">
      <c r="B703" s="2" t="s">
        <v>1859</v>
      </c>
      <c r="C703" s="2" t="s">
        <v>1860</v>
      </c>
      <c r="D703" s="2" t="s">
        <v>1400</v>
      </c>
      <c r="E703" s="2" t="s">
        <v>615</v>
      </c>
      <c r="F703" s="2" t="s">
        <v>15</v>
      </c>
      <c r="G703" s="2" t="s">
        <v>1861</v>
      </c>
      <c r="H703" s="2" t="s">
        <v>625</v>
      </c>
      <c r="I703" s="2" t="str">
        <f>IFERROR(__xludf.DUMMYFUNCTION("GOOGLETRANSLATE(C703,""fr"",""en"")"),"Very happy with my insurance, I highly recommend, very happy with my insurance I highly recommend very happy with my insurance I highly recommend")</f>
        <v>Very happy with my insurance, I highly recommend, very happy with my insurance I highly recommend very happy with my insurance I highly recommend</v>
      </c>
    </row>
    <row r="704" ht="15.75" customHeight="1">
      <c r="B704" s="2" t="s">
        <v>1862</v>
      </c>
      <c r="C704" s="2" t="s">
        <v>1863</v>
      </c>
      <c r="D704" s="2" t="s">
        <v>1400</v>
      </c>
      <c r="E704" s="2" t="s">
        <v>615</v>
      </c>
      <c r="F704" s="2" t="s">
        <v>15</v>
      </c>
      <c r="G704" s="2" t="s">
        <v>1861</v>
      </c>
      <c r="H704" s="2" t="s">
        <v>625</v>
      </c>
      <c r="I704" s="2" t="str">
        <f>IFERROR(__xludf.DUMMYFUNCTION("GOOGLETRANSLATE(C704,""fr"",""en"")"),"Very satisfied, good price, good results, very happy with insurance, viable and can expensive, simple and efficient to ensure your vehicle quickly, very happy")</f>
        <v>Very satisfied, good price, good results, very happy with insurance, viable and can expensive, simple and efficient to ensure your vehicle quickly, very happy</v>
      </c>
    </row>
    <row r="705" ht="15.75" customHeight="1">
      <c r="B705" s="2" t="s">
        <v>1864</v>
      </c>
      <c r="C705" s="2" t="s">
        <v>1865</v>
      </c>
      <c r="D705" s="2" t="s">
        <v>1400</v>
      </c>
      <c r="E705" s="2" t="s">
        <v>615</v>
      </c>
      <c r="F705" s="2" t="s">
        <v>15</v>
      </c>
      <c r="G705" s="2" t="s">
        <v>1861</v>
      </c>
      <c r="H705" s="2" t="s">
        <v>625</v>
      </c>
      <c r="I705" s="2" t="str">
        <f>IFERROR(__xludf.DUMMYFUNCTION("GOOGLETRANSLATE(C705,""fr"",""en"")"),"Not bad even if a little expensive. Simple and quick form. I don't know what to say else. I present myself my name is Frederic Berthet and the number of character requested is too high.")</f>
        <v>Not bad even if a little expensive. Simple and quick form. I don't know what to say else. I present myself my name is Frederic Berthet and the number of character requested is too high.</v>
      </c>
    </row>
    <row r="706" ht="15.75" customHeight="1">
      <c r="B706" s="2" t="s">
        <v>1866</v>
      </c>
      <c r="C706" s="2" t="s">
        <v>1867</v>
      </c>
      <c r="D706" s="2" t="s">
        <v>1400</v>
      </c>
      <c r="E706" s="2" t="s">
        <v>615</v>
      </c>
      <c r="F706" s="2" t="s">
        <v>15</v>
      </c>
      <c r="G706" s="2" t="s">
        <v>1009</v>
      </c>
      <c r="H706" s="2" t="s">
        <v>625</v>
      </c>
      <c r="I706" s="2" t="str">
        <f>IFERROR(__xludf.DUMMYFUNCTION("GOOGLETRANSLATE(C706,""fr"",""en"")"),"My insurer was 2 times more expensive than you despite my virgin history since the day of the license.
He refused to align with your prices and told me to take my motorcycle contract directly at home.
You are so good that the competition recommends,"&amp;" it's crazy!")</f>
        <v>My insurer was 2 times more expensive than you despite my virgin history since the day of the license.
He refused to align with your prices and told me to take my motorcycle contract directly at home.
You are so good that the competition recommends, it's crazy!</v>
      </c>
    </row>
    <row r="707" ht="15.75" customHeight="1">
      <c r="B707" s="2" t="s">
        <v>1868</v>
      </c>
      <c r="C707" s="2" t="s">
        <v>1869</v>
      </c>
      <c r="D707" s="2" t="s">
        <v>1400</v>
      </c>
      <c r="E707" s="2" t="s">
        <v>615</v>
      </c>
      <c r="F707" s="2" t="s">
        <v>15</v>
      </c>
      <c r="G707" s="2" t="s">
        <v>1870</v>
      </c>
      <c r="H707" s="2" t="s">
        <v>625</v>
      </c>
      <c r="I707" s="2" t="str">
        <f>IFERROR(__xludf.DUMMYFUNCTION("GOOGLETRANSLATE(C707,""fr"",""en"")"),"The prices are very competitive
Telephone reception and very clear information.
Competent staff
Satisfactory recommended
Good motorcycle insurance")</f>
        <v>The prices are very competitive
Telephone reception and very clear information.
Competent staff
Satisfactory recommended
Good motorcycle insurance</v>
      </c>
    </row>
    <row r="708" ht="15.75" customHeight="1">
      <c r="B708" s="2" t="s">
        <v>1871</v>
      </c>
      <c r="C708" s="2" t="s">
        <v>1872</v>
      </c>
      <c r="D708" s="2" t="s">
        <v>1400</v>
      </c>
      <c r="E708" s="2" t="s">
        <v>615</v>
      </c>
      <c r="F708" s="2" t="s">
        <v>15</v>
      </c>
      <c r="G708" s="2" t="s">
        <v>1873</v>
      </c>
      <c r="H708" s="2" t="s">
        <v>625</v>
      </c>
      <c r="I708" s="2" t="str">
        <f>IFERROR(__xludf.DUMMYFUNCTION("GOOGLETRANSLATE(C708,""fr"",""en"")"),"Good value for money to see in use I just subscribed on paper it is quite comparative to AMV I would see in use but I hope not to need it at the same time;)")</f>
        <v>Good value for money to see in use I just subscribed on paper it is quite comparative to AMV I would see in use but I hope not to need it at the same time;)</v>
      </c>
    </row>
    <row r="709" ht="15.75" customHeight="1">
      <c r="B709" s="2" t="s">
        <v>1874</v>
      </c>
      <c r="C709" s="2" t="s">
        <v>1875</v>
      </c>
      <c r="D709" s="2" t="s">
        <v>1400</v>
      </c>
      <c r="E709" s="2" t="s">
        <v>615</v>
      </c>
      <c r="F709" s="2" t="s">
        <v>15</v>
      </c>
      <c r="G709" s="2" t="s">
        <v>1873</v>
      </c>
      <c r="H709" s="2" t="s">
        <v>625</v>
      </c>
      <c r="I709" s="2" t="str">
        <f>IFERROR(__xludf.DUMMYFUNCTION("GOOGLETRANSLATE(C709,""fr"",""en"")"),"The price and services are really top, for the price of third -party insurance at a competitor I can have any risk insurance with a good option.")</f>
        <v>The price and services are really top, for the price of third -party insurance at a competitor I can have any risk insurance with a good option.</v>
      </c>
    </row>
    <row r="710" ht="15.75" customHeight="1">
      <c r="B710" s="2" t="s">
        <v>1876</v>
      </c>
      <c r="C710" s="2" t="s">
        <v>1877</v>
      </c>
      <c r="D710" s="2" t="s">
        <v>1400</v>
      </c>
      <c r="E710" s="2" t="s">
        <v>615</v>
      </c>
      <c r="F710" s="2" t="s">
        <v>15</v>
      </c>
      <c r="G710" s="2" t="s">
        <v>1873</v>
      </c>
      <c r="H710" s="2" t="s">
        <v>625</v>
      </c>
      <c r="I710" s="2" t="str">
        <f>IFERROR(__xludf.DUMMYFUNCTION("GOOGLETRANSLATE(C710,""fr"",""en"")"),"The mechanical breakage guarantee made me choose this insurance, the rate in the average, the slightly high franchise range compared to other competitors.")</f>
        <v>The mechanical breakage guarantee made me choose this insurance, the rate in the average, the slightly high franchise range compared to other competitors.</v>
      </c>
    </row>
    <row r="711" ht="15.75" customHeight="1">
      <c r="B711" s="2" t="s">
        <v>1878</v>
      </c>
      <c r="C711" s="2" t="s">
        <v>1879</v>
      </c>
      <c r="D711" s="2" t="s">
        <v>1400</v>
      </c>
      <c r="E711" s="2" t="s">
        <v>615</v>
      </c>
      <c r="F711" s="2" t="s">
        <v>15</v>
      </c>
      <c r="G711" s="2" t="s">
        <v>1873</v>
      </c>
      <c r="H711" s="2" t="s">
        <v>625</v>
      </c>
      <c r="I711" s="2" t="str">
        <f>IFERROR(__xludf.DUMMYFUNCTION("GOOGLETRANSLATE(C711,""fr"",""en"")"),"Very serious site super easy to use very fast proposal very suitable for demand level value price a very good range and very affordable price")</f>
        <v>Very serious site super easy to use very fast proposal very suitable for demand level value price a very good range and very affordable price</v>
      </c>
    </row>
    <row r="712" ht="15.75" customHeight="1">
      <c r="B712" s="2" t="s">
        <v>1880</v>
      </c>
      <c r="C712" s="2" t="s">
        <v>1881</v>
      </c>
      <c r="D712" s="2" t="s">
        <v>1400</v>
      </c>
      <c r="E712" s="2" t="s">
        <v>615</v>
      </c>
      <c r="F712" s="2" t="s">
        <v>15</v>
      </c>
      <c r="G712" s="2" t="s">
        <v>1882</v>
      </c>
      <c r="H712" s="2" t="s">
        <v>625</v>
      </c>
      <c r="I712" s="2" t="str">
        <f>IFERROR(__xludf.DUMMYFUNCTION("GOOGLETRANSLATE(C712,""fr"",""en"")"),"The online quote service is great! ... Too bad not to have been able to plan a monthly payment, that really means me. On the other hand, the protection/cost ratio looks top. All that remains is to see in the long run;)")</f>
        <v>The online quote service is great! ... Too bad not to have been able to plan a monthly payment, that really means me. On the other hand, the protection/cost ratio looks top. All that remains is to see in the long run;)</v>
      </c>
    </row>
    <row r="713" ht="15.75" customHeight="1">
      <c r="B713" s="2" t="s">
        <v>1883</v>
      </c>
      <c r="C713" s="2" t="s">
        <v>1884</v>
      </c>
      <c r="D713" s="2" t="s">
        <v>1400</v>
      </c>
      <c r="E713" s="2" t="s">
        <v>615</v>
      </c>
      <c r="F713" s="2" t="s">
        <v>15</v>
      </c>
      <c r="G713" s="2" t="s">
        <v>1882</v>
      </c>
      <c r="H713" s="2" t="s">
        <v>625</v>
      </c>
      <c r="I713" s="2" t="str">
        <f>IFERROR(__xludf.DUMMYFUNCTION("GOOGLETRANSLATE(C713,""fr"",""en"")"),"Fast and efficient very good communication on the quick quote site and very affordable price I highly recommend April Insurance for all that adapts")</f>
        <v>Fast and efficient very good communication on the quick quote site and very affordable price I highly recommend April Insurance for all that adapts</v>
      </c>
    </row>
    <row r="714" ht="15.75" customHeight="1">
      <c r="B714" s="2" t="s">
        <v>1885</v>
      </c>
      <c r="C714" s="2" t="s">
        <v>1886</v>
      </c>
      <c r="D714" s="2" t="s">
        <v>1400</v>
      </c>
      <c r="E714" s="2" t="s">
        <v>615</v>
      </c>
      <c r="F714" s="2" t="s">
        <v>15</v>
      </c>
      <c r="G714" s="2" t="s">
        <v>1882</v>
      </c>
      <c r="H714" s="2" t="s">
        <v>625</v>
      </c>
      <c r="I714" s="2" t="str">
        <f>IFERROR(__xludf.DUMMYFUNCTION("GOOGLETRANSLATE(C714,""fr"",""en"")"),"Interesting price, the best of the market, fast subscription, a lot of options, to be seen in the event of an accident, if the guarantees are well respected!")</f>
        <v>Interesting price, the best of the market, fast subscription, a lot of options, to be seen in the event of an accident, if the guarantees are well respected!</v>
      </c>
    </row>
    <row r="715" ht="15.75" customHeight="1">
      <c r="B715" s="2" t="s">
        <v>1887</v>
      </c>
      <c r="C715" s="2" t="s">
        <v>1888</v>
      </c>
      <c r="D715" s="2" t="s">
        <v>1400</v>
      </c>
      <c r="E715" s="2" t="s">
        <v>615</v>
      </c>
      <c r="F715" s="2" t="s">
        <v>15</v>
      </c>
      <c r="G715" s="2" t="s">
        <v>1882</v>
      </c>
      <c r="H715" s="2" t="s">
        <v>625</v>
      </c>
      <c r="I715" s="2" t="str">
        <f>IFERROR(__xludf.DUMMYFUNCTION("GOOGLETRANSLATE(C715,""fr"",""en"")"),"Completely satisfied by email but not possible to have you on the phone. I still hope I can benefit from your services as long as possible without having to use them following an accident")</f>
        <v>Completely satisfied by email but not possible to have you on the phone. I still hope I can benefit from your services as long as possible without having to use them following an accident</v>
      </c>
    </row>
    <row r="716" ht="15.75" customHeight="1">
      <c r="B716" s="2" t="s">
        <v>1889</v>
      </c>
      <c r="C716" s="2" t="s">
        <v>1890</v>
      </c>
      <c r="D716" s="2" t="s">
        <v>1400</v>
      </c>
      <c r="E716" s="2" t="s">
        <v>615</v>
      </c>
      <c r="F716" s="2" t="s">
        <v>15</v>
      </c>
      <c r="G716" s="2" t="s">
        <v>1891</v>
      </c>
      <c r="H716" s="2" t="s">
        <v>625</v>
      </c>
      <c r="I716" s="2" t="str">
        <f>IFERROR(__xludf.DUMMYFUNCTION("GOOGLETRANSLATE(C716,""fr"",""en"")"),"Satisfied with the service and the price. Clear and fast response, gives confidence and recognized by other customers. Subscribe without hesitation you won't regret it")</f>
        <v>Satisfied with the service and the price. Clear and fast response, gives confidence and recognized by other customers. Subscribe without hesitation you won't regret it</v>
      </c>
    </row>
    <row r="717" ht="15.75" customHeight="1">
      <c r="B717" s="2" t="s">
        <v>1892</v>
      </c>
      <c r="C717" s="2" t="s">
        <v>1893</v>
      </c>
      <c r="D717" s="2" t="s">
        <v>1400</v>
      </c>
      <c r="E717" s="2" t="s">
        <v>615</v>
      </c>
      <c r="F717" s="2" t="s">
        <v>15</v>
      </c>
      <c r="G717" s="2" t="s">
        <v>1891</v>
      </c>
      <c r="H717" s="2" t="s">
        <v>625</v>
      </c>
      <c r="I717" s="2" t="str">
        <f>IFERROR(__xludf.DUMMYFUNCTION("GOOGLETRANSLATE(C717,""fr"",""en"")"),"I found it fast and efficient perfect. The rest remains to come I hope it will be fine because it is the first time that I have come with this insurer.
")</f>
        <v>I found it fast and efficient perfect. The rest remains to come I hope it will be fine because it is the first time that I have come with this insurer.
</v>
      </c>
    </row>
    <row r="718" ht="15.75" customHeight="1">
      <c r="B718" s="2" t="s">
        <v>1894</v>
      </c>
      <c r="C718" s="2" t="s">
        <v>1895</v>
      </c>
      <c r="D718" s="2" t="s">
        <v>1400</v>
      </c>
      <c r="E718" s="2" t="s">
        <v>615</v>
      </c>
      <c r="F718" s="2" t="s">
        <v>15</v>
      </c>
      <c r="G718" s="2" t="s">
        <v>625</v>
      </c>
      <c r="H718" s="2" t="s">
        <v>625</v>
      </c>
      <c r="I718" s="2" t="str">
        <f>IFERROR(__xludf.DUMMYFUNCTION("GOOGLETRANSLATE(C718,""fr"",""en"")"),"I am not very satisfied with my interview online because I put deceived many months of seniority and by looking at my file he did not remind me of my price and more")</f>
        <v>I am not very satisfied with my interview online because I put deceived many months of seniority and by looking at my file he did not remind me of my price and more</v>
      </c>
    </row>
    <row r="719" ht="15.75" customHeight="1">
      <c r="B719" s="2" t="s">
        <v>1896</v>
      </c>
      <c r="C719" s="2" t="s">
        <v>1897</v>
      </c>
      <c r="D719" s="2" t="s">
        <v>1400</v>
      </c>
      <c r="E719" s="2" t="s">
        <v>615</v>
      </c>
      <c r="F719" s="2" t="s">
        <v>15</v>
      </c>
      <c r="G719" s="2" t="s">
        <v>1898</v>
      </c>
      <c r="H719" s="2" t="s">
        <v>1021</v>
      </c>
      <c r="I719" s="2" t="str">
        <f>IFERROR(__xludf.DUMMYFUNCTION("GOOGLETRANSLATE(C719,""fr"",""en"")"),"The indications given are very clear and the advisor is very well informed. The prices charged are very interesting and encourages to change insurance for April")</f>
        <v>The indications given are very clear and the advisor is very well informed. The prices charged are very interesting and encourages to change insurance for April</v>
      </c>
    </row>
    <row r="720" ht="15.75" customHeight="1">
      <c r="B720" s="2" t="s">
        <v>1899</v>
      </c>
      <c r="C720" s="2" t="s">
        <v>1900</v>
      </c>
      <c r="D720" s="2" t="s">
        <v>1400</v>
      </c>
      <c r="E720" s="2" t="s">
        <v>615</v>
      </c>
      <c r="F720" s="2" t="s">
        <v>15</v>
      </c>
      <c r="G720" s="2" t="s">
        <v>1898</v>
      </c>
      <c r="H720" s="2" t="s">
        <v>1021</v>
      </c>
      <c r="I720" s="2" t="str">
        <f>IFERROR(__xludf.DUMMYFUNCTION("GOOGLETRANSLATE(C720,""fr"",""en"")"),"simple and efficient
Easy to do at home, so not compulsory to go to the insurance agency.
prices are not very expensive compared to other agencies")</f>
        <v>simple and efficient
Easy to do at home, so not compulsory to go to the insurance agency.
prices are not very expensive compared to other agencies</v>
      </c>
    </row>
    <row r="721" ht="15.75" customHeight="1">
      <c r="B721" s="2" t="s">
        <v>1901</v>
      </c>
      <c r="C721" s="2" t="s">
        <v>1902</v>
      </c>
      <c r="D721" s="2" t="s">
        <v>1400</v>
      </c>
      <c r="E721" s="2" t="s">
        <v>615</v>
      </c>
      <c r="F721" s="2" t="s">
        <v>15</v>
      </c>
      <c r="G721" s="2" t="s">
        <v>1903</v>
      </c>
      <c r="H721" s="2" t="s">
        <v>1021</v>
      </c>
      <c r="I721" s="2" t="str">
        <f>IFERROR(__xludf.DUMMYFUNCTION("GOOGLETRANSLATE(C721,""fr"",""en"")"),"Very fast and efficient. Clear in requests. Clear also on the options and on the characteristics of Asurance. I recommend April Moto to all")</f>
        <v>Very fast and efficient. Clear in requests. Clear also on the options and on the characteristics of Asurance. I recommend April Moto to all</v>
      </c>
    </row>
    <row r="722" ht="15.75" customHeight="1">
      <c r="B722" s="2" t="s">
        <v>1904</v>
      </c>
      <c r="C722" s="2" t="s">
        <v>1905</v>
      </c>
      <c r="D722" s="2" t="s">
        <v>1400</v>
      </c>
      <c r="E722" s="2" t="s">
        <v>615</v>
      </c>
      <c r="F722" s="2" t="s">
        <v>15</v>
      </c>
      <c r="G722" s="2" t="s">
        <v>1903</v>
      </c>
      <c r="H722" s="2" t="s">
        <v>1021</v>
      </c>
      <c r="I722" s="2" t="str">
        <f>IFERROR(__xludf.DUMMYFUNCTION("GOOGLETRANSLATE(C722,""fr"",""en"")"),"I am happy to have you service thank you very much to April Moto I am very very happy with you thank you and again thank you cordially goodbye")</f>
        <v>I am happy to have you service thank you very much to April Moto I am very very happy with you thank you and again thank you cordially goodbye</v>
      </c>
    </row>
    <row r="723" ht="15.75" customHeight="1">
      <c r="B723" s="2" t="s">
        <v>1906</v>
      </c>
      <c r="C723" s="2" t="s">
        <v>1907</v>
      </c>
      <c r="D723" s="2" t="s">
        <v>1400</v>
      </c>
      <c r="E723" s="2" t="s">
        <v>615</v>
      </c>
      <c r="F723" s="2" t="s">
        <v>15</v>
      </c>
      <c r="G723" s="2" t="s">
        <v>1903</v>
      </c>
      <c r="H723" s="2" t="s">
        <v>1021</v>
      </c>
      <c r="I723" s="2" t="str">
        <f>IFERROR(__xludf.DUMMYFUNCTION("GOOGLETRANSLATE(C723,""fr"",""en"")"),"Satisfied with the service, call with a very kind and pleasant person.
Simple quote to make as well as to finalize.
Hopefully things are so simple if there is an accident.")</f>
        <v>Satisfied with the service, call with a very kind and pleasant person.
Simple quote to make as well as to finalize.
Hopefully things are so simple if there is an accident.</v>
      </c>
    </row>
    <row r="724" ht="15.75" customHeight="1">
      <c r="B724" s="2" t="s">
        <v>1908</v>
      </c>
      <c r="C724" s="2" t="s">
        <v>1909</v>
      </c>
      <c r="D724" s="2" t="s">
        <v>1400</v>
      </c>
      <c r="E724" s="2" t="s">
        <v>615</v>
      </c>
      <c r="F724" s="2" t="s">
        <v>15</v>
      </c>
      <c r="G724" s="2" t="s">
        <v>1910</v>
      </c>
      <c r="H724" s="2" t="s">
        <v>1021</v>
      </c>
      <c r="I724" s="2" t="str">
        <f>IFERROR(__xludf.DUMMYFUNCTION("GOOGLETRANSLATE(C724,""fr"",""en"")"),"Incapable !!! We have a schedule, we sent our Mandate SEPA for the PROCES? And they send us 4 times in a row a formal notice. And 4 times in a row we send them our schedule by asking them to do their work. We finally receive a message saying problem. time"&amp;".
Still no pre -elevation. I call them to tell them to do their job and always. incapable !!
")</f>
        <v>Incapable !!! We have a schedule, we sent our Mandate SEPA for the PROCES? And they send us 4 times in a row a formal notice. And 4 times in a row we send them our schedule by asking them to do their work. We finally receive a message saying problem. time.
Still no pre -elevation. I call them to tell them to do their job and always. incapable !!
</v>
      </c>
    </row>
    <row r="725" ht="15.75" customHeight="1">
      <c r="B725" s="2" t="s">
        <v>1911</v>
      </c>
      <c r="C725" s="2" t="s">
        <v>1912</v>
      </c>
      <c r="D725" s="2" t="s">
        <v>1400</v>
      </c>
      <c r="E725" s="2" t="s">
        <v>615</v>
      </c>
      <c r="F725" s="2" t="s">
        <v>15</v>
      </c>
      <c r="G725" s="2" t="s">
        <v>1913</v>
      </c>
      <c r="H725" s="2" t="s">
        <v>1021</v>
      </c>
      <c r="I725" s="2" t="str">
        <f>IFERROR(__xludf.DUMMYFUNCTION("GOOGLETRANSLATE(C725,""fr"",""en"")"),"Correct price, easy online insurance. Now it remains to be seen how it goes in the event of a claim, the file is well treated.
Regards Mr Thuveny")</f>
        <v>Correct price, easy online insurance. Now it remains to be seen how it goes in the event of a claim, the file is well treated.
Regards Mr Thuveny</v>
      </c>
    </row>
    <row r="726" ht="15.75" customHeight="1">
      <c r="B726" s="2" t="s">
        <v>1914</v>
      </c>
      <c r="C726" s="2" t="s">
        <v>1915</v>
      </c>
      <c r="D726" s="2" t="s">
        <v>1400</v>
      </c>
      <c r="E726" s="2" t="s">
        <v>615</v>
      </c>
      <c r="F726" s="2" t="s">
        <v>15</v>
      </c>
      <c r="G726" s="2" t="s">
        <v>1913</v>
      </c>
      <c r="H726" s="2" t="s">
        <v>1021</v>
      </c>
      <c r="I726" s="2" t="str">
        <f>IFERROR(__xludf.DUMMYFUNCTION("GOOGLETRANSLATE(C726,""fr"",""en"")"),"Very well, the price is attractive in view of the value of the motorcycle, the insurance is quick to get very practical to take a motorcycle on a whim")</f>
        <v>Very well, the price is attractive in view of the value of the motorcycle, the insurance is quick to get very practical to take a motorcycle on a whim</v>
      </c>
    </row>
    <row r="727" ht="15.75" customHeight="1">
      <c r="B727" s="2" t="s">
        <v>1916</v>
      </c>
      <c r="C727" s="2" t="s">
        <v>1917</v>
      </c>
      <c r="D727" s="2" t="s">
        <v>1400</v>
      </c>
      <c r="E727" s="2" t="s">
        <v>615</v>
      </c>
      <c r="F727" s="2" t="s">
        <v>15</v>
      </c>
      <c r="G727" s="2" t="s">
        <v>1918</v>
      </c>
      <c r="H727" s="2" t="s">
        <v>1021</v>
      </c>
      <c r="I727" s="2" t="str">
        <f>IFERROR(__xludf.DUMMYFUNCTION("GOOGLETRANSLATE(C727,""fr"",""en"")"),"I am satisfied with the service
Good price and guarantees
Fast and effective
Attractive price and very easy and practical website to recommend
Efficiency to be seen in the event of a claim?")</f>
        <v>I am satisfied with the service
Good price and guarantees
Fast and effective
Attractive price and very easy and practical website to recommend
Efficiency to be seen in the event of a claim?</v>
      </c>
    </row>
    <row r="728" ht="15.75" customHeight="1">
      <c r="B728" s="2" t="s">
        <v>1919</v>
      </c>
      <c r="C728" s="2" t="s">
        <v>1920</v>
      </c>
      <c r="D728" s="2" t="s">
        <v>1400</v>
      </c>
      <c r="E728" s="2" t="s">
        <v>615</v>
      </c>
      <c r="F728" s="2" t="s">
        <v>15</v>
      </c>
      <c r="G728" s="2" t="s">
        <v>1921</v>
      </c>
      <c r="H728" s="2" t="s">
        <v>1021</v>
      </c>
      <c r="I728" s="2" t="str">
        <f>IFERROR(__xludf.DUMMYFUNCTION("GOOGLETRANSLATE(C728,""fr"",""en"")"),"Okay
Everything went well &amp; I am satisfied all that
And I don't know what to add I am in a hurry, please make sure thank you very much good day")</f>
        <v>Okay
Everything went well &amp; I am satisfied all that
And I don't know what to add I am in a hurry, please make sure thank you very much good day</v>
      </c>
    </row>
    <row r="729" ht="15.75" customHeight="1">
      <c r="B729" s="2" t="s">
        <v>1922</v>
      </c>
      <c r="C729" s="2" t="s">
        <v>1923</v>
      </c>
      <c r="D729" s="2" t="s">
        <v>1400</v>
      </c>
      <c r="E729" s="2" t="s">
        <v>615</v>
      </c>
      <c r="F729" s="2" t="s">
        <v>15</v>
      </c>
      <c r="G729" s="2" t="s">
        <v>1921</v>
      </c>
      <c r="H729" s="2" t="s">
        <v>1021</v>
      </c>
      <c r="I729" s="2" t="str">
        <f>IFERROR(__xludf.DUMMYFUNCTION("GOOGLETRANSLATE(C729,""fr"",""en"")"),"The service of the site nothing to say
The prices I find its dear for 2 wheels at least 23 € I am not even covered for the flight when it is my work tools ...")</f>
        <v>The service of the site nothing to say
The prices I find its dear for 2 wheels at least 23 € I am not even covered for the flight when it is my work tools ...</v>
      </c>
    </row>
    <row r="730" ht="15.75" customHeight="1">
      <c r="B730" s="2" t="s">
        <v>1924</v>
      </c>
      <c r="C730" s="2" t="s">
        <v>1925</v>
      </c>
      <c r="D730" s="2" t="s">
        <v>1400</v>
      </c>
      <c r="E730" s="2" t="s">
        <v>615</v>
      </c>
      <c r="F730" s="2" t="s">
        <v>15</v>
      </c>
      <c r="G730" s="2" t="s">
        <v>1926</v>
      </c>
      <c r="H730" s="2" t="s">
        <v>1021</v>
      </c>
      <c r="I730" s="2" t="str">
        <f>IFERROR(__xludf.DUMMYFUNCTION("GOOGLETRANSLATE(C730,""fr"",""en"")"),"I am very satisfied with the value for money of this insurance, I strongly advise it to all those who want to ensure their 2 wheel quickly and effectively")</f>
        <v>I am very satisfied with the value for money of this insurance, I strongly advise it to all those who want to ensure their 2 wheel quickly and effectively</v>
      </c>
    </row>
    <row r="731" ht="15.75" customHeight="1">
      <c r="B731" s="2" t="s">
        <v>1927</v>
      </c>
      <c r="C731" s="2" t="s">
        <v>1928</v>
      </c>
      <c r="D731" s="2" t="s">
        <v>1400</v>
      </c>
      <c r="E731" s="2" t="s">
        <v>615</v>
      </c>
      <c r="F731" s="2" t="s">
        <v>15</v>
      </c>
      <c r="G731" s="2" t="s">
        <v>1926</v>
      </c>
      <c r="H731" s="2" t="s">
        <v>1021</v>
      </c>
      <c r="I731" s="2" t="str">
        <f>IFERROR(__xludf.DUMMYFUNCTION("GOOGLETRANSLATE(C731,""fr"",""en"")"),"Thanks to my Franceska advisor for her professionalism. Very attractive price after comparing 3 quotes. Good guarantees. Good communication with the subscription service.")</f>
        <v>Thanks to my Franceska advisor for her professionalism. Very attractive price after comparing 3 quotes. Good guarantees. Good communication with the subscription service.</v>
      </c>
    </row>
    <row r="732" ht="15.75" customHeight="1">
      <c r="B732" s="2" t="s">
        <v>1929</v>
      </c>
      <c r="C732" s="2" t="s">
        <v>1930</v>
      </c>
      <c r="D732" s="2" t="s">
        <v>1400</v>
      </c>
      <c r="E732" s="2" t="s">
        <v>615</v>
      </c>
      <c r="F732" s="2" t="s">
        <v>15</v>
      </c>
      <c r="G732" s="2" t="s">
        <v>1926</v>
      </c>
      <c r="H732" s="2" t="s">
        <v>1021</v>
      </c>
      <c r="I732" s="2" t="str">
        <f>IFERROR(__xludf.DUMMYFUNCTION("GOOGLETRANSLATE(C732,""fr"",""en"")"),"I am satisfied with the service and reception received the responsiveness also thank you a lot for your intervention")</f>
        <v>I am satisfied with the service and reception received the responsiveness also thank you a lot for your intervention</v>
      </c>
    </row>
    <row r="733" ht="15.75" customHeight="1">
      <c r="B733" s="2" t="s">
        <v>1931</v>
      </c>
      <c r="C733" s="2" t="s">
        <v>1932</v>
      </c>
      <c r="D733" s="2" t="s">
        <v>1400</v>
      </c>
      <c r="E733" s="2" t="s">
        <v>615</v>
      </c>
      <c r="F733" s="2" t="s">
        <v>15</v>
      </c>
      <c r="G733" s="2" t="s">
        <v>1926</v>
      </c>
      <c r="H733" s="2" t="s">
        <v>1021</v>
      </c>
      <c r="I733" s="2" t="str">
        <f>IFERROR(__xludf.DUMMYFUNCTION("GOOGLETRANSLATE(C733,""fr"",""en"")"),"April Moto or April mytho is the same one there is no difference ... I had subscribed to a 0km (premium) troubleshooting option+ option that was supposed to allow me to have a replacement vehicle if my vehicle was immobilized. Raised vehicle on 25/05 I br"&amp;"ought it to the garage by my own care because I could do it on 02/06 and for more than 2 weeks I get wrapped by world assistance operators and people from April Moto in order Try to have a replacement vehicle so -called my contract does not benefit from t"&amp;"his option while to collect my money on 05/06 there was no problem with the option included in the price of the insurance Of course .... so still nothing tired of the situation I abandoned I clearly recommend this insurer because at the slightest concerns"&amp;" they will all do so as not to fill their shares in the market. To date my vehicle is still not repaired, no news from the expert or my insurance ... I dream of insurance that completes their market share, I would then be happy to give you my money every "&amp;"month without asking a question
")</f>
        <v>April Moto or April mytho is the same one there is no difference ... I had subscribed to a 0km (premium) troubleshooting option+ option that was supposed to allow me to have a replacement vehicle if my vehicle was immobilized. Raised vehicle on 25/05 I brought it to the garage by my own care because I could do it on 02/06 and for more than 2 weeks I get wrapped by world assistance operators and people from April Moto in order Try to have a replacement vehicle so -called my contract does not benefit from this option while to collect my money on 05/06 there was no problem with the option included in the price of the insurance Of course .... so still nothing tired of the situation I abandoned I clearly recommend this insurer because at the slightest concerns they will all do so as not to fill their shares in the market. To date my vehicle is still not repaired, no news from the expert or my insurance ... I dream of insurance that completes their market share, I would then be happy to give you my money every month without asking a question
</v>
      </c>
    </row>
    <row r="734" ht="15.75" customHeight="1">
      <c r="B734" s="2" t="s">
        <v>1933</v>
      </c>
      <c r="C734" s="2" t="s">
        <v>1934</v>
      </c>
      <c r="D734" s="2" t="s">
        <v>1400</v>
      </c>
      <c r="E734" s="2" t="s">
        <v>615</v>
      </c>
      <c r="F734" s="2" t="s">
        <v>15</v>
      </c>
      <c r="G734" s="2" t="s">
        <v>1926</v>
      </c>
      <c r="H734" s="2" t="s">
        <v>1021</v>
      </c>
      <c r="I734" s="2" t="str">
        <f>IFERROR(__xludf.DUMMYFUNCTION("GOOGLETRANSLATE(C734,""fr"",""en"")"),"I am very satisfied with the prices, the subscription is very accessible, the site is very easy to use. Found after multiple research and comparisons I am very happy. I recommend everyone.")</f>
        <v>I am very satisfied with the prices, the subscription is very accessible, the site is very easy to use. Found after multiple research and comparisons I am very happy. I recommend everyone.</v>
      </c>
    </row>
    <row r="735" ht="15.75" customHeight="1">
      <c r="B735" s="2" t="s">
        <v>1935</v>
      </c>
      <c r="C735" s="2" t="s">
        <v>1936</v>
      </c>
      <c r="D735" s="2" t="s">
        <v>1400</v>
      </c>
      <c r="E735" s="2" t="s">
        <v>615</v>
      </c>
      <c r="F735" s="2" t="s">
        <v>15</v>
      </c>
      <c r="G735" s="2" t="s">
        <v>1926</v>
      </c>
      <c r="H735" s="2" t="s">
        <v>1021</v>
      </c>
      <c r="I735" s="2" t="str">
        <f>IFERROR(__xludf.DUMMYFUNCTION("GOOGLETRANSLATE(C735,""fr"",""en"")"),"Very fast, simple and intuitive.
Attractive price and varies.
I don't really have much to add since it is the first time that I have subscribed")</f>
        <v>Very fast, simple and intuitive.
Attractive price and varies.
I don't really have much to add since it is the first time that I have subscribed</v>
      </c>
    </row>
    <row r="736" ht="15.75" customHeight="1">
      <c r="B736" s="2" t="s">
        <v>1937</v>
      </c>
      <c r="C736" s="2" t="s">
        <v>1938</v>
      </c>
      <c r="D736" s="2" t="s">
        <v>1400</v>
      </c>
      <c r="E736" s="2" t="s">
        <v>615</v>
      </c>
      <c r="F736" s="2" t="s">
        <v>15</v>
      </c>
      <c r="G736" s="2" t="s">
        <v>1939</v>
      </c>
      <c r="H736" s="2" t="s">
        <v>1021</v>
      </c>
      <c r="I736" s="2" t="str">
        <f>IFERROR(__xludf.DUMMYFUNCTION("GOOGLETRANSLATE(C736,""fr"",""en"")"),"I am satisfied with the exchange and the insurance service as a whole. I hope to receive the green card quickly by mail and not have too many relationships with my insurer ;-)")</f>
        <v>I am satisfied with the exchange and the insurance service as a whole. I hope to receive the green card quickly by mail and not have too many relationships with my insurer ;-)</v>
      </c>
    </row>
    <row r="737" ht="15.75" customHeight="1">
      <c r="B737" s="2" t="s">
        <v>1940</v>
      </c>
      <c r="C737" s="2" t="s">
        <v>1941</v>
      </c>
      <c r="D737" s="2" t="s">
        <v>1400</v>
      </c>
      <c r="E737" s="2" t="s">
        <v>615</v>
      </c>
      <c r="F737" s="2" t="s">
        <v>15</v>
      </c>
      <c r="G737" s="2" t="s">
        <v>1020</v>
      </c>
      <c r="H737" s="2" t="s">
        <v>1021</v>
      </c>
      <c r="I737" s="2" t="str">
        <f>IFERROR(__xludf.DUMMYFUNCTION("GOOGLETRANSLATE(C737,""fr"",""en"")"),"Pleasant welcome
Takes into account the car bonus which makes a correct price
Remains to be seen for the qualities")</f>
        <v>Pleasant welcome
Takes into account the car bonus which makes a correct price
Remains to be seen for the qualities</v>
      </c>
    </row>
    <row r="738" ht="15.75" customHeight="1">
      <c r="B738" s="2" t="s">
        <v>1942</v>
      </c>
      <c r="C738" s="2" t="s">
        <v>1943</v>
      </c>
      <c r="D738" s="2" t="s">
        <v>1400</v>
      </c>
      <c r="E738" s="2" t="s">
        <v>615</v>
      </c>
      <c r="F738" s="2" t="s">
        <v>15</v>
      </c>
      <c r="G738" s="2" t="s">
        <v>1020</v>
      </c>
      <c r="H738" s="2" t="s">
        <v>1021</v>
      </c>
      <c r="I738" s="2" t="str">
        <f>IFERROR(__xludf.DUMMYFUNCTION("GOOGLETRANSLATE(C738,""fr"",""en"")"),"Perfect! Fast and efficient I insured myself in less than 5 minutes at the top! Thank you perfect! Fast and efficient I insured myself in less than 5 minutes at the top! Thank you April")</f>
        <v>Perfect! Fast and efficient I insured myself in less than 5 minutes at the top! Thank you perfect! Fast and efficient I insured myself in less than 5 minutes at the top! Thank you April</v>
      </c>
    </row>
    <row r="739" ht="15.75" customHeight="1">
      <c r="B739" s="2" t="s">
        <v>1944</v>
      </c>
      <c r="C739" s="2" t="s">
        <v>1945</v>
      </c>
      <c r="D739" s="2" t="s">
        <v>1400</v>
      </c>
      <c r="E739" s="2" t="s">
        <v>615</v>
      </c>
      <c r="F739" s="2" t="s">
        <v>15</v>
      </c>
      <c r="G739" s="2" t="s">
        <v>1020</v>
      </c>
      <c r="H739" s="2" t="s">
        <v>1021</v>
      </c>
      <c r="I739" s="2" t="str">
        <f>IFERROR(__xludf.DUMMYFUNCTION("GOOGLETRANSLATE(C739,""fr"",""en"")"),"I am satisfied with the service The prices are reasonable I recommend this insurance for both wheels they are not expensive at all cordially Madame Gilibert")</f>
        <v>I am satisfied with the service The prices are reasonable I recommend this insurance for both wheels they are not expensive at all cordially Madame Gilibert</v>
      </c>
    </row>
    <row r="740" ht="15.75" customHeight="1">
      <c r="B740" s="2" t="s">
        <v>1946</v>
      </c>
      <c r="C740" s="2" t="s">
        <v>1947</v>
      </c>
      <c r="D740" s="2" t="s">
        <v>1400</v>
      </c>
      <c r="E740" s="2" t="s">
        <v>615</v>
      </c>
      <c r="F740" s="2" t="s">
        <v>15</v>
      </c>
      <c r="G740" s="2" t="s">
        <v>1948</v>
      </c>
      <c r="H740" s="2" t="s">
        <v>1021</v>
      </c>
      <c r="I740" s="2" t="str">
        <f>IFERROR(__xludf.DUMMYFUNCTION("GOOGLETRANSLATE(C740,""fr"",""en"")"),"I made several simulation to obtain an advantageous price. I am therefore very satisfied with your services and your proposed price. In addition, your site is easy to use. thank you")</f>
        <v>I made several simulation to obtain an advantageous price. I am therefore very satisfied with your services and your proposed price. In addition, your site is easy to use. thank you</v>
      </c>
    </row>
    <row r="741" ht="15.75" customHeight="1">
      <c r="B741" s="2" t="s">
        <v>1949</v>
      </c>
      <c r="C741" s="2" t="s">
        <v>1950</v>
      </c>
      <c r="D741" s="2" t="s">
        <v>1400</v>
      </c>
      <c r="E741" s="2" t="s">
        <v>615</v>
      </c>
      <c r="F741" s="2" t="s">
        <v>15</v>
      </c>
      <c r="G741" s="2" t="s">
        <v>1948</v>
      </c>
      <c r="H741" s="2" t="s">
        <v>1021</v>
      </c>
      <c r="I741" s="2" t="str">
        <f>IFERROR(__xludf.DUMMYFUNCTION("GOOGLETRANSLATE(C741,""fr"",""en"")"),"Correct price compared to competition
Simple online service
Rapid quote
To see in time in the event of a glitch and in terms of communication.
Cordially")</f>
        <v>Correct price compared to competition
Simple online service
Rapid quote
To see in time in the event of a glitch and in terms of communication.
Cordially</v>
      </c>
    </row>
    <row r="742" ht="15.75" customHeight="1">
      <c r="B742" s="2" t="s">
        <v>1951</v>
      </c>
      <c r="C742" s="2" t="s">
        <v>1952</v>
      </c>
      <c r="D742" s="2" t="s">
        <v>1400</v>
      </c>
      <c r="E742" s="2" t="s">
        <v>615</v>
      </c>
      <c r="F742" s="2" t="s">
        <v>15</v>
      </c>
      <c r="G742" s="2" t="s">
        <v>1953</v>
      </c>
      <c r="H742" s="2" t="s">
        <v>1021</v>
      </c>
      <c r="I742" s="2" t="str">
        <f>IFERROR(__xludf.DUMMYFUNCTION("GOOGLETRANSLATE(C742,""fr"",""en"")"),"I am satisfied with the service it was fast and effective I recommend this insurance in a few minutes it was done thank you I will go back to you")</f>
        <v>I am satisfied with the service it was fast and effective I recommend this insurance in a few minutes it was done thank you I will go back to you</v>
      </c>
    </row>
    <row r="743" ht="15.75" customHeight="1">
      <c r="B743" s="2" t="s">
        <v>1954</v>
      </c>
      <c r="C743" s="2" t="s">
        <v>1955</v>
      </c>
      <c r="D743" s="2" t="s">
        <v>1400</v>
      </c>
      <c r="E743" s="2" t="s">
        <v>615</v>
      </c>
      <c r="F743" s="2" t="s">
        <v>15</v>
      </c>
      <c r="G743" s="2" t="s">
        <v>1956</v>
      </c>
      <c r="H743" s="2" t="s">
        <v>1021</v>
      </c>
      <c r="I743" s="2" t="str">
        <f>IFERROR(__xludf.DUMMYFUNCTION("GOOGLETRANSLATE(C743,""fr"",""en"")"),"Perfect of the but electronic manipulation is always obvious to make the searches when you are not too used we end up there !! over time")</f>
        <v>Perfect of the but electronic manipulation is always obvious to make the searches when you are not too used we end up there !! over time</v>
      </c>
    </row>
    <row r="744" ht="15.75" customHeight="1">
      <c r="B744" s="2" t="s">
        <v>1957</v>
      </c>
      <c r="C744" s="2" t="s">
        <v>1958</v>
      </c>
      <c r="D744" s="2" t="s">
        <v>1400</v>
      </c>
      <c r="E744" s="2" t="s">
        <v>615</v>
      </c>
      <c r="F744" s="2" t="s">
        <v>15</v>
      </c>
      <c r="G744" s="2" t="s">
        <v>1956</v>
      </c>
      <c r="H744" s="2" t="s">
        <v>1021</v>
      </c>
      <c r="I744" s="2" t="str">
        <f>IFERROR(__xludf.DUMMYFUNCTION("GOOGLETRANSLATE(C744,""fr"",""en"")"),"Ultra competitive price, clear options. Be careful when you offer options for accessories: in any risk, we announce that they are supported up to € 1000, and in options we invite you to subscribe to the option for a few euros while C 'is already included "&amp;"in the rate at all risks ....")</f>
        <v>Ultra competitive price, clear options. Be careful when you offer options for accessories: in any risk, we announce that they are supported up to € 1000, and in options we invite you to subscribe to the option for a few euros while C 'is already included in the rate at all risks ....</v>
      </c>
    </row>
    <row r="745" ht="15.75" customHeight="1">
      <c r="B745" s="2" t="s">
        <v>1959</v>
      </c>
      <c r="C745" s="2" t="s">
        <v>1960</v>
      </c>
      <c r="D745" s="2" t="s">
        <v>1400</v>
      </c>
      <c r="E745" s="2" t="s">
        <v>615</v>
      </c>
      <c r="F745" s="2" t="s">
        <v>15</v>
      </c>
      <c r="G745" s="2" t="s">
        <v>1956</v>
      </c>
      <c r="H745" s="2" t="s">
        <v>1021</v>
      </c>
      <c r="I745" s="2" t="str">
        <f>IFERROR(__xludf.DUMMYFUNCTION("GOOGLETRANSLATE(C745,""fr"",""en"")"),"It is a colleague who gave me the quotes to assure me. I am satisfied with the prices offered, I recommend it to everyone, very simple to use.
Good road")</f>
        <v>It is a colleague who gave me the quotes to assure me. I am satisfied with the prices offered, I recommend it to everyone, very simple to use.
Good road</v>
      </c>
    </row>
    <row r="746" ht="15.75" customHeight="1">
      <c r="B746" s="2" t="s">
        <v>1961</v>
      </c>
      <c r="C746" s="2" t="s">
        <v>1962</v>
      </c>
      <c r="D746" s="2" t="s">
        <v>1400</v>
      </c>
      <c r="E746" s="2" t="s">
        <v>615</v>
      </c>
      <c r="F746" s="2" t="s">
        <v>15</v>
      </c>
      <c r="G746" s="2" t="s">
        <v>1963</v>
      </c>
      <c r="H746" s="2" t="s">
        <v>1021</v>
      </c>
      <c r="I746" s="2" t="str">
        <f>IFERROR(__xludf.DUMMYFUNCTION("GOOGLETRANSLATE(C746,""fr"",""en"")"),"I am satisfied with the very competitive price for a 250 cc scooter see the first time with online insurance, the form was very simple to fill out. Very pleased")</f>
        <v>I am satisfied with the very competitive price for a 250 cc scooter see the first time with online insurance, the form was very simple to fill out. Very pleased</v>
      </c>
    </row>
    <row r="747" ht="15.75" customHeight="1">
      <c r="B747" s="2" t="s">
        <v>1964</v>
      </c>
      <c r="C747" s="2" t="s">
        <v>1965</v>
      </c>
      <c r="D747" s="2" t="s">
        <v>1400</v>
      </c>
      <c r="E747" s="2" t="s">
        <v>615</v>
      </c>
      <c r="F747" s="2" t="s">
        <v>15</v>
      </c>
      <c r="G747" s="2" t="s">
        <v>1966</v>
      </c>
      <c r="H747" s="2" t="s">
        <v>1021</v>
      </c>
      <c r="I747" s="2" t="str">
        <f>IFERROR(__xludf.DUMMYFUNCTION("GOOGLETRANSLATE(C747,""fr"",""en"")"),"A little long to fill. To ensure an electric 50cc scooter, the searches should be simpler. Why ask for driving license numbers when there is no need.")</f>
        <v>A little long to fill. To ensure an electric 50cc scooter, the searches should be simpler. Why ask for driving license numbers when there is no need.</v>
      </c>
    </row>
    <row r="748" ht="15.75" customHeight="1">
      <c r="B748" s="2" t="s">
        <v>1967</v>
      </c>
      <c r="C748" s="2" t="s">
        <v>1968</v>
      </c>
      <c r="D748" s="2" t="s">
        <v>1400</v>
      </c>
      <c r="E748" s="2" t="s">
        <v>615</v>
      </c>
      <c r="F748" s="2" t="s">
        <v>15</v>
      </c>
      <c r="G748" s="2" t="s">
        <v>1966</v>
      </c>
      <c r="H748" s="2" t="s">
        <v>1021</v>
      </c>
      <c r="I748" s="2" t="str">
        <f>IFERROR(__xludf.DUMMYFUNCTION("GOOGLETRANSLATE(C748,""fr"",""en"")"),"Cool ! It’s affordable and simple to join insurance. Cheaper than my previous insurer and the elements covered by insurance seem very interesting.")</f>
        <v>Cool ! It’s affordable and simple to join insurance. Cheaper than my previous insurer and the elements covered by insurance seem very interesting.</v>
      </c>
    </row>
    <row r="749" ht="15.75" customHeight="1">
      <c r="B749" s="2" t="s">
        <v>1969</v>
      </c>
      <c r="C749" s="2" t="s">
        <v>1970</v>
      </c>
      <c r="D749" s="2" t="s">
        <v>1400</v>
      </c>
      <c r="E749" s="2" t="s">
        <v>615</v>
      </c>
      <c r="F749" s="2" t="s">
        <v>15</v>
      </c>
      <c r="G749" s="2" t="s">
        <v>1971</v>
      </c>
      <c r="H749" s="2" t="s">
        <v>1021</v>
      </c>
      <c r="I749" s="2" t="str">
        <f>IFERROR(__xludf.DUMMYFUNCTION("GOOGLETRANSLATE(C749,""fr"",""en"")"),"I am satisfied with the service, very nice staff on the phone.
Very interesting price.
Simple and efficient.
Have in time ..................
")</f>
        <v>I am satisfied with the service, very nice staff on the phone.
Very interesting price.
Simple and efficient.
Have in time ..................
</v>
      </c>
    </row>
    <row r="750" ht="15.75" customHeight="1">
      <c r="B750" s="2" t="s">
        <v>1972</v>
      </c>
      <c r="C750" s="2" t="s">
        <v>1973</v>
      </c>
      <c r="D750" s="2" t="s">
        <v>1400</v>
      </c>
      <c r="E750" s="2" t="s">
        <v>615</v>
      </c>
      <c r="F750" s="2" t="s">
        <v>15</v>
      </c>
      <c r="G750" s="2" t="s">
        <v>1974</v>
      </c>
      <c r="H750" s="2" t="s">
        <v>1021</v>
      </c>
      <c r="I750" s="2" t="str">
        <f>IFERROR(__xludf.DUMMYFUNCTION("GOOGLETRANSLATE(C750,""fr"",""en"")"),"I am waiting to see the proof of the payment of € 50 at the opening, I do not know what this corresponds to because no indication concerning this amount. For the rest good because Subscription on Sunday")</f>
        <v>I am waiting to see the proof of the payment of € 50 at the opening, I do not know what this corresponds to because no indication concerning this amount. For the rest good because Subscription on Sunday</v>
      </c>
    </row>
    <row r="751" ht="15.75" customHeight="1">
      <c r="B751" s="2" t="s">
        <v>1975</v>
      </c>
      <c r="C751" s="2" t="s">
        <v>1976</v>
      </c>
      <c r="D751" s="2" t="s">
        <v>1400</v>
      </c>
      <c r="E751" s="2" t="s">
        <v>615</v>
      </c>
      <c r="F751" s="2" t="s">
        <v>15</v>
      </c>
      <c r="G751" s="2" t="s">
        <v>1974</v>
      </c>
      <c r="H751" s="2" t="s">
        <v>1021</v>
      </c>
      <c r="I751" s="2" t="str">
        <f>IFERROR(__xludf.DUMMYFUNCTION("GOOGLETRANSLATE(C751,""fr"",""en"")"),"The price suits me, but I have already been insured at April Moto and I hadn't had a very good memory. You always have to give a second chance.")</f>
        <v>The price suits me, but I have already been insured at April Moto and I hadn't had a very good memory. You always have to give a second chance.</v>
      </c>
    </row>
    <row r="752" ht="15.75" customHeight="1">
      <c r="B752" s="2" t="s">
        <v>1977</v>
      </c>
      <c r="C752" s="2" t="s">
        <v>1978</v>
      </c>
      <c r="D752" s="2" t="s">
        <v>1400</v>
      </c>
      <c r="E752" s="2" t="s">
        <v>615</v>
      </c>
      <c r="F752" s="2" t="s">
        <v>15</v>
      </c>
      <c r="G752" s="2" t="s">
        <v>1979</v>
      </c>
      <c r="H752" s="2" t="s">
        <v>1021</v>
      </c>
      <c r="I752" s="2" t="str">
        <f>IFERROR(__xludf.DUMMYFUNCTION("GOOGLETRANSLATE(C752,""fr"",""en"")"),"I am satisfied, it was not bad, no difficulty understanding the questions, affordable prices, suitable wishes, I hope I have no problem with you like the other insurances that find excuses all the time.")</f>
        <v>I am satisfied, it was not bad, no difficulty understanding the questions, affordable prices, suitable wishes, I hope I have no problem with you like the other insurances that find excuses all the time.</v>
      </c>
    </row>
    <row r="753" ht="15.75" customHeight="1">
      <c r="B753" s="2" t="s">
        <v>1980</v>
      </c>
      <c r="C753" s="2" t="s">
        <v>1981</v>
      </c>
      <c r="D753" s="2" t="s">
        <v>1400</v>
      </c>
      <c r="E753" s="2" t="s">
        <v>615</v>
      </c>
      <c r="F753" s="2" t="s">
        <v>15</v>
      </c>
      <c r="G753" s="2" t="s">
        <v>1979</v>
      </c>
      <c r="H753" s="2" t="s">
        <v>1021</v>
      </c>
      <c r="I753" s="2" t="str">
        <f>IFERROR(__xludf.DUMMYFUNCTION("GOOGLETRANSLATE(C753,""fr"",""en"")"),"Satisfied with the service
Always too expensive, especially when you have several insured vehicles and despite the reduced reduction ... far too low
Good for line formalities ... faster than by phone")</f>
        <v>Satisfied with the service
Always too expensive, especially when you have several insured vehicles and despite the reduced reduction ... far too low
Good for line formalities ... faster than by phone</v>
      </c>
    </row>
    <row r="754" ht="15.75" customHeight="1">
      <c r="B754" s="2" t="s">
        <v>1982</v>
      </c>
      <c r="C754" s="2" t="s">
        <v>1983</v>
      </c>
      <c r="D754" s="2" t="s">
        <v>1400</v>
      </c>
      <c r="E754" s="2" t="s">
        <v>615</v>
      </c>
      <c r="F754" s="2" t="s">
        <v>15</v>
      </c>
      <c r="G754" s="2" t="s">
        <v>1984</v>
      </c>
      <c r="H754" s="2" t="s">
        <v>1021</v>
      </c>
      <c r="I754" s="2" t="str">
        <f>IFERROR(__xludf.DUMMYFUNCTION("GOOGLETRANSLATE(C754,""fr"",""en"")"),"It's good, cheap, fast by internet. I recommend my eyes closed. Paper send by email to ensure his two wheel almost instantly ...")</f>
        <v>It's good, cheap, fast by internet. I recommend my eyes closed. Paper send by email to ensure his two wheel almost instantly ...</v>
      </c>
    </row>
    <row r="755" ht="15.75" customHeight="1">
      <c r="B755" s="2" t="s">
        <v>1985</v>
      </c>
      <c r="C755" s="2" t="s">
        <v>1986</v>
      </c>
      <c r="D755" s="2" t="s">
        <v>1400</v>
      </c>
      <c r="E755" s="2" t="s">
        <v>615</v>
      </c>
      <c r="F755" s="2" t="s">
        <v>15</v>
      </c>
      <c r="G755" s="2" t="s">
        <v>1984</v>
      </c>
      <c r="H755" s="2" t="s">
        <v>1021</v>
      </c>
      <c r="I755" s="2" t="str">
        <f>IFERROR(__xludf.DUMMYFUNCTION("GOOGLETRANSLATE(C755,""fr"",""en"")"),"Quick insurance request and at a more than correct rate I recommend.
The options are adapted to my needs is top, more than waiting to receive the sticker!")</f>
        <v>Quick insurance request and at a more than correct rate I recommend.
The options are adapted to my needs is top, more than waiting to receive the sticker!</v>
      </c>
    </row>
    <row r="756" ht="15.75" customHeight="1">
      <c r="B756" s="2" t="s">
        <v>1987</v>
      </c>
      <c r="C756" s="2" t="s">
        <v>1988</v>
      </c>
      <c r="D756" s="2" t="s">
        <v>1400</v>
      </c>
      <c r="E756" s="2" t="s">
        <v>615</v>
      </c>
      <c r="F756" s="2" t="s">
        <v>15</v>
      </c>
      <c r="G756" s="2" t="s">
        <v>1989</v>
      </c>
      <c r="H756" s="2" t="s">
        <v>1021</v>
      </c>
      <c r="I756" s="2" t="str">
        <f>IFERROR(__xludf.DUMMYFUNCTION("GOOGLETRANSLATE(C756,""fr"",""en"")"),"Very well related to your different competitor.
Unlike other insurance, you are best placed.
PS: for info, my first moped at the time I assured it at home in 1984, I therefore remain faithful to your insurance.
Thank you in advance.")</f>
        <v>Very well related to your different competitor.
Unlike other insurance, you are best placed.
PS: for info, my first moped at the time I assured it at home in 1984, I therefore remain faithful to your insurance.
Thank you in advance.</v>
      </c>
    </row>
    <row r="757" ht="15.75" customHeight="1">
      <c r="B757" s="2" t="s">
        <v>1990</v>
      </c>
      <c r="C757" s="2" t="s">
        <v>1991</v>
      </c>
      <c r="D757" s="2" t="s">
        <v>1400</v>
      </c>
      <c r="E757" s="2" t="s">
        <v>615</v>
      </c>
      <c r="F757" s="2" t="s">
        <v>15</v>
      </c>
      <c r="G757" s="2" t="s">
        <v>1989</v>
      </c>
      <c r="H757" s="2" t="s">
        <v>1021</v>
      </c>
      <c r="I757" s="2" t="str">
        <f>IFERROR(__xludf.DUMMYFUNCTION("GOOGLETRANSLATE(C757,""fr"",""en"")"),"I am satisfied with your services. Easy registration. Possibility to choose this insurance date and really cheap for a year at all risk")</f>
        <v>I am satisfied with your services. Easy registration. Possibility to choose this insurance date and really cheap for a year at all risk</v>
      </c>
    </row>
    <row r="758" ht="15.75" customHeight="1">
      <c r="B758" s="2" t="s">
        <v>1992</v>
      </c>
      <c r="C758" s="2" t="s">
        <v>1993</v>
      </c>
      <c r="D758" s="2" t="s">
        <v>1400</v>
      </c>
      <c r="E758" s="2" t="s">
        <v>615</v>
      </c>
      <c r="F758" s="2" t="s">
        <v>15</v>
      </c>
      <c r="G758" s="2" t="s">
        <v>1994</v>
      </c>
      <c r="H758" s="2" t="s">
        <v>1021</v>
      </c>
      <c r="I758" s="2" t="str">
        <f>IFERROR(__xludf.DUMMYFUNCTION("GOOGLETRANSLATE(C758,""fr"",""en"")"),"I am new to you. Hoping to feel good. For the moment the arrival procedures are simple. I hope this insurance is worth it!")</f>
        <v>I am new to you. Hoping to feel good. For the moment the arrival procedures are simple. I hope this insurance is worth it!</v>
      </c>
    </row>
    <row r="759" ht="15.75" customHeight="1">
      <c r="B759" s="2" t="s">
        <v>1995</v>
      </c>
      <c r="C759" s="2" t="s">
        <v>1996</v>
      </c>
      <c r="D759" s="2" t="s">
        <v>1400</v>
      </c>
      <c r="E759" s="2" t="s">
        <v>615</v>
      </c>
      <c r="F759" s="2" t="s">
        <v>15</v>
      </c>
      <c r="G759" s="2" t="s">
        <v>1994</v>
      </c>
      <c r="H759" s="2" t="s">
        <v>1021</v>
      </c>
      <c r="I759" s="2" t="str">
        <f>IFERROR(__xludf.DUMMYFUNCTION("GOOGLETRANSLATE(C759,""fr"",""en"")"),"Good price good coverage to see over time. I hope the customer service will be up to my coverage.")</f>
        <v>Good price good coverage to see over time. I hope the customer service will be up to my coverage.</v>
      </c>
    </row>
    <row r="760" ht="15.75" customHeight="1">
      <c r="B760" s="2" t="s">
        <v>1997</v>
      </c>
      <c r="C760" s="2" t="s">
        <v>1998</v>
      </c>
      <c r="D760" s="2" t="s">
        <v>1400</v>
      </c>
      <c r="E760" s="2" t="s">
        <v>615</v>
      </c>
      <c r="F760" s="2" t="s">
        <v>15</v>
      </c>
      <c r="G760" s="2" t="s">
        <v>1999</v>
      </c>
      <c r="H760" s="2" t="s">
        <v>1021</v>
      </c>
      <c r="I760" s="2" t="str">
        <f>IFERROR(__xludf.DUMMYFUNCTION("GOOGLETRANSLATE(C760,""fr"",""en"")"),"Satisfied and Correct price level C
I recommend for the motorcycle
Correct price and price level
I am satisfied
Thank you to your team
And the very easy site")</f>
        <v>Satisfied and Correct price level C
I recommend for the motorcycle
Correct price and price level
I am satisfied
Thank you to your team
And the very easy site</v>
      </c>
    </row>
    <row r="761" ht="15.75" customHeight="1">
      <c r="B761" s="2" t="s">
        <v>2000</v>
      </c>
      <c r="C761" s="2" t="s">
        <v>2001</v>
      </c>
      <c r="D761" s="2" t="s">
        <v>1400</v>
      </c>
      <c r="E761" s="2" t="s">
        <v>615</v>
      </c>
      <c r="F761" s="2" t="s">
        <v>15</v>
      </c>
      <c r="G761" s="2" t="s">
        <v>1999</v>
      </c>
      <c r="H761" s="2" t="s">
        <v>1021</v>
      </c>
      <c r="I761" s="2" t="str">
        <f>IFERROR(__xludf.DUMMYFUNCTION("GOOGLETRANSLATE(C761,""fr"",""en"")"),"Subscription facilitates. Very fast quote and subscription. Interesting price. The only downside: one hundred and fifty characteristics minimum for the evaluation. It is pumping pump and lack of credibility.")</f>
        <v>Subscription facilitates. Very fast quote and subscription. Interesting price. The only downside: one hundred and fifty characteristics minimum for the evaluation. It is pumping pump and lack of credibility.</v>
      </c>
    </row>
    <row r="762" ht="15.75" customHeight="1">
      <c r="B762" s="2" t="s">
        <v>2002</v>
      </c>
      <c r="C762" s="2" t="s">
        <v>2003</v>
      </c>
      <c r="D762" s="2" t="s">
        <v>1400</v>
      </c>
      <c r="E762" s="2" t="s">
        <v>615</v>
      </c>
      <c r="F762" s="2" t="s">
        <v>15</v>
      </c>
      <c r="G762" s="2" t="s">
        <v>2004</v>
      </c>
      <c r="H762" s="2" t="s">
        <v>1021</v>
      </c>
      <c r="I762" s="2" t="str">
        <f>IFERROR(__xludf.DUMMYFUNCTION("GOOGLETRANSLATE(C762,""fr"",""en"")"),"To date very efficient and competitive. To see subsequently depending on the claims, breakdowns and pricing degreases according to the evolution of the bonus.")</f>
        <v>To date very efficient and competitive. To see subsequently depending on the claims, breakdowns and pricing degreases according to the evolution of the bonus.</v>
      </c>
    </row>
    <row r="763" ht="15.75" customHeight="1">
      <c r="B763" s="2" t="s">
        <v>2005</v>
      </c>
      <c r="C763" s="2" t="s">
        <v>2006</v>
      </c>
      <c r="D763" s="2" t="s">
        <v>1400</v>
      </c>
      <c r="E763" s="2" t="s">
        <v>615</v>
      </c>
      <c r="F763" s="2" t="s">
        <v>15</v>
      </c>
      <c r="G763" s="2" t="s">
        <v>1024</v>
      </c>
      <c r="H763" s="2" t="s">
        <v>1021</v>
      </c>
      <c r="I763" s="2" t="str">
        <f>IFERROR(__xludf.DUMMYFUNCTION("GOOGLETRANSLATE(C763,""fr"",""en"")"),"I am super satisfied with the price of the insurance having later in any case very fast and super happy to be able to drive in complete safety I validate")</f>
        <v>I am super satisfied with the price of the insurance having later in any case very fast and super happy to be able to drive in complete safety I validate</v>
      </c>
    </row>
    <row r="764" ht="15.75" customHeight="1">
      <c r="B764" s="2" t="s">
        <v>2007</v>
      </c>
      <c r="C764" s="2" t="s">
        <v>2008</v>
      </c>
      <c r="D764" s="2" t="s">
        <v>1400</v>
      </c>
      <c r="E764" s="2" t="s">
        <v>615</v>
      </c>
      <c r="F764" s="2" t="s">
        <v>15</v>
      </c>
      <c r="G764" s="2" t="s">
        <v>1024</v>
      </c>
      <c r="H764" s="2" t="s">
        <v>1021</v>
      </c>
      <c r="I764" s="2" t="str">
        <f>IFERROR(__xludf.DUMMYFUNCTION("GOOGLETRANSLATE(C764,""fr"",""en"")"),"I am satisfied with speed, as well as the correct price as a whole, first motorcycle insured so counting overall, I recommend April Moto Insurance.
")</f>
        <v>I am satisfied with speed, as well as the correct price as a whole, first motorcycle insured so counting overall, I recommend April Moto Insurance.
</v>
      </c>
    </row>
    <row r="765" ht="15.75" customHeight="1">
      <c r="B765" s="2" t="s">
        <v>2009</v>
      </c>
      <c r="C765" s="2" t="s">
        <v>2010</v>
      </c>
      <c r="D765" s="2" t="s">
        <v>1400</v>
      </c>
      <c r="E765" s="2" t="s">
        <v>615</v>
      </c>
      <c r="F765" s="2" t="s">
        <v>15</v>
      </c>
      <c r="G765" s="2" t="s">
        <v>2011</v>
      </c>
      <c r="H765" s="2" t="s">
        <v>1021</v>
      </c>
      <c r="I765" s="2" t="str">
        <f>IFERROR(__xludf.DUMMYFUNCTION("GOOGLETRANSLATE(C765,""fr"",""en"")"),"Ok ...... we try to make a quote in the meantime we look at all the other insurance for the price its go we will see the quality of the insurance and here")</f>
        <v>Ok ...... we try to make a quote in the meantime we look at all the other insurance for the price its go we will see the quality of the insurance and here</v>
      </c>
    </row>
    <row r="766" ht="15.75" customHeight="1">
      <c r="B766" s="2" t="s">
        <v>2012</v>
      </c>
      <c r="C766" s="2" t="s">
        <v>2013</v>
      </c>
      <c r="D766" s="2" t="s">
        <v>1400</v>
      </c>
      <c r="E766" s="2" t="s">
        <v>615</v>
      </c>
      <c r="F766" s="2" t="s">
        <v>15</v>
      </c>
      <c r="G766" s="2" t="s">
        <v>2014</v>
      </c>
      <c r="H766" s="2" t="s">
        <v>1021</v>
      </c>
      <c r="I766" s="2" t="str">
        <f>IFERROR(__xludf.DUMMYFUNCTION("GOOGLETRANSLATE(C766,""fr"",""en"")"),"Very well I am satisfied with your price, I will recommend, simple and efficient, thank you again to the team.")</f>
        <v>Very well I am satisfied with your price, I will recommend, simple and efficient, thank you again to the team.</v>
      </c>
    </row>
    <row r="767" ht="15.75" customHeight="1">
      <c r="B767" s="2" t="s">
        <v>2015</v>
      </c>
      <c r="C767" s="2" t="s">
        <v>2016</v>
      </c>
      <c r="D767" s="2" t="s">
        <v>1400</v>
      </c>
      <c r="E767" s="2" t="s">
        <v>615</v>
      </c>
      <c r="F767" s="2" t="s">
        <v>15</v>
      </c>
      <c r="G767" s="2" t="s">
        <v>2014</v>
      </c>
      <c r="H767" s="2" t="s">
        <v>1021</v>
      </c>
      <c r="I767" s="2" t="str">
        <f>IFERROR(__xludf.DUMMYFUNCTION("GOOGLETRANSLATE(C767,""fr"",""en"")"),"Fast and efficient service. The prices suit me and I obtained all the desired information, that is to say the different properly detailed options.")</f>
        <v>Fast and efficient service. The prices suit me and I obtained all the desired information, that is to say the different properly detailed options.</v>
      </c>
    </row>
    <row r="768" ht="15.75" customHeight="1">
      <c r="B768" s="2" t="s">
        <v>2017</v>
      </c>
      <c r="C768" s="2" t="s">
        <v>2018</v>
      </c>
      <c r="D768" s="2" t="s">
        <v>1400</v>
      </c>
      <c r="E768" s="2" t="s">
        <v>615</v>
      </c>
      <c r="F768" s="2" t="s">
        <v>15</v>
      </c>
      <c r="G768" s="2" t="s">
        <v>1021</v>
      </c>
      <c r="H768" s="2" t="s">
        <v>1021</v>
      </c>
      <c r="I768" s="2" t="str">
        <f>IFERROR(__xludf.DUMMYFUNCTION("GOOGLETRANSLATE(C768,""fr"",""en"")"),"The prices and services are interesting, I am new it is difficult to say if I am satisfied. The future will tell us, finally I do not hope")</f>
        <v>The prices and services are interesting, I am new it is difficult to say if I am satisfied. The future will tell us, finally I do not hope</v>
      </c>
    </row>
    <row r="769" ht="15.75" customHeight="1">
      <c r="B769" s="2" t="s">
        <v>2019</v>
      </c>
      <c r="C769" s="2" t="s">
        <v>2020</v>
      </c>
      <c r="D769" s="2" t="s">
        <v>1400</v>
      </c>
      <c r="E769" s="2" t="s">
        <v>615</v>
      </c>
      <c r="F769" s="2" t="s">
        <v>15</v>
      </c>
      <c r="G769" s="2" t="s">
        <v>1021</v>
      </c>
      <c r="H769" s="2" t="s">
        <v>1021</v>
      </c>
      <c r="I769" s="2" t="str">
        <f>IFERROR(__xludf.DUMMYFUNCTION("GOOGLETRANSLATE(C769,""fr"",""en"")"),"Very good quality price after several time of search on the internet I am not finding better I highly recommend this insurance and thank you to the furet point com site")</f>
        <v>Very good quality price after several time of search on the internet I am not finding better I highly recommend this insurance and thank you to the furet point com site</v>
      </c>
    </row>
    <row r="770" ht="15.75" customHeight="1">
      <c r="B770" s="2" t="s">
        <v>2021</v>
      </c>
      <c r="C770" s="2" t="s">
        <v>2022</v>
      </c>
      <c r="D770" s="2" t="s">
        <v>1400</v>
      </c>
      <c r="E770" s="2" t="s">
        <v>615</v>
      </c>
      <c r="F770" s="2" t="s">
        <v>15</v>
      </c>
      <c r="G770" s="2" t="s">
        <v>1021</v>
      </c>
      <c r="H770" s="2" t="s">
        <v>1021</v>
      </c>
      <c r="I770" s="2" t="str">
        <f>IFERROR(__xludf.DUMMYFUNCTION("GOOGLETRANSLATE(C770,""fr"",""en"")"),"I am very satisfied with service and thank you for your telephonic welcome which was effective and which responded souls.
I wish to continue my insurance contract.")</f>
        <v>I am very satisfied with service and thank you for your telephonic welcome which was effective and which responded souls.
I wish to continue my insurance contract.</v>
      </c>
    </row>
    <row r="771" ht="15.75" customHeight="1">
      <c r="B771" s="2" t="s">
        <v>2023</v>
      </c>
      <c r="C771" s="2" t="s">
        <v>2024</v>
      </c>
      <c r="D771" s="2" t="s">
        <v>1400</v>
      </c>
      <c r="E771" s="2" t="s">
        <v>615</v>
      </c>
      <c r="F771" s="2" t="s">
        <v>15</v>
      </c>
      <c r="G771" s="2" t="s">
        <v>108</v>
      </c>
      <c r="H771" s="2" t="s">
        <v>109</v>
      </c>
      <c r="I771" s="2" t="str">
        <f>IFERROR(__xludf.DUMMYFUNCTION("GOOGLETRANSLATE(C771,""fr"",""en"")"),"Very simple and practical to subscribe satisfied with the service
Average price
Very fast I managed to make sure in a few minutes
I recommend
")</f>
        <v>Very simple and practical to subscribe satisfied with the service
Average price
Very fast I managed to make sure in a few minutes
I recommend
</v>
      </c>
    </row>
    <row r="772" ht="15.75" customHeight="1">
      <c r="B772" s="2" t="s">
        <v>2025</v>
      </c>
      <c r="C772" s="2" t="s">
        <v>2026</v>
      </c>
      <c r="D772" s="2" t="s">
        <v>1400</v>
      </c>
      <c r="E772" s="2" t="s">
        <v>615</v>
      </c>
      <c r="F772" s="2" t="s">
        <v>15</v>
      </c>
      <c r="G772" s="2" t="s">
        <v>2027</v>
      </c>
      <c r="H772" s="2" t="s">
        <v>109</v>
      </c>
      <c r="I772" s="2" t="str">
        <f>IFERROR(__xludf.DUMMYFUNCTION("GOOGLETRANSLATE(C772,""fr"",""en"")"),"I am satisfied with the April Moto service, very affordable prices compared to the competition, telephone service and email reachable easily, I recommend.")</f>
        <v>I am satisfied with the April Moto service, very affordable prices compared to the competition, telephone service and email reachable easily, I recommend.</v>
      </c>
    </row>
    <row r="773" ht="15.75" customHeight="1">
      <c r="B773" s="2" t="s">
        <v>2028</v>
      </c>
      <c r="C773" s="2" t="s">
        <v>2029</v>
      </c>
      <c r="D773" s="2" t="s">
        <v>1400</v>
      </c>
      <c r="E773" s="2" t="s">
        <v>615</v>
      </c>
      <c r="F773" s="2" t="s">
        <v>15</v>
      </c>
      <c r="G773" s="2" t="s">
        <v>2027</v>
      </c>
      <c r="H773" s="2" t="s">
        <v>109</v>
      </c>
      <c r="I773" s="2" t="str">
        <f>IFERROR(__xludf.DUMMYFUNCTION("GOOGLETRANSLATE(C773,""fr"",""en"")"),"Cool fast a little expensive and here you are all thank you good day to you
Cool fast a little expensive and here you are all thank you good day to you
Cool fast a little expensive and here you are all thank you good day to you
")</f>
        <v>Cool fast a little expensive and here you are all thank you good day to you
Cool fast a little expensive and here you are all thank you good day to you
Cool fast a little expensive and here you are all thank you good day to you
</v>
      </c>
    </row>
    <row r="774" ht="15.75" customHeight="1">
      <c r="B774" s="2" t="s">
        <v>2030</v>
      </c>
      <c r="C774" s="2" t="s">
        <v>2031</v>
      </c>
      <c r="D774" s="2" t="s">
        <v>1400</v>
      </c>
      <c r="E774" s="2" t="s">
        <v>615</v>
      </c>
      <c r="F774" s="2" t="s">
        <v>15</v>
      </c>
      <c r="G774" s="2" t="s">
        <v>2027</v>
      </c>
      <c r="H774" s="2" t="s">
        <v>109</v>
      </c>
      <c r="I774" s="2" t="str">
        <f>IFERROR(__xludf.DUMMYFUNCTION("GOOGLETRANSLATE(C774,""fr"",""en"")"),"Simple manipulations, quick quote and affordable price.
Speed ​​of service.
I hope that long -term services will be as interesting and fast.")</f>
        <v>Simple manipulations, quick quote and affordable price.
Speed ​​of service.
I hope that long -term services will be as interesting and fast.</v>
      </c>
    </row>
    <row r="775" ht="15.75" customHeight="1">
      <c r="B775" s="2" t="s">
        <v>2032</v>
      </c>
      <c r="C775" s="2" t="s">
        <v>2033</v>
      </c>
      <c r="D775" s="2" t="s">
        <v>1400</v>
      </c>
      <c r="E775" s="2" t="s">
        <v>615</v>
      </c>
      <c r="F775" s="2" t="s">
        <v>15</v>
      </c>
      <c r="G775" s="2" t="s">
        <v>2034</v>
      </c>
      <c r="H775" s="2" t="s">
        <v>109</v>
      </c>
      <c r="I775" s="2" t="str">
        <f>IFERROR(__xludf.DUMMYFUNCTION("GOOGLETRANSLATE(C775,""fr"",""en"")"),"I find it easy and quick online subscription. The prices are very competitive with regard to competition with a higher level of guarantees")</f>
        <v>I find it easy and quick online subscription. The prices are very competitive with regard to competition with a higher level of guarantees</v>
      </c>
    </row>
    <row r="776" ht="15.75" customHeight="1">
      <c r="B776" s="2" t="s">
        <v>2035</v>
      </c>
      <c r="C776" s="2" t="s">
        <v>2036</v>
      </c>
      <c r="D776" s="2" t="s">
        <v>1400</v>
      </c>
      <c r="E776" s="2" t="s">
        <v>615</v>
      </c>
      <c r="F776" s="2" t="s">
        <v>15</v>
      </c>
      <c r="G776" s="2" t="s">
        <v>2034</v>
      </c>
      <c r="H776" s="2" t="s">
        <v>109</v>
      </c>
      <c r="I776" s="2" t="str">
        <f>IFERROR(__xludf.DUMMYFUNCTION("GOOGLETRANSLATE(C776,""fr"",""en"")"),"Efficient
What more.
Look forward to seeing if in the event of a problem you will have the same speed and the same ease of future help me and help me out.")</f>
        <v>Efficient
What more.
Look forward to seeing if in the event of a problem you will have the same speed and the same ease of future help me and help me out.</v>
      </c>
    </row>
    <row r="777" ht="15.75" customHeight="1">
      <c r="B777" s="2" t="s">
        <v>2037</v>
      </c>
      <c r="C777" s="2" t="s">
        <v>2038</v>
      </c>
      <c r="D777" s="2" t="s">
        <v>1400</v>
      </c>
      <c r="E777" s="2" t="s">
        <v>615</v>
      </c>
      <c r="F777" s="2" t="s">
        <v>15</v>
      </c>
      <c r="G777" s="2" t="s">
        <v>2034</v>
      </c>
      <c r="H777" s="2" t="s">
        <v>109</v>
      </c>
      <c r="I777" s="2" t="str">
        <f>IFERROR(__xludf.DUMMYFUNCTION("GOOGLETRANSLATE(C777,""fr"",""en"")"),"I am satisfied with the price and the service.
Your simple website and possibility of multiple choice for personalized insurance.
No complaints.
")</f>
        <v>I am satisfied with the price and the service.
Your simple website and possibility of multiple choice for personalized insurance.
No complaints.
</v>
      </c>
    </row>
    <row r="778" ht="15.75" customHeight="1">
      <c r="B778" s="2" t="s">
        <v>2039</v>
      </c>
      <c r="C778" s="2" t="s">
        <v>2040</v>
      </c>
      <c r="D778" s="2" t="s">
        <v>1400</v>
      </c>
      <c r="E778" s="2" t="s">
        <v>615</v>
      </c>
      <c r="F778" s="2" t="s">
        <v>15</v>
      </c>
      <c r="G778" s="2" t="s">
        <v>2034</v>
      </c>
      <c r="H778" s="2" t="s">
        <v>109</v>
      </c>
      <c r="I778" s="2" t="str">
        <f>IFERROR(__xludf.DUMMYFUNCTION("GOOGLETRANSLATE(C778,""fr"",""en"")"),"After a price comparison, here I am signing the contract 5 min after.
Cool I can drive quiet prisons with a very good price+assistance 0 km+protection if accentuate.")</f>
        <v>After a price comparison, here I am signing the contract 5 min after.
Cool I can drive quiet prisons with a very good price+assistance 0 km+protection if accentuate.</v>
      </c>
    </row>
    <row r="779" ht="15.75" customHeight="1">
      <c r="B779" s="2" t="s">
        <v>2041</v>
      </c>
      <c r="C779" s="2" t="s">
        <v>2042</v>
      </c>
      <c r="D779" s="2" t="s">
        <v>1400</v>
      </c>
      <c r="E779" s="2" t="s">
        <v>615</v>
      </c>
      <c r="F779" s="2" t="s">
        <v>15</v>
      </c>
      <c r="G779" s="2" t="s">
        <v>2043</v>
      </c>
      <c r="H779" s="2" t="s">
        <v>109</v>
      </c>
      <c r="I779" s="2" t="str">
        <f>IFERROR(__xludf.DUMMYFUNCTION("GOOGLETRANSLATE(C779,""fr"",""en"")"),"Ultra practical with online subscription
Clear and practical site, the options are well informed as well as the franchises and conditions of allocation.")</f>
        <v>Ultra practical with online subscription
Clear and practical site, the options are well informed as well as the franchises and conditions of allocation.</v>
      </c>
    </row>
    <row r="780" ht="15.75" customHeight="1">
      <c r="B780" s="2" t="s">
        <v>2044</v>
      </c>
      <c r="C780" s="2" t="s">
        <v>2045</v>
      </c>
      <c r="D780" s="2" t="s">
        <v>1400</v>
      </c>
      <c r="E780" s="2" t="s">
        <v>615</v>
      </c>
      <c r="F780" s="2" t="s">
        <v>15</v>
      </c>
      <c r="G780" s="2" t="s">
        <v>2043</v>
      </c>
      <c r="H780" s="2" t="s">
        <v>109</v>
      </c>
      <c r="I780" s="2" t="str">
        <f>IFERROR(__xludf.DUMMYFUNCTION("GOOGLETRANSLATE(C780,""fr"",""en"")"),"Good price for this motorcycle*
Simple and clear quote no unnecessary blah
Quick and very simple subscription
First time insure at home I would see Bine if the service is there!")</f>
        <v>Good price for this motorcycle*
Simple and clear quote no unnecessary blah
Quick and very simple subscription
First time insure at home I would see Bine if the service is there!</v>
      </c>
    </row>
    <row r="781" ht="15.75" customHeight="1">
      <c r="B781" s="2" t="s">
        <v>2046</v>
      </c>
      <c r="C781" s="2" t="s">
        <v>2047</v>
      </c>
      <c r="D781" s="2" t="s">
        <v>1400</v>
      </c>
      <c r="E781" s="2" t="s">
        <v>615</v>
      </c>
      <c r="F781" s="2" t="s">
        <v>15</v>
      </c>
      <c r="G781" s="2" t="s">
        <v>2043</v>
      </c>
      <c r="H781" s="2" t="s">
        <v>109</v>
      </c>
      <c r="I781" s="2" t="str">
        <f>IFERROR(__xludf.DUMMYFUNCTION("GOOGLETRANSLATE(C781,""fr"",""en"")"),"I am satisfied with this insurance, the price is rather correct and I like the fact that I can make sure at home without having to justify a minimum number of insurance years")</f>
        <v>I am satisfied with this insurance, the price is rather correct and I like the fact that I can make sure at home without having to justify a minimum number of insurance years</v>
      </c>
    </row>
    <row r="782" ht="15.75" customHeight="1">
      <c r="B782" s="2" t="s">
        <v>2048</v>
      </c>
      <c r="C782" s="2" t="s">
        <v>2049</v>
      </c>
      <c r="D782" s="2" t="s">
        <v>1400</v>
      </c>
      <c r="E782" s="2" t="s">
        <v>615</v>
      </c>
      <c r="F782" s="2" t="s">
        <v>15</v>
      </c>
      <c r="G782" s="2" t="s">
        <v>2043</v>
      </c>
      <c r="H782" s="2" t="s">
        <v>109</v>
      </c>
      <c r="I782" s="2" t="str">
        <f>IFERROR(__xludf.DUMMYFUNCTION("GOOGLETRANSLATE(C782,""fr"",""en"")"),"I am satisfied at the moment, hope that it does not change and that the telephone service is correct.
I hope my comment helps you, have a good day.")</f>
        <v>I am satisfied at the moment, hope that it does not change and that the telephone service is correct.
I hope my comment helps you, have a good day.</v>
      </c>
    </row>
    <row r="783" ht="15.75" customHeight="1">
      <c r="B783" s="2" t="s">
        <v>2050</v>
      </c>
      <c r="C783" s="2" t="s">
        <v>2051</v>
      </c>
      <c r="D783" s="2" t="s">
        <v>1400</v>
      </c>
      <c r="E783" s="2" t="s">
        <v>615</v>
      </c>
      <c r="F783" s="2" t="s">
        <v>15</v>
      </c>
      <c r="G783" s="2" t="s">
        <v>1027</v>
      </c>
      <c r="H783" s="2" t="s">
        <v>109</v>
      </c>
      <c r="I783" s="2" t="str">
        <f>IFERROR(__xludf.DUMMYFUNCTION("GOOGLETRANSLATE(C783,""fr"",""en"")"),"I am satisfied with the price and services, thank you for acceptance. Everything was easy, I hope to quickly receive my sticker to be able to circulate freely")</f>
        <v>I am satisfied with the price and services, thank you for acceptance. Everything was easy, I hope to quickly receive my sticker to be able to circulate freely</v>
      </c>
    </row>
    <row r="784" ht="15.75" customHeight="1">
      <c r="B784" s="2" t="s">
        <v>2052</v>
      </c>
      <c r="C784" s="2" t="s">
        <v>2053</v>
      </c>
      <c r="D784" s="2" t="s">
        <v>1400</v>
      </c>
      <c r="E784" s="2" t="s">
        <v>615</v>
      </c>
      <c r="F784" s="2" t="s">
        <v>15</v>
      </c>
      <c r="G784" s="2" t="s">
        <v>2054</v>
      </c>
      <c r="H784" s="2" t="s">
        <v>109</v>
      </c>
      <c r="I784" s="2" t="str">
        <f>IFERROR(__xludf.DUMMYFUNCTION("GOOGLETRANSLATE(C784,""fr"",""en"")"),"Jesui satisfy the service gives the price that I give me I hope you are going well to the rest of the insurance I diagnose you thank you cordially")</f>
        <v>Jesui satisfy the service gives the price that I give me I hope you are going well to the rest of the insurance I diagnose you thank you cordially</v>
      </c>
    </row>
    <row r="785" ht="15.75" customHeight="1">
      <c r="B785" s="2" t="s">
        <v>2055</v>
      </c>
      <c r="C785" s="2" t="s">
        <v>2056</v>
      </c>
      <c r="D785" s="2" t="s">
        <v>1400</v>
      </c>
      <c r="E785" s="2" t="s">
        <v>615</v>
      </c>
      <c r="F785" s="2" t="s">
        <v>15</v>
      </c>
      <c r="G785" s="2" t="s">
        <v>2054</v>
      </c>
      <c r="H785" s="2" t="s">
        <v>109</v>
      </c>
      <c r="I785" s="2" t="str">
        <f>IFERROR(__xludf.DUMMYFUNCTION("GOOGLETRANSLATE(C785,""fr"",""en"")"),"I am satisfied with the price and the speed to register, I hope to receive a confirmation emails and a emails with a temporary sticker in order to be able to ride")</f>
        <v>I am satisfied with the price and the speed to register, I hope to receive a confirmation emails and a emails with a temporary sticker in order to be able to ride</v>
      </c>
    </row>
    <row r="786" ht="15.75" customHeight="1">
      <c r="B786" s="2" t="s">
        <v>2057</v>
      </c>
      <c r="C786" s="2" t="s">
        <v>2058</v>
      </c>
      <c r="D786" s="2" t="s">
        <v>1400</v>
      </c>
      <c r="E786" s="2" t="s">
        <v>615</v>
      </c>
      <c r="F786" s="2" t="s">
        <v>15</v>
      </c>
      <c r="G786" s="2" t="s">
        <v>2059</v>
      </c>
      <c r="H786" s="2" t="s">
        <v>109</v>
      </c>
      <c r="I786" s="2" t="str">
        <f>IFERROR(__xludf.DUMMYFUNCTION("GOOGLETRANSLATE(C786,""fr"",""en"")"),"I am satisfied with the service, the prices suit me simple efficient and quick thank you for addressing the email at the address indicate in the mail that I have just completed")</f>
        <v>I am satisfied with the service, the prices suit me simple efficient and quick thank you for addressing the email at the address indicate in the mail that I have just completed</v>
      </c>
    </row>
    <row r="787" ht="15.75" customHeight="1">
      <c r="B787" s="2" t="s">
        <v>2060</v>
      </c>
      <c r="C787" s="2" t="s">
        <v>2061</v>
      </c>
      <c r="D787" s="2" t="s">
        <v>1400</v>
      </c>
      <c r="E787" s="2" t="s">
        <v>615</v>
      </c>
      <c r="F787" s="2" t="s">
        <v>15</v>
      </c>
      <c r="G787" s="2" t="s">
        <v>2062</v>
      </c>
      <c r="H787" s="2" t="s">
        <v>109</v>
      </c>
      <c r="I787" s="2" t="str">
        <f>IFERROR(__xludf.DUMMYFUNCTION("GOOGLETRANSLATE(C787,""fr"",""en"")"),"I am satisfied with the quote in terms of price and charges, the subscription is fast.
Waiting to decide on this insurance in terms of time.")</f>
        <v>I am satisfied with the quote in terms of price and charges, the subscription is fast.
Waiting to decide on this insurance in terms of time.</v>
      </c>
    </row>
    <row r="788" ht="15.75" customHeight="1">
      <c r="B788" s="2" t="s">
        <v>2063</v>
      </c>
      <c r="C788" s="2" t="s">
        <v>2064</v>
      </c>
      <c r="D788" s="2" t="s">
        <v>1400</v>
      </c>
      <c r="E788" s="2" t="s">
        <v>615</v>
      </c>
      <c r="F788" s="2" t="s">
        <v>15</v>
      </c>
      <c r="G788" s="2" t="s">
        <v>2062</v>
      </c>
      <c r="H788" s="2" t="s">
        <v>109</v>
      </c>
      <c r="I788" s="2" t="str">
        <f>IFERROR(__xludf.DUMMYFUNCTION("GOOGLETRANSLATE(C788,""fr"",""en"")"),"Simple and efficient attractive price easy and well explains on the internet I hope that the insurance conditions are excellent thank you for the explanations")</f>
        <v>Simple and efficient attractive price easy and well explains on the internet I hope that the insurance conditions are excellent thank you for the explanations</v>
      </c>
    </row>
    <row r="789" ht="15.75" customHeight="1">
      <c r="B789" s="2" t="s">
        <v>2065</v>
      </c>
      <c r="C789" s="2" t="s">
        <v>2066</v>
      </c>
      <c r="D789" s="2" t="s">
        <v>1400</v>
      </c>
      <c r="E789" s="2" t="s">
        <v>615</v>
      </c>
      <c r="F789" s="2" t="s">
        <v>15</v>
      </c>
      <c r="G789" s="2" t="s">
        <v>2062</v>
      </c>
      <c r="H789" s="2" t="s">
        <v>109</v>
      </c>
      <c r="I789" s="2" t="str">
        <f>IFERROR(__xludf.DUMMYFUNCTION("GOOGLETRANSLATE(C789,""fr"",""en"")"),"Glad from insurance because it's cheap I am happy to have chosen you there is a lot of advantage thank you in advance I am a lot happy")</f>
        <v>Glad from insurance because it's cheap I am happy to have chosen you there is a lot of advantage thank you in advance I am a lot happy</v>
      </c>
    </row>
    <row r="790" ht="15.75" customHeight="1">
      <c r="B790" s="2" t="s">
        <v>2067</v>
      </c>
      <c r="C790" s="2" t="s">
        <v>2068</v>
      </c>
      <c r="D790" s="2" t="s">
        <v>1400</v>
      </c>
      <c r="E790" s="2" t="s">
        <v>615</v>
      </c>
      <c r="F790" s="2" t="s">
        <v>15</v>
      </c>
      <c r="G790" s="2" t="s">
        <v>2062</v>
      </c>
      <c r="H790" s="2" t="s">
        <v>109</v>
      </c>
      <c r="I790" s="2" t="str">
        <f>IFERROR(__xludf.DUMMYFUNCTION("GOOGLETRANSLATE(C790,""fr"",""en"")"),"I am satisfied with the service and the price is reasonable online service is easy to use quick and effective very good work.
I wish you a good luck")</f>
        <v>I am satisfied with the service and the price is reasonable online service is easy to use quick and effective very good work.
I wish you a good luck</v>
      </c>
    </row>
    <row r="791" ht="15.75" customHeight="1">
      <c r="B791" s="2" t="s">
        <v>2069</v>
      </c>
      <c r="C791" s="2" t="s">
        <v>2070</v>
      </c>
      <c r="D791" s="2" t="s">
        <v>1400</v>
      </c>
      <c r="E791" s="2" t="s">
        <v>615</v>
      </c>
      <c r="F791" s="2" t="s">
        <v>15</v>
      </c>
      <c r="G791" s="2" t="s">
        <v>2071</v>
      </c>
      <c r="H791" s="2" t="s">
        <v>109</v>
      </c>
      <c r="I791" s="2" t="str">
        <f>IFERROR(__xludf.DUMMYFUNCTION("GOOGLETRANSLATE(C791,""fr"",""en"")"),"Service at the top quality price super recommended at the top satisfied I recommend for a first motorcycle insurance experience I am very happy !!!!!!!")</f>
        <v>Service at the top quality price super recommended at the top satisfied I recommend for a first motorcycle insurance experience I am very happy !!!!!!!</v>
      </c>
    </row>
    <row r="792" ht="15.75" customHeight="1">
      <c r="B792" s="2" t="s">
        <v>2072</v>
      </c>
      <c r="C792" s="2" t="s">
        <v>2073</v>
      </c>
      <c r="D792" s="2" t="s">
        <v>1400</v>
      </c>
      <c r="E792" s="2" t="s">
        <v>615</v>
      </c>
      <c r="F792" s="2" t="s">
        <v>15</v>
      </c>
      <c r="G792" s="2" t="s">
        <v>2071</v>
      </c>
      <c r="H792" s="2" t="s">
        <v>109</v>
      </c>
      <c r="I792" s="2" t="str">
        <f>IFERROR(__xludf.DUMMYFUNCTION("GOOGLETRANSLATE(C792,""fr"",""en"")"),"Simple and quick, affordable price.
Online approach, quick and detailed quote, many options offered to complete the basic offers.
I recommend.
")</f>
        <v>Simple and quick, affordable price.
Online approach, quick and detailed quote, many options offered to complete the basic offers.
I recommend.
</v>
      </c>
    </row>
    <row r="793" ht="15.75" customHeight="1">
      <c r="B793" s="2" t="s">
        <v>2074</v>
      </c>
      <c r="C793" s="2" t="s">
        <v>2075</v>
      </c>
      <c r="D793" s="2" t="s">
        <v>1400</v>
      </c>
      <c r="E793" s="2" t="s">
        <v>615</v>
      </c>
      <c r="F793" s="2" t="s">
        <v>15</v>
      </c>
      <c r="G793" s="2" t="s">
        <v>2071</v>
      </c>
      <c r="H793" s="2" t="s">
        <v>109</v>
      </c>
      <c r="I793" s="2" t="str">
        <f>IFERROR(__xludf.DUMMYFUNCTION("GOOGLETRANSLATE(C793,""fr"",""en"")"),"Suitable price even if not the best but fast in action. Hoping that this allows really fast and responsive insurance.
The fact of doing everything by the Internet is very practical especially when you work during the day")</f>
        <v>Suitable price even if not the best but fast in action. Hoping that this allows really fast and responsive insurance.
The fact of doing everything by the Internet is very practical especially when you work during the day</v>
      </c>
    </row>
    <row r="794" ht="15.75" customHeight="1">
      <c r="B794" s="2" t="s">
        <v>2076</v>
      </c>
      <c r="C794" s="2" t="s">
        <v>2077</v>
      </c>
      <c r="D794" s="2" t="s">
        <v>1400</v>
      </c>
      <c r="E794" s="2" t="s">
        <v>615</v>
      </c>
      <c r="F794" s="2" t="s">
        <v>15</v>
      </c>
      <c r="G794" s="2" t="s">
        <v>112</v>
      </c>
      <c r="H794" s="2" t="s">
        <v>109</v>
      </c>
      <c r="I794" s="2" t="str">
        <f>IFERROR(__xludf.DUMMYFUNCTION("GOOGLETRANSLATE(C794,""fr"",""en"")"),"Simple and easy I just had to validate my quote and complete the requested information. I did not know this insurance; It’s thanks to the ferrets ’.")</f>
        <v>Simple and easy I just had to validate my quote and complete the requested information. I did not know this insurance; It’s thanks to the ferrets ’.</v>
      </c>
    </row>
    <row r="795" ht="15.75" customHeight="1">
      <c r="B795" s="2" t="s">
        <v>2078</v>
      </c>
      <c r="C795" s="2" t="s">
        <v>2079</v>
      </c>
      <c r="D795" s="2" t="s">
        <v>1400</v>
      </c>
      <c r="E795" s="2" t="s">
        <v>615</v>
      </c>
      <c r="F795" s="2" t="s">
        <v>15</v>
      </c>
      <c r="G795" s="2" t="s">
        <v>2080</v>
      </c>
      <c r="H795" s="2" t="s">
        <v>109</v>
      </c>
      <c r="I795" s="2" t="str">
        <f>IFERROR(__xludf.DUMMYFUNCTION("GOOGLETRANSLATE(C795,""fr"",""en"")"),"Attractive price guarantees correct
Rather intuitive site now there is only to ride hoping not to need to call insurance
Friends I recommend it and I recommend it in turn")</f>
        <v>Attractive price guarantees correct
Rather intuitive site now there is only to ride hoping not to need to call insurance
Friends I recommend it and I recommend it in turn</v>
      </c>
    </row>
    <row r="796" ht="15.75" customHeight="1">
      <c r="B796" s="2" t="s">
        <v>2081</v>
      </c>
      <c r="C796" s="2" t="s">
        <v>2082</v>
      </c>
      <c r="D796" s="2" t="s">
        <v>1400</v>
      </c>
      <c r="E796" s="2" t="s">
        <v>615</v>
      </c>
      <c r="F796" s="2" t="s">
        <v>15</v>
      </c>
      <c r="G796" s="2" t="s">
        <v>2080</v>
      </c>
      <c r="H796" s="2" t="s">
        <v>109</v>
      </c>
      <c r="I796" s="2" t="str">
        <f>IFERROR(__xludf.DUMMYFUNCTION("GOOGLETRANSLATE(C796,""fr"",""en"")"),"very friendly and reactive very competent advisor
The advice was given as planned with all the details
The advisor knows her work and is very friendly ..... I recommend thank you Nadia")</f>
        <v>very friendly and reactive very competent advisor
The advice was given as planned with all the details
The advisor knows her work and is very friendly ..... I recommend thank you Nadia</v>
      </c>
    </row>
    <row r="797" ht="15.75" customHeight="1">
      <c r="B797" s="2" t="s">
        <v>2083</v>
      </c>
      <c r="C797" s="2" t="s">
        <v>2084</v>
      </c>
      <c r="D797" s="2" t="s">
        <v>1400</v>
      </c>
      <c r="E797" s="2" t="s">
        <v>615</v>
      </c>
      <c r="F797" s="2" t="s">
        <v>15</v>
      </c>
      <c r="G797" s="2" t="s">
        <v>2080</v>
      </c>
      <c r="H797" s="2" t="s">
        <v>109</v>
      </c>
      <c r="I797" s="2" t="str">
        <f>IFERROR(__xludf.DUMMYFUNCTION("GOOGLETRANSLATE(C797,""fr"",""en"")"),"I am satisfied with the simple and practical service.
Ease of registration, the prices are up to my expectations. Fast service. To see the efficiency if necessary !!")</f>
        <v>I am satisfied with the simple and practical service.
Ease of registration, the prices are up to my expectations. Fast service. To see the efficiency if necessary !!</v>
      </c>
    </row>
    <row r="798" ht="15.75" customHeight="1">
      <c r="B798" s="2" t="s">
        <v>2085</v>
      </c>
      <c r="C798" s="2" t="s">
        <v>2086</v>
      </c>
      <c r="D798" s="2" t="s">
        <v>1400</v>
      </c>
      <c r="E798" s="2" t="s">
        <v>615</v>
      </c>
      <c r="F798" s="2" t="s">
        <v>15</v>
      </c>
      <c r="G798" s="2" t="s">
        <v>2087</v>
      </c>
      <c r="H798" s="2" t="s">
        <v>109</v>
      </c>
      <c r="I798" s="2" t="str">
        <f>IFERROR(__xludf.DUMMYFUNCTION("GOOGLETRANSLATE(C798,""fr"",""en"")"),"Very easy and also very fast to make value for money and not much to see the light of day or a problem arises")</f>
        <v>Very easy and also very fast to make value for money and not much to see the light of day or a problem arises</v>
      </c>
    </row>
    <row r="799" ht="15.75" customHeight="1">
      <c r="B799" s="2" t="s">
        <v>2088</v>
      </c>
      <c r="C799" s="2" t="s">
        <v>2089</v>
      </c>
      <c r="D799" s="2" t="s">
        <v>1400</v>
      </c>
      <c r="E799" s="2" t="s">
        <v>615</v>
      </c>
      <c r="F799" s="2" t="s">
        <v>15</v>
      </c>
      <c r="G799" s="2" t="s">
        <v>2087</v>
      </c>
      <c r="H799" s="2" t="s">
        <v>109</v>
      </c>
      <c r="I799" s="2" t="str">
        <f>IFERROR(__xludf.DUMMYFUNCTION("GOOGLETRANSLATE(C799,""fr"",""en"")"),"The price is not the most competitive for a young scooter driver like me but the website is very friendly and very practical to use for quick subscription")</f>
        <v>The price is not the most competitive for a young scooter driver like me but the website is very friendly and very practical to use for quick subscription</v>
      </c>
    </row>
    <row r="800" ht="15.75" customHeight="1">
      <c r="B800" s="2" t="s">
        <v>2090</v>
      </c>
      <c r="C800" s="2" t="s">
        <v>2091</v>
      </c>
      <c r="D800" s="2" t="s">
        <v>1400</v>
      </c>
      <c r="E800" s="2" t="s">
        <v>615</v>
      </c>
      <c r="F800" s="2" t="s">
        <v>15</v>
      </c>
      <c r="G800" s="2" t="s">
        <v>2087</v>
      </c>
      <c r="H800" s="2" t="s">
        <v>109</v>
      </c>
      <c r="I800" s="2" t="str">
        <f>IFERROR(__xludf.DUMMYFUNCTION("GOOGLETRANSLATE(C800,""fr"",""en"")"),"Satisfied with remote service and price.
Fast and ease to make the file.
First motorcycle insurance and fully satisfied.
I recommend")</f>
        <v>Satisfied with remote service and price.
Fast and ease to make the file.
First motorcycle insurance and fully satisfied.
I recommend</v>
      </c>
    </row>
    <row r="801" ht="15.75" customHeight="1">
      <c r="B801" s="2" t="s">
        <v>2092</v>
      </c>
      <c r="C801" s="2" t="s">
        <v>2093</v>
      </c>
      <c r="D801" s="2" t="s">
        <v>1400</v>
      </c>
      <c r="E801" s="2" t="s">
        <v>615</v>
      </c>
      <c r="F801" s="2" t="s">
        <v>15</v>
      </c>
      <c r="G801" s="2" t="s">
        <v>2094</v>
      </c>
      <c r="H801" s="2" t="s">
        <v>109</v>
      </c>
      <c r="I801" s="2" t="str">
        <f>IFERROR(__xludf.DUMMYFUNCTION("GOOGLETRANSLATE(C801,""fr"",""en"")"),"I am satisfied hoping not to have a surprise for my first online insurance. The prices are correct, driver insurance be careful, not necessarily noted,")</f>
        <v>I am satisfied hoping not to have a surprise for my first online insurance. The prices are correct, driver insurance be careful, not necessarily noted,</v>
      </c>
    </row>
    <row r="802" ht="15.75" customHeight="1">
      <c r="B802" s="2" t="s">
        <v>2095</v>
      </c>
      <c r="C802" s="2" t="s">
        <v>2096</v>
      </c>
      <c r="D802" s="2" t="s">
        <v>1400</v>
      </c>
      <c r="E802" s="2" t="s">
        <v>615</v>
      </c>
      <c r="F802" s="2" t="s">
        <v>15</v>
      </c>
      <c r="G802" s="2" t="s">
        <v>2094</v>
      </c>
      <c r="H802" s="2" t="s">
        <v>109</v>
      </c>
      <c r="I802" s="2" t="str">
        <f>IFERROR(__xludf.DUMMYFUNCTION("GOOGLETRANSLATE(C802,""fr"",""en"")"),"Quick very easy to access
The site is well done and very simple.
I am satisfied with the speed in less than 10min I was able to subscribe and that is quite pleasant.")</f>
        <v>Quick very easy to access
The site is well done and very simple.
I am satisfied with the speed in less than 10min I was able to subscribe and that is quite pleasant.</v>
      </c>
    </row>
    <row r="803" ht="15.75" customHeight="1">
      <c r="B803" s="2" t="s">
        <v>2097</v>
      </c>
      <c r="C803" s="2" t="s">
        <v>2098</v>
      </c>
      <c r="D803" s="2" t="s">
        <v>1400</v>
      </c>
      <c r="E803" s="2" t="s">
        <v>615</v>
      </c>
      <c r="F803" s="2" t="s">
        <v>15</v>
      </c>
      <c r="G803" s="2" t="s">
        <v>115</v>
      </c>
      <c r="H803" s="2" t="s">
        <v>109</v>
      </c>
      <c r="I803" s="2" t="str">
        <f>IFERROR(__xludf.DUMMYFUNCTION("GOOGLETRANSLATE(C803,""fr"",""en"")"),"The only ""reproach"" that can be made is the telephone exchange with the ""advised"" that follows the request. We can design that you want to make sure that the information given during the consultation is accurate (wherever the registration of the conve"&amp;"rsation), but you do not mention it either during the call or on the site.")</f>
        <v>The only "reproach" that can be made is the telephone exchange with the "advised" that follows the request. We can design that you want to make sure that the information given during the consultation is accurate (wherever the registration of the conversation), but you do not mention it either during the call or on the site.</v>
      </c>
    </row>
    <row r="804" ht="15.75" customHeight="1">
      <c r="B804" s="2" t="s">
        <v>2099</v>
      </c>
      <c r="C804" s="2" t="s">
        <v>2100</v>
      </c>
      <c r="D804" s="2" t="s">
        <v>1400</v>
      </c>
      <c r="E804" s="2" t="s">
        <v>615</v>
      </c>
      <c r="F804" s="2" t="s">
        <v>15</v>
      </c>
      <c r="G804" s="2" t="s">
        <v>2101</v>
      </c>
      <c r="H804" s="2" t="s">
        <v>109</v>
      </c>
      <c r="I804" s="2" t="str">
        <f>IFERROR(__xludf.DUMMYFUNCTION("GOOGLETRANSLATE(C804,""fr"",""en"")"),"I am satisfied with your offer and thank you and recommend to everyone around me.
Really confidence in Appril Assurances.")</f>
        <v>I am satisfied with your offer and thank you and recommend to everyone around me.
Really confidence in Appril Assurances.</v>
      </c>
    </row>
    <row r="805" ht="15.75" customHeight="1">
      <c r="B805" s="2" t="s">
        <v>2102</v>
      </c>
      <c r="C805" s="2" t="s">
        <v>2103</v>
      </c>
      <c r="D805" s="2" t="s">
        <v>1400</v>
      </c>
      <c r="E805" s="2" t="s">
        <v>615</v>
      </c>
      <c r="F805" s="2" t="s">
        <v>15</v>
      </c>
      <c r="G805" s="2" t="s">
        <v>2104</v>
      </c>
      <c r="H805" s="2" t="s">
        <v>109</v>
      </c>
      <c r="I805" s="2" t="str">
        <f>IFERROR(__xludf.DUMMYFUNCTION("GOOGLETRANSLATE(C805,""fr"",""en"")"),"I am satisfied, fast and easy, I was able to take out insurance on a Saturday evening, without going through an agency or staying on the phone for hours")</f>
        <v>I am satisfied, fast and easy, I was able to take out insurance on a Saturday evening, without going through an agency or staying on the phone for hours</v>
      </c>
    </row>
    <row r="806" ht="15.75" customHeight="1">
      <c r="B806" s="2" t="s">
        <v>2105</v>
      </c>
      <c r="C806" s="2" t="s">
        <v>2106</v>
      </c>
      <c r="D806" s="2" t="s">
        <v>1400</v>
      </c>
      <c r="E806" s="2" t="s">
        <v>615</v>
      </c>
      <c r="F806" s="2" t="s">
        <v>15</v>
      </c>
      <c r="G806" s="2" t="s">
        <v>2104</v>
      </c>
      <c r="H806" s="2" t="s">
        <v>109</v>
      </c>
      <c r="I806" s="2" t="str">
        <f>IFERROR(__xludf.DUMMYFUNCTION("GOOGLETRANSLATE(C806,""fr"",""en"")"),"I am satisfied with your contract offer but you could do better for good customers anywhere I accept your proposal with pleasure, thank you.")</f>
        <v>I am satisfied with your contract offer but you could do better for good customers anywhere I accept your proposal with pleasure, thank you.</v>
      </c>
    </row>
    <row r="807" ht="15.75" customHeight="1">
      <c r="B807" s="2" t="s">
        <v>2107</v>
      </c>
      <c r="C807" s="2" t="s">
        <v>2108</v>
      </c>
      <c r="D807" s="2" t="s">
        <v>1400</v>
      </c>
      <c r="E807" s="2" t="s">
        <v>615</v>
      </c>
      <c r="F807" s="2" t="s">
        <v>15</v>
      </c>
      <c r="G807" s="2" t="s">
        <v>2104</v>
      </c>
      <c r="H807" s="2" t="s">
        <v>109</v>
      </c>
      <c r="I807" s="2" t="str">
        <f>IFERROR(__xludf.DUMMYFUNCTION("GOOGLETRANSLATE(C807,""fr"",""en"")"),"Ok site well presented and understandable, taken competitive for bikers. I do not know if this insurance is reactive I would see it in use if I have problems?")</f>
        <v>Ok site well presented and understandable, taken competitive for bikers. I do not know if this insurance is reactive I would see it in use if I have problems?</v>
      </c>
    </row>
    <row r="808" ht="15.75" customHeight="1">
      <c r="B808" s="2" t="s">
        <v>2109</v>
      </c>
      <c r="C808" s="2" t="s">
        <v>2110</v>
      </c>
      <c r="D808" s="2" t="s">
        <v>1400</v>
      </c>
      <c r="E808" s="2" t="s">
        <v>615</v>
      </c>
      <c r="F808" s="2" t="s">
        <v>15</v>
      </c>
      <c r="G808" s="2" t="s">
        <v>2104</v>
      </c>
      <c r="H808" s="2" t="s">
        <v>109</v>
      </c>
      <c r="I808" s="2" t="str">
        <f>IFERROR(__xludf.DUMMYFUNCTION("GOOGLETRANSLATE(C808,""fr"",""en"")"),"I am delighted with the price compared to other insurances such as AMV or mutual of more expensive and less pro bikers ....
long life in April
mathieu
President of Moto Club Enduro")</f>
        <v>I am delighted with the price compared to other insurances such as AMV or mutual of more expensive and less pro bikers ....
long life in April
mathieu
President of Moto Club Enduro</v>
      </c>
    </row>
    <row r="809" ht="15.75" customHeight="1">
      <c r="B809" s="2" t="s">
        <v>2111</v>
      </c>
      <c r="C809" s="2" t="s">
        <v>2112</v>
      </c>
      <c r="D809" s="2" t="s">
        <v>1400</v>
      </c>
      <c r="E809" s="2" t="s">
        <v>615</v>
      </c>
      <c r="F809" s="2" t="s">
        <v>15</v>
      </c>
      <c r="G809" s="2" t="s">
        <v>2113</v>
      </c>
      <c r="H809" s="2" t="s">
        <v>109</v>
      </c>
      <c r="I809" s="2" t="str">
        <f>IFERROR(__xludf.DUMMYFUNCTION("GOOGLETRANSLATE(C809,""fr"",""en"")"),"Satisfied with the price and service and the speed of response. To advise friends. Very practical online service. Waiting for the green card. Thank you")</f>
        <v>Satisfied with the price and service and the speed of response. To advise friends. Very practical online service. Waiting for the green card. Thank you</v>
      </c>
    </row>
    <row r="810" ht="15.75" customHeight="1">
      <c r="B810" s="2" t="s">
        <v>2114</v>
      </c>
      <c r="C810" s="2" t="s">
        <v>2115</v>
      </c>
      <c r="D810" s="2" t="s">
        <v>1400</v>
      </c>
      <c r="E810" s="2" t="s">
        <v>615</v>
      </c>
      <c r="F810" s="2" t="s">
        <v>15</v>
      </c>
      <c r="G810" s="2" t="s">
        <v>2113</v>
      </c>
      <c r="H810" s="2" t="s">
        <v>109</v>
      </c>
      <c r="I810" s="2" t="str">
        <f>IFERROR(__xludf.DUMMYFUNCTION("GOOGLETRANSLATE(C810,""fr"",""en"")"),"2 quotes carried out one week apart and the prices are increased by € 7 ... To be reviewed!
Otherwise nothing to say about the first contact by phone
")</f>
        <v>2 quotes carried out one week apart and the prices are increased by € 7 ... To be reviewed!
Otherwise nothing to say about the first contact by phone
</v>
      </c>
    </row>
    <row r="811" ht="15.75" customHeight="1">
      <c r="B811" s="2" t="s">
        <v>2116</v>
      </c>
      <c r="C811" s="2" t="s">
        <v>2117</v>
      </c>
      <c r="D811" s="2" t="s">
        <v>1400</v>
      </c>
      <c r="E811" s="2" t="s">
        <v>615</v>
      </c>
      <c r="F811" s="2" t="s">
        <v>15</v>
      </c>
      <c r="G811" s="2" t="s">
        <v>2118</v>
      </c>
      <c r="H811" s="2" t="s">
        <v>109</v>
      </c>
      <c r="I811" s="2" t="str">
        <f>IFERROR(__xludf.DUMMYFUNCTION("GOOGLETRANSLATE(C811,""fr"",""en"")"),"I am satisfied with the service of this cheap and affordable insurance to go to work or this walk. Thank you I'm waiting to see if it continues.")</f>
        <v>I am satisfied with the service of this cheap and affordable insurance to go to work or this walk. Thank you I'm waiting to see if it continues.</v>
      </c>
    </row>
    <row r="812" ht="15.75" customHeight="1">
      <c r="B812" s="2" t="s">
        <v>2119</v>
      </c>
      <c r="C812" s="2" t="s">
        <v>2120</v>
      </c>
      <c r="D812" s="2" t="s">
        <v>1400</v>
      </c>
      <c r="E812" s="2" t="s">
        <v>615</v>
      </c>
      <c r="F812" s="2" t="s">
        <v>15</v>
      </c>
      <c r="G812" s="2" t="s">
        <v>2118</v>
      </c>
      <c r="H812" s="2" t="s">
        <v>109</v>
      </c>
      <c r="I812" s="2" t="str">
        <f>IFERROR(__xludf.DUMMYFUNCTION("GOOGLETRANSLATE(C812,""fr"",""en"")"),"I am satisfied with the price level see being much lower than the other insurance cordially my sincere greetings good day to all of you")</f>
        <v>I am satisfied with the price level see being much lower than the other insurance cordially my sincere greetings good day to all of you</v>
      </c>
    </row>
    <row r="813" ht="15.75" customHeight="1">
      <c r="B813" s="2" t="s">
        <v>2121</v>
      </c>
      <c r="C813" s="2" t="s">
        <v>2122</v>
      </c>
      <c r="D813" s="2" t="s">
        <v>1400</v>
      </c>
      <c r="E813" s="2" t="s">
        <v>615</v>
      </c>
      <c r="F813" s="2" t="s">
        <v>15</v>
      </c>
      <c r="G813" s="2" t="s">
        <v>2118</v>
      </c>
      <c r="H813" s="2" t="s">
        <v>109</v>
      </c>
      <c r="I813" s="2" t="str">
        <f>IFERROR(__xludf.DUMMYFUNCTION("GOOGLETRANSLATE(C813,""fr"",""en"")"),"The prices are reasonable with the minimum guarantee The comparisons carried out correspond to the prices announced without surprise any to see if in time these prices will remain reasonable which is unfortunately not always the case")</f>
        <v>The prices are reasonable with the minimum guarantee The comparisons carried out correspond to the prices announced without surprise any to see if in time these prices will remain reasonable which is unfortunately not always the case</v>
      </c>
    </row>
    <row r="814" ht="15.75" customHeight="1">
      <c r="B814" s="2" t="s">
        <v>2123</v>
      </c>
      <c r="C814" s="2" t="s">
        <v>2124</v>
      </c>
      <c r="D814" s="2" t="s">
        <v>1400</v>
      </c>
      <c r="E814" s="2" t="s">
        <v>615</v>
      </c>
      <c r="F814" s="2" t="s">
        <v>15</v>
      </c>
      <c r="G814" s="2" t="s">
        <v>2125</v>
      </c>
      <c r="H814" s="2" t="s">
        <v>109</v>
      </c>
      <c r="I814" s="2" t="str">
        <f>IFERROR(__xludf.DUMMYFUNCTION("GOOGLETRANSLATE(C814,""fr"",""en"")"),"Very very fast and inexpensive, pleasant advisor who understands and respects my needs. Contract made in 10 minutes not even. I recommend April Moto.")</f>
        <v>Very very fast and inexpensive, pleasant advisor who understands and respects my needs. Contract made in 10 minutes not even. I recommend April Moto.</v>
      </c>
    </row>
    <row r="815" ht="15.75" customHeight="1">
      <c r="B815" s="2" t="s">
        <v>2126</v>
      </c>
      <c r="C815" s="2" t="s">
        <v>2127</v>
      </c>
      <c r="D815" s="2" t="s">
        <v>1400</v>
      </c>
      <c r="E815" s="2" t="s">
        <v>615</v>
      </c>
      <c r="F815" s="2" t="s">
        <v>15</v>
      </c>
      <c r="G815" s="2" t="s">
        <v>2125</v>
      </c>
      <c r="H815" s="2" t="s">
        <v>109</v>
      </c>
      <c r="I815" s="2" t="str">
        <f>IFERROR(__xludf.DUMMYFUNCTION("GOOGLETRANSLATE(C815,""fr"",""en"")"),"I am satisfied with the service. Line subscription was easy to perform. The site is easy to use. The information was easy to find.")</f>
        <v>I am satisfied with the service. Line subscription was easy to perform. The site is easy to use. The information was easy to find.</v>
      </c>
    </row>
    <row r="816" ht="15.75" customHeight="1">
      <c r="B816" s="2" t="s">
        <v>2128</v>
      </c>
      <c r="C816" s="2" t="s">
        <v>2129</v>
      </c>
      <c r="D816" s="2" t="s">
        <v>1400</v>
      </c>
      <c r="E816" s="2" t="s">
        <v>615</v>
      </c>
      <c r="F816" s="2" t="s">
        <v>15</v>
      </c>
      <c r="G816" s="2" t="s">
        <v>2130</v>
      </c>
      <c r="H816" s="2" t="s">
        <v>109</v>
      </c>
      <c r="I816" s="2" t="str">
        <f>IFERROR(__xludf.DUMMYFUNCTION("GOOGLETRANSLATE(C816,""fr"",""en"")"),"Everything is billed
Change of anything
When we leave we have to pay 20 € ..
I had to provide the same papers 50 times.
I received a letter of recovery in mistake, nothing was spared me.")</f>
        <v>Everything is billed
Change of anything
When we leave we have to pay 20 € ..
I had to provide the same papers 50 times.
I received a letter of recovery in mistake, nothing was spared me.</v>
      </c>
    </row>
    <row r="817" ht="15.75" customHeight="1">
      <c r="B817" s="2" t="s">
        <v>2131</v>
      </c>
      <c r="C817" s="2" t="s">
        <v>2132</v>
      </c>
      <c r="D817" s="2" t="s">
        <v>1400</v>
      </c>
      <c r="E817" s="2" t="s">
        <v>615</v>
      </c>
      <c r="F817" s="2" t="s">
        <v>15</v>
      </c>
      <c r="G817" s="2" t="s">
        <v>2130</v>
      </c>
      <c r="H817" s="2" t="s">
        <v>109</v>
      </c>
      <c r="I817" s="2" t="str">
        <f>IFERROR(__xludf.DUMMYFUNCTION("GOOGLETRANSLATE(C817,""fr"",""en"")"),"Fast service, pleasant main price except no option is included which increases the price very quickly. But stay below the competition or some gave themselves.")</f>
        <v>Fast service, pleasant main price except no option is included which increases the price very quickly. But stay below the competition or some gave themselves.</v>
      </c>
    </row>
    <row r="818" ht="15.75" customHeight="1">
      <c r="B818" s="2" t="s">
        <v>2133</v>
      </c>
      <c r="C818" s="2" t="s">
        <v>2134</v>
      </c>
      <c r="D818" s="2" t="s">
        <v>1400</v>
      </c>
      <c r="E818" s="2" t="s">
        <v>615</v>
      </c>
      <c r="F818" s="2" t="s">
        <v>15</v>
      </c>
      <c r="G818" s="2" t="s">
        <v>2130</v>
      </c>
      <c r="H818" s="2" t="s">
        <v>109</v>
      </c>
      <c r="I818" s="2" t="str">
        <f>IFERROR(__xludf.DUMMYFUNCTION("GOOGLETRANSLATE(C818,""fr"",""en"")"),"I am satisfied with the service but I admit to being surprised not to have the same prices for the same service when I take the procedures for a replacement of vehicle and a new vehicle.")</f>
        <v>I am satisfied with the service but I admit to being surprised not to have the same prices for the same service when I take the procedures for a replacement of vehicle and a new vehicle.</v>
      </c>
    </row>
    <row r="819" ht="15.75" customHeight="1">
      <c r="B819" s="2" t="s">
        <v>2135</v>
      </c>
      <c r="C819" s="2" t="s">
        <v>2136</v>
      </c>
      <c r="D819" s="2" t="s">
        <v>1400</v>
      </c>
      <c r="E819" s="2" t="s">
        <v>615</v>
      </c>
      <c r="F819" s="2" t="s">
        <v>15</v>
      </c>
      <c r="G819" s="2" t="s">
        <v>2137</v>
      </c>
      <c r="H819" s="2" t="s">
        <v>109</v>
      </c>
      <c r="I819" s="2" t="str">
        <f>IFERROR(__xludf.DUMMYFUNCTION("GOOGLETRANSLATE(C819,""fr"",""en"")"),"I am satisfied with this transaction. I am satisfied because this insurer is very fast to be able to ensure a vehicle in a few clicks. I advise you April.")</f>
        <v>I am satisfied with this transaction. I am satisfied because this insurer is very fast to be able to ensure a vehicle in a few clicks. I advise you April.</v>
      </c>
    </row>
    <row r="820" ht="15.75" customHeight="1">
      <c r="B820" s="2" t="s">
        <v>2138</v>
      </c>
      <c r="C820" s="2" t="s">
        <v>2139</v>
      </c>
      <c r="D820" s="2" t="s">
        <v>1400</v>
      </c>
      <c r="E820" s="2" t="s">
        <v>615</v>
      </c>
      <c r="F820" s="2" t="s">
        <v>15</v>
      </c>
      <c r="G820" s="2" t="s">
        <v>2137</v>
      </c>
      <c r="H820" s="2" t="s">
        <v>109</v>
      </c>
      <c r="I820" s="2" t="str">
        <f>IFERROR(__xludf.DUMMYFUNCTION("GOOGLETRANSLATE(C820,""fr"",""en"")"),"satisfactory price and I appreciated being able to select the options I wanted to add.
I hope to be always so satisfied when it comes to implementing it.")</f>
        <v>satisfactory price and I appreciated being able to select the options I wanted to add.
I hope to be always so satisfied when it comes to implementing it.</v>
      </c>
    </row>
    <row r="821" ht="15.75" customHeight="1">
      <c r="B821" s="2" t="s">
        <v>2140</v>
      </c>
      <c r="C821" s="2" t="s">
        <v>2141</v>
      </c>
      <c r="D821" s="2" t="s">
        <v>1400</v>
      </c>
      <c r="E821" s="2" t="s">
        <v>615</v>
      </c>
      <c r="F821" s="2" t="s">
        <v>15</v>
      </c>
      <c r="G821" s="2" t="s">
        <v>2137</v>
      </c>
      <c r="H821" s="2" t="s">
        <v>109</v>
      </c>
      <c r="I821" s="2" t="str">
        <f>IFERROR(__xludf.DUMMYFUNCTION("GOOGLETRANSLATE(C821,""fr"",""en"")"),"Good price even have unbeatable for the minimum insurance of a scooter.
Have in the event of a claim (which I do not hope) if my opinion and always the same ....
")</f>
        <v>Good price even have unbeatable for the minimum insurance of a scooter.
Have in the event of a claim (which I do not hope) if my opinion and always the same ....
</v>
      </c>
    </row>
    <row r="822" ht="15.75" customHeight="1">
      <c r="B822" s="2" t="s">
        <v>2142</v>
      </c>
      <c r="C822" s="2" t="s">
        <v>2143</v>
      </c>
      <c r="D822" s="2" t="s">
        <v>1400</v>
      </c>
      <c r="E822" s="2" t="s">
        <v>615</v>
      </c>
      <c r="F822" s="2" t="s">
        <v>15</v>
      </c>
      <c r="G822" s="2" t="s">
        <v>2137</v>
      </c>
      <c r="H822" s="2" t="s">
        <v>109</v>
      </c>
      <c r="I822" s="2" t="str">
        <f>IFERROR(__xludf.DUMMYFUNCTION("GOOGLETRANSLATE(C822,""fr"",""en"")"),"For the moment, nothing to say. Clear and easy site. Regarding insurance services, we will see ....
Because for the moment I have just subscribed to a motorcycle contract.")</f>
        <v>For the moment, nothing to say. Clear and easy site. Regarding insurance services, we will see ....
Because for the moment I have just subscribed to a motorcycle contract.</v>
      </c>
    </row>
    <row r="823" ht="15.75" customHeight="1">
      <c r="B823" s="2" t="s">
        <v>2144</v>
      </c>
      <c r="C823" s="2" t="s">
        <v>2145</v>
      </c>
      <c r="D823" s="2" t="s">
        <v>1400</v>
      </c>
      <c r="E823" s="2" t="s">
        <v>615</v>
      </c>
      <c r="F823" s="2" t="s">
        <v>15</v>
      </c>
      <c r="G823" s="2" t="s">
        <v>2137</v>
      </c>
      <c r="H823" s="2" t="s">
        <v>109</v>
      </c>
      <c r="I823" s="2" t="str">
        <f>IFERROR(__xludf.DUMMYFUNCTION("GOOGLETRANSLATE(C823,""fr"",""en"")"),"Simple and quick. If I am satisfied with this insurance, I plan to ensure my other vehicles there. I think the price range that is offered is quite reasonable.")</f>
        <v>Simple and quick. If I am satisfied with this insurance, I plan to ensure my other vehicles there. I think the price range that is offered is quite reasonable.</v>
      </c>
    </row>
    <row r="824" ht="15.75" customHeight="1">
      <c r="B824" s="2" t="s">
        <v>2146</v>
      </c>
      <c r="C824" s="2" t="s">
        <v>2147</v>
      </c>
      <c r="D824" s="2" t="s">
        <v>1400</v>
      </c>
      <c r="E824" s="2" t="s">
        <v>615</v>
      </c>
      <c r="F824" s="2" t="s">
        <v>15</v>
      </c>
      <c r="G824" s="2" t="s">
        <v>2137</v>
      </c>
      <c r="H824" s="2" t="s">
        <v>109</v>
      </c>
      <c r="I824" s="2" t="str">
        <f>IFERROR(__xludf.DUMMYFUNCTION("GOOGLETRANSLATE(C824,""fr"",""en"")"),"Taking into account my request simply and effectively, the price is interesting for the use I will make of my motorcycle, just a few trips ...")</f>
        <v>Taking into account my request simply and effectively, the price is interesting for the use I will make of my motorcycle, just a few trips ...</v>
      </c>
    </row>
    <row r="825" ht="15.75" customHeight="1">
      <c r="B825" s="2" t="s">
        <v>2148</v>
      </c>
      <c r="C825" s="2" t="s">
        <v>2149</v>
      </c>
      <c r="D825" s="2" t="s">
        <v>1400</v>
      </c>
      <c r="E825" s="2" t="s">
        <v>615</v>
      </c>
      <c r="F825" s="2" t="s">
        <v>15</v>
      </c>
      <c r="G825" s="2" t="s">
        <v>2150</v>
      </c>
      <c r="H825" s="2" t="s">
        <v>109</v>
      </c>
      <c r="I825" s="2" t="str">
        <f>IFERROR(__xludf.DUMMYFUNCTION("GOOGLETRANSLATE(C825,""fr"",""en"")"),"I am satisfied with the service offered in relation to other insurance. Quick and efficient registration. Clear satisfaction. strongly recommends this insurance")</f>
        <v>I am satisfied with the service offered in relation to other insurance. Quick and efficient registration. Clear satisfaction. strongly recommends this insurance</v>
      </c>
    </row>
    <row r="826" ht="15.75" customHeight="1">
      <c r="B826" s="2" t="s">
        <v>2151</v>
      </c>
      <c r="C826" s="2" t="s">
        <v>2152</v>
      </c>
      <c r="D826" s="2" t="s">
        <v>1400</v>
      </c>
      <c r="E826" s="2" t="s">
        <v>615</v>
      </c>
      <c r="F826" s="2" t="s">
        <v>15</v>
      </c>
      <c r="G826" s="2" t="s">
        <v>2150</v>
      </c>
      <c r="H826" s="2" t="s">
        <v>109</v>
      </c>
      <c r="I826" s="2" t="str">
        <f>IFERROR(__xludf.DUMMYFUNCTION("GOOGLETRANSLATE(C826,""fr"",""en"")"),"Satisfied online subscription attractive price good readability on the site. perfect
I recommend April insurance services.
To see now if problem")</f>
        <v>Satisfied online subscription attractive price good readability on the site. perfect
I recommend April insurance services.
To see now if problem</v>
      </c>
    </row>
    <row r="827" ht="15.75" customHeight="1">
      <c r="B827" s="2" t="s">
        <v>2153</v>
      </c>
      <c r="C827" s="2" t="s">
        <v>2154</v>
      </c>
      <c r="D827" s="2" t="s">
        <v>1400</v>
      </c>
      <c r="E827" s="2" t="s">
        <v>615</v>
      </c>
      <c r="F827" s="2" t="s">
        <v>15</v>
      </c>
      <c r="G827" s="2" t="s">
        <v>2150</v>
      </c>
      <c r="H827" s="2" t="s">
        <v>109</v>
      </c>
      <c r="I827" s="2" t="str">
        <f>IFERROR(__xludf.DUMMYFUNCTION("GOOGLETRANSLATE(C827,""fr"",""en"")"),"Thank you for your super interesting price I do not regret my choice I hope to be able to evolve very soon with other vehicles in your insurance")</f>
        <v>Thank you for your super interesting price I do not regret my choice I hope to be able to evolve very soon with other vehicles in your insurance</v>
      </c>
    </row>
    <row r="828" ht="15.75" customHeight="1">
      <c r="B828" s="2" t="s">
        <v>2155</v>
      </c>
      <c r="C828" s="2" t="s">
        <v>2156</v>
      </c>
      <c r="D828" s="2" t="s">
        <v>1400</v>
      </c>
      <c r="E828" s="2" t="s">
        <v>615</v>
      </c>
      <c r="F828" s="2" t="s">
        <v>15</v>
      </c>
      <c r="G828" s="2" t="s">
        <v>2150</v>
      </c>
      <c r="H828" s="2" t="s">
        <v>109</v>
      </c>
      <c r="I828" s="2" t="str">
        <f>IFERROR(__xludf.DUMMYFUNCTION("GOOGLETRANSLATE(C828,""fr"",""en"")"),"I am satisfied with the service
Decent price
Fast and efficient in terms of call
Throughout the conversation advises her explains well")</f>
        <v>I am satisfied with the service
Decent price
Fast and efficient in terms of call
Throughout the conversation advises her explains well</v>
      </c>
    </row>
    <row r="829" ht="15.75" customHeight="1">
      <c r="B829" s="2" t="s">
        <v>2157</v>
      </c>
      <c r="C829" s="2" t="s">
        <v>2158</v>
      </c>
      <c r="D829" s="2" t="s">
        <v>1400</v>
      </c>
      <c r="E829" s="2" t="s">
        <v>615</v>
      </c>
      <c r="F829" s="2" t="s">
        <v>15</v>
      </c>
      <c r="G829" s="2" t="s">
        <v>2159</v>
      </c>
      <c r="H829" s="2" t="s">
        <v>109</v>
      </c>
      <c r="I829" s="2" t="str">
        <f>IFERROR(__xludf.DUMMYFUNCTION("GOOGLETRANSLATE(C829,""fr"",""en"")"),"Very satisfied, the approach is fast and effective!
The documents are clear and I hope it will not be too hard to contact this insurance in the event of an accident!")</f>
        <v>Very satisfied, the approach is fast and effective!
The documents are clear and I hope it will not be too hard to contact this insurance in the event of an accident!</v>
      </c>
    </row>
    <row r="830" ht="15.75" customHeight="1">
      <c r="B830" s="2" t="s">
        <v>2160</v>
      </c>
      <c r="C830" s="2" t="s">
        <v>2161</v>
      </c>
      <c r="D830" s="2" t="s">
        <v>1400</v>
      </c>
      <c r="E830" s="2" t="s">
        <v>615</v>
      </c>
      <c r="F830" s="2" t="s">
        <v>15</v>
      </c>
      <c r="G830" s="2" t="s">
        <v>1032</v>
      </c>
      <c r="H830" s="2" t="s">
        <v>109</v>
      </c>
      <c r="I830" s="2" t="str">
        <f>IFERROR(__xludf.DUMMYFUNCTION("GOOGLETRANSLATE(C830,""fr"",""en"")"),"Very good quality price quick response is said to be Satifesant Site Fast effective very well detailing is to secure I REMEILKE ES SITE Thank you")</f>
        <v>Very good quality price quick response is said to be Satifesant Site Fast effective very well detailing is to secure I REMEILKE ES SITE Thank you</v>
      </c>
    </row>
    <row r="831" ht="15.75" customHeight="1">
      <c r="B831" s="2" t="s">
        <v>2162</v>
      </c>
      <c r="C831" s="2" t="s">
        <v>2163</v>
      </c>
      <c r="D831" s="2" t="s">
        <v>1400</v>
      </c>
      <c r="E831" s="2" t="s">
        <v>615</v>
      </c>
      <c r="F831" s="2" t="s">
        <v>15</v>
      </c>
      <c r="G831" s="2" t="s">
        <v>1032</v>
      </c>
      <c r="H831" s="2" t="s">
        <v>109</v>
      </c>
      <c r="I831" s="2" t="str">
        <f>IFERROR(__xludf.DUMMYFUNCTION("GOOGLETRANSLATE(C831,""fr"",""en"")"),"Fast effective and consistent, now only the future will tell us! Hoping not to have an accident.
Lack the case for the motorcycle certificate.
")</f>
        <v>Fast effective and consistent, now only the future will tell us! Hoping not to have an accident.
Lack the case for the motorcycle certificate.
</v>
      </c>
    </row>
    <row r="832" ht="15.75" customHeight="1">
      <c r="B832" s="2" t="s">
        <v>2164</v>
      </c>
      <c r="C832" s="2" t="s">
        <v>2165</v>
      </c>
      <c r="D832" s="2" t="s">
        <v>1400</v>
      </c>
      <c r="E832" s="2" t="s">
        <v>615</v>
      </c>
      <c r="F832" s="2" t="s">
        <v>15</v>
      </c>
      <c r="G832" s="2" t="s">
        <v>1032</v>
      </c>
      <c r="H832" s="2" t="s">
        <v>109</v>
      </c>
      <c r="I832" s="2" t="str">
        <f>IFERROR(__xludf.DUMMYFUNCTION("GOOGLETRANSLATE(C832,""fr"",""en"")"),"Very attractive price, interesting, fast options, commercial gesture. In the top. I save € 300 on my motorcycle and car insurance by going to April")</f>
        <v>Very attractive price, interesting, fast options, commercial gesture. In the top. I save € 300 on my motorcycle and car insurance by going to April</v>
      </c>
    </row>
    <row r="833" ht="15.75" customHeight="1">
      <c r="B833" s="2" t="s">
        <v>2166</v>
      </c>
      <c r="C833" s="2" t="s">
        <v>2167</v>
      </c>
      <c r="D833" s="2" t="s">
        <v>1400</v>
      </c>
      <c r="E833" s="2" t="s">
        <v>615</v>
      </c>
      <c r="F833" s="2" t="s">
        <v>15</v>
      </c>
      <c r="G833" s="2" t="s">
        <v>1032</v>
      </c>
      <c r="H833" s="2" t="s">
        <v>109</v>
      </c>
      <c r="I833" s="2" t="str">
        <f>IFERROR(__xludf.DUMMYFUNCTION("GOOGLETRANSLATE(C833,""fr"",""en"")"),"Fast and efficient, it's just very practical.
We have the choice at the price level.
We have the choice on the formulas.
It is very fast and very simple to make a quote.")</f>
        <v>Fast and efficient, it's just very practical.
We have the choice at the price level.
We have the choice on the formulas.
It is very fast and very simple to make a quote.</v>
      </c>
    </row>
    <row r="834" ht="15.75" customHeight="1">
      <c r="B834" s="2" t="s">
        <v>2168</v>
      </c>
      <c r="C834" s="2" t="s">
        <v>2169</v>
      </c>
      <c r="D834" s="2" t="s">
        <v>1400</v>
      </c>
      <c r="E834" s="2" t="s">
        <v>615</v>
      </c>
      <c r="F834" s="2" t="s">
        <v>15</v>
      </c>
      <c r="G834" s="2" t="s">
        <v>1032</v>
      </c>
      <c r="H834" s="2" t="s">
        <v>109</v>
      </c>
      <c r="I834" s="2" t="str">
        <f>IFERROR(__xludf.DUMMYFUNCTION("GOOGLETRANSLATE(C834,""fr"",""en"")"),"Very satisfied with your very fast and emaciated service, not very expensive monthly payment I would recommend to people around me very sincerely")</f>
        <v>Very satisfied with your very fast and emaciated service, not very expensive monthly payment I would recommend to people around me very sincerely</v>
      </c>
    </row>
    <row r="835" ht="15.75" customHeight="1">
      <c r="B835" s="2" t="s">
        <v>2170</v>
      </c>
      <c r="C835" s="2" t="s">
        <v>2171</v>
      </c>
      <c r="D835" s="2" t="s">
        <v>1400</v>
      </c>
      <c r="E835" s="2" t="s">
        <v>615</v>
      </c>
      <c r="F835" s="2" t="s">
        <v>15</v>
      </c>
      <c r="G835" s="2" t="s">
        <v>109</v>
      </c>
      <c r="H835" s="2" t="s">
        <v>109</v>
      </c>
      <c r="I835" s="2" t="str">
        <f>IFERROR(__xludf.DUMMYFUNCTION("GOOGLETRANSLATE(C835,""fr"",""en"")"),"I am satisfied with the service offered I find the prices quite correct I hope to have made the right choice with your insurance and to be satisfied not to have cheated on me")</f>
        <v>I am satisfied with the service offered I find the prices quite correct I hope to have made the right choice with your insurance and to be satisfied not to have cheated on me</v>
      </c>
    </row>
    <row r="836" ht="15.75" customHeight="1">
      <c r="B836" s="2" t="s">
        <v>2172</v>
      </c>
      <c r="C836" s="2" t="s">
        <v>2173</v>
      </c>
      <c r="D836" s="2" t="s">
        <v>1400</v>
      </c>
      <c r="E836" s="2" t="s">
        <v>615</v>
      </c>
      <c r="F836" s="2" t="s">
        <v>15</v>
      </c>
      <c r="G836" s="2" t="s">
        <v>109</v>
      </c>
      <c r="H836" s="2" t="s">
        <v>109</v>
      </c>
      <c r="I836" s="2" t="str">
        <f>IFERROR(__xludf.DUMMYFUNCTION("GOOGLETRANSLATE(C836,""fr"",""en"")"),"Any new biker of 125, I discover the services levels of each insurers ... The rest remains to be seen knowing that my choice fell on April Moto given the quality/price ratio. We will see later the level of accompaniment ...")</f>
        <v>Any new biker of 125, I discover the services levels of each insurers ... The rest remains to be seen knowing that my choice fell on April Moto given the quality/price ratio. We will see later the level of accompaniment ...</v>
      </c>
    </row>
    <row r="837" ht="15.75" customHeight="1">
      <c r="B837" s="2" t="s">
        <v>2174</v>
      </c>
      <c r="C837" s="2" t="s">
        <v>2175</v>
      </c>
      <c r="D837" s="2" t="s">
        <v>1400</v>
      </c>
      <c r="E837" s="2" t="s">
        <v>615</v>
      </c>
      <c r="F837" s="2" t="s">
        <v>15</v>
      </c>
      <c r="G837" s="2" t="s">
        <v>109</v>
      </c>
      <c r="H837" s="2" t="s">
        <v>109</v>
      </c>
      <c r="I837" s="2" t="str">
        <f>IFERROR(__xludf.DUMMYFUNCTION("GOOGLETRANSLATE(C837,""fr"",""en"")"),"The prices are very attractive but being old customer the price I have been offered by indicating my vs customer account starting from a virgin quote without attaching it to my old account is less advantageous (the information I provided in both cases are"&amp;" strictly identical).
Regarding the subscription procedure, compared to the one I had to do by phone 2 years ago is much better! The call center was located I do not know where with advisers who did not speak very French very well, a lot of poor qualit"&amp;"y latency and communication therefore difficult to understand each other. In my somewhat special context (assurance of a loved one so that he can take the motorcycle to be restricted to the garage then insurance to my name of the bridled motorcycle) I fou"&amp;"nd myself paying 2x the registration fees while the Advisor had told me that no, then when I complained I was told that I would be reimbursed but I have never seen the color.")</f>
        <v>The prices are very attractive but being old customer the price I have been offered by indicating my vs customer account starting from a virgin quote without attaching it to my old account is less advantageous (the information I provided in both cases are strictly identical).
Regarding the subscription procedure, compared to the one I had to do by phone 2 years ago is much better! The call center was located I do not know where with advisers who did not speak very French very well, a lot of poor quality latency and communication therefore difficult to understand each other. In my somewhat special context (assurance of a loved one so that he can take the motorcycle to be restricted to the garage then insurance to my name of the bridled motorcycle) I found myself paying 2x the registration fees while the Advisor had told me that no, then when I complained I was told that I would be reimbursed but I have never seen the color.</v>
      </c>
    </row>
    <row r="838" ht="15.75" customHeight="1">
      <c r="B838" s="2" t="s">
        <v>2176</v>
      </c>
      <c r="C838" s="2" t="s">
        <v>2177</v>
      </c>
      <c r="D838" s="2" t="s">
        <v>1400</v>
      </c>
      <c r="E838" s="2" t="s">
        <v>615</v>
      </c>
      <c r="F838" s="2" t="s">
        <v>15</v>
      </c>
      <c r="G838" s="2" t="s">
        <v>109</v>
      </c>
      <c r="H838" s="2" t="s">
        <v>109</v>
      </c>
      <c r="I838" s="2" t="str">
        <f>IFERROR(__xludf.DUMMYFUNCTION("GOOGLETRANSLATE(C838,""fr"",""en"")"),"The price is very attractive and the subscription is easy and quick. My opinion is however to be measured. We know if we are well insured when we need it during a disaster or other. We will see in time.")</f>
        <v>The price is very attractive and the subscription is easy and quick. My opinion is however to be measured. We know if we are well insured when we need it during a disaster or other. We will see in time.</v>
      </c>
    </row>
    <row r="839" ht="15.75" customHeight="1">
      <c r="B839" s="2" t="s">
        <v>2178</v>
      </c>
      <c r="C839" s="2" t="s">
        <v>2179</v>
      </c>
      <c r="D839" s="2" t="s">
        <v>1400</v>
      </c>
      <c r="E839" s="2" t="s">
        <v>615</v>
      </c>
      <c r="F839" s="2" t="s">
        <v>15</v>
      </c>
      <c r="G839" s="2" t="s">
        <v>126</v>
      </c>
      <c r="H839" s="2" t="s">
        <v>127</v>
      </c>
      <c r="I839" s="2" t="str">
        <f>IFERROR(__xludf.DUMMYFUNCTION("GOOGLETRANSLATE(C839,""fr"",""en"")"),"I am satisfied with the prices and services offered by this insurance.
This seems to be a good value for money and I hope that the level of services will be up to my expectations.")</f>
        <v>I am satisfied with the prices and services offered by this insurance.
This seems to be a good value for money and I hope that the level of services will be up to my expectations.</v>
      </c>
    </row>
    <row r="840" ht="15.75" customHeight="1">
      <c r="B840" s="2" t="s">
        <v>2180</v>
      </c>
      <c r="C840" s="2" t="s">
        <v>2181</v>
      </c>
      <c r="D840" s="2" t="s">
        <v>1400</v>
      </c>
      <c r="E840" s="2" t="s">
        <v>615</v>
      </c>
      <c r="F840" s="2" t="s">
        <v>15</v>
      </c>
      <c r="G840" s="2" t="s">
        <v>126</v>
      </c>
      <c r="H840" s="2" t="s">
        <v>127</v>
      </c>
      <c r="I840" s="2" t="str">
        <f>IFERROR(__xludf.DUMMYFUNCTION("GOOGLETRANSLATE(C840,""fr"",""en"")"),"I am satisfied with the service The prices are competitive and the subscription is easy no problem meeting during the subscription I recommend")</f>
        <v>I am satisfied with the service The prices are competitive and the subscription is easy no problem meeting during the subscription I recommend</v>
      </c>
    </row>
    <row r="841" ht="15.75" customHeight="1">
      <c r="B841" s="2" t="s">
        <v>2182</v>
      </c>
      <c r="C841" s="2" t="s">
        <v>2183</v>
      </c>
      <c r="D841" s="2" t="s">
        <v>1400</v>
      </c>
      <c r="E841" s="2" t="s">
        <v>615</v>
      </c>
      <c r="F841" s="2" t="s">
        <v>15</v>
      </c>
      <c r="G841" s="2" t="s">
        <v>126</v>
      </c>
      <c r="H841" s="2" t="s">
        <v>127</v>
      </c>
      <c r="I841" s="2" t="str">
        <f>IFERROR(__xludf.DUMMYFUNCTION("GOOGLETRANSLATE(C841,""fr"",""en"")"),"I am satisfied with the service as well as the price proposed by Apil Moto Insurance.
The site is really not complicated for use, cordially")</f>
        <v>I am satisfied with the service as well as the price proposed by Apil Moto Insurance.
The site is really not complicated for use, cordially</v>
      </c>
    </row>
    <row r="842" ht="15.75" customHeight="1">
      <c r="B842" s="2" t="s">
        <v>2184</v>
      </c>
      <c r="C842" s="2" t="s">
        <v>2185</v>
      </c>
      <c r="D842" s="2" t="s">
        <v>1400</v>
      </c>
      <c r="E842" s="2" t="s">
        <v>615</v>
      </c>
      <c r="F842" s="2" t="s">
        <v>15</v>
      </c>
      <c r="G842" s="2" t="s">
        <v>126</v>
      </c>
      <c r="H842" s="2" t="s">
        <v>127</v>
      </c>
      <c r="I842" s="2" t="str">
        <f>IFERROR(__xludf.DUMMYFUNCTION("GOOGLETRANSLATE(C842,""fr"",""en"")"),"Simple quote to make and customer service to finalize the top insurance request ??
The prices are correct very good impression.
I am satisfied")</f>
        <v>Simple quote to make and customer service to finalize the top insurance request ??
The prices are correct very good impression.
I am satisfied</v>
      </c>
    </row>
    <row r="843" ht="15.75" customHeight="1">
      <c r="B843" s="2" t="s">
        <v>2186</v>
      </c>
      <c r="C843" s="2" t="s">
        <v>2187</v>
      </c>
      <c r="D843" s="2" t="s">
        <v>1400</v>
      </c>
      <c r="E843" s="2" t="s">
        <v>615</v>
      </c>
      <c r="F843" s="2" t="s">
        <v>15</v>
      </c>
      <c r="G843" s="2" t="s">
        <v>126</v>
      </c>
      <c r="H843" s="2" t="s">
        <v>127</v>
      </c>
      <c r="I843" s="2" t="str">
        <f>IFERROR(__xludf.DUMMYFUNCTION("GOOGLETRANSLATE(C843,""fr"",""en"")"),"I am satisfied with the services as well as the prices that have been offered. Set of the reception that I have received ... and I would recommend the APRIL insurance services")</f>
        <v>I am satisfied with the services as well as the prices that have been offered. Set of the reception that I have received ... and I would recommend the APRIL insurance services</v>
      </c>
    </row>
    <row r="844" ht="15.75" customHeight="1">
      <c r="B844" s="2" t="s">
        <v>2188</v>
      </c>
      <c r="C844" s="2" t="s">
        <v>2189</v>
      </c>
      <c r="D844" s="2" t="s">
        <v>1400</v>
      </c>
      <c r="E844" s="2" t="s">
        <v>615</v>
      </c>
      <c r="F844" s="2" t="s">
        <v>15</v>
      </c>
      <c r="G844" s="2" t="s">
        <v>126</v>
      </c>
      <c r="H844" s="2" t="s">
        <v>127</v>
      </c>
      <c r="I844" s="2" t="str">
        <f>IFERROR(__xludf.DUMMYFUNCTION("GOOGLETRANSLATE(C844,""fr"",""en"")"),"Top service
Very affordable price, price defying all competition.
Very present welcome and listening.
Customer service deserving much more than 5 stars")</f>
        <v>Top service
Very affordable price, price defying all competition.
Very present welcome and listening.
Customer service deserving much more than 5 stars</v>
      </c>
    </row>
    <row r="845" ht="15.75" customHeight="1">
      <c r="B845" s="2" t="s">
        <v>2190</v>
      </c>
      <c r="C845" s="2" t="s">
        <v>2191</v>
      </c>
      <c r="D845" s="2" t="s">
        <v>1400</v>
      </c>
      <c r="E845" s="2" t="s">
        <v>615</v>
      </c>
      <c r="F845" s="2" t="s">
        <v>15</v>
      </c>
      <c r="G845" s="2" t="s">
        <v>126</v>
      </c>
      <c r="H845" s="2" t="s">
        <v>127</v>
      </c>
      <c r="I845" s="2" t="str">
        <f>IFERROR(__xludf.DUMMYFUNCTION("GOOGLETRANSLATE(C845,""fr"",""en"")"),"More expensive than for my 650 Kawasaki, it is still incredible to make such a price for a third party moped. But you need many milk cows !!!")</f>
        <v>More expensive than for my 650 Kawasaki, it is still incredible to make such a price for a third party moped. But you need many milk cows !!!</v>
      </c>
    </row>
    <row r="846" ht="15.75" customHeight="1">
      <c r="B846" s="2" t="s">
        <v>2192</v>
      </c>
      <c r="C846" s="2" t="s">
        <v>2193</v>
      </c>
      <c r="D846" s="2" t="s">
        <v>1400</v>
      </c>
      <c r="E846" s="2" t="s">
        <v>615</v>
      </c>
      <c r="F846" s="2" t="s">
        <v>15</v>
      </c>
      <c r="G846" s="2" t="s">
        <v>126</v>
      </c>
      <c r="H846" s="2" t="s">
        <v>127</v>
      </c>
      <c r="I846" s="2" t="str">
        <f>IFERROR(__xludf.DUMMYFUNCTION("GOOGLETRANSLATE(C846,""fr"",""en"")"),"We satisfied with the price and the speed of this insurance I strongly recommend April insurance insurance in every way. I wish to ensure all my vehicles")</f>
        <v>We satisfied with the price and the speed of this insurance I strongly recommend April insurance insurance in every way. I wish to ensure all my vehicles</v>
      </c>
    </row>
    <row r="847" ht="15.75" customHeight="1">
      <c r="B847" s="2" t="s">
        <v>2194</v>
      </c>
      <c r="C847" s="2" t="s">
        <v>2195</v>
      </c>
      <c r="D847" s="2" t="s">
        <v>1400</v>
      </c>
      <c r="E847" s="2" t="s">
        <v>615</v>
      </c>
      <c r="F847" s="2" t="s">
        <v>15</v>
      </c>
      <c r="G847" s="2" t="s">
        <v>2196</v>
      </c>
      <c r="H847" s="2" t="s">
        <v>127</v>
      </c>
      <c r="I847" s="2" t="str">
        <f>IFERROR(__xludf.DUMMYFUNCTION("GOOGLETRANSLATE(C847,""fr"",""en"")"),"Satisfied good value for money to see in the temp after having problems and to see how the conflict will be resolved while hoping that this is going well")</f>
        <v>Satisfied good value for money to see in the temp after having problems and to see how the conflict will be resolved while hoping that this is going well</v>
      </c>
    </row>
    <row r="848" ht="15.75" customHeight="1">
      <c r="B848" s="2" t="s">
        <v>2197</v>
      </c>
      <c r="C848" s="2" t="s">
        <v>2198</v>
      </c>
      <c r="D848" s="2" t="s">
        <v>1400</v>
      </c>
      <c r="E848" s="2" t="s">
        <v>615</v>
      </c>
      <c r="F848" s="2" t="s">
        <v>15</v>
      </c>
      <c r="G848" s="2" t="s">
        <v>2196</v>
      </c>
      <c r="H848" s="2" t="s">
        <v>127</v>
      </c>
      <c r="I848" s="2" t="str">
        <f>IFERROR(__xludf.DUMMYFUNCTION("GOOGLETRANSLATE(C848,""fr"",""en"")"),"I am very satisfied with the service and during my call the person A was clear, polite and took the time of all explained me
I highly recommend .")</f>
        <v>I am very satisfied with the service and during my call the person A was clear, polite and took the time of all explained me
I highly recommend .</v>
      </c>
    </row>
    <row r="849" ht="15.75" customHeight="1">
      <c r="B849" s="2" t="s">
        <v>2199</v>
      </c>
      <c r="C849" s="2" t="s">
        <v>2200</v>
      </c>
      <c r="D849" s="2" t="s">
        <v>1400</v>
      </c>
      <c r="E849" s="2" t="s">
        <v>615</v>
      </c>
      <c r="F849" s="2" t="s">
        <v>15</v>
      </c>
      <c r="G849" s="2" t="s">
        <v>2196</v>
      </c>
      <c r="H849" s="2" t="s">
        <v>127</v>
      </c>
      <c r="I849" s="2" t="str">
        <f>IFERROR(__xludf.DUMMYFUNCTION("GOOGLETRANSLATE(C849,""fr"",""en"")"),"Satisfied with the service which is largely above the competition The prices are attractive and we have precise and clear answers with regard to the top advisers as always")</f>
        <v>Satisfied with the service which is largely above the competition The prices are attractive and we have precise and clear answers with regard to the top advisers as always</v>
      </c>
    </row>
    <row r="850" ht="15.75" customHeight="1">
      <c r="B850" s="2" t="s">
        <v>2201</v>
      </c>
      <c r="C850" s="2" t="s">
        <v>2202</v>
      </c>
      <c r="D850" s="2" t="s">
        <v>1400</v>
      </c>
      <c r="E850" s="2" t="s">
        <v>615</v>
      </c>
      <c r="F850" s="2" t="s">
        <v>15</v>
      </c>
      <c r="G850" s="2" t="s">
        <v>2196</v>
      </c>
      <c r="H850" s="2" t="s">
        <v>127</v>
      </c>
      <c r="I850" s="2" t="str">
        <f>IFERROR(__xludf.DUMMYFUNCTION("GOOGLETRANSLATE(C850,""fr"",""en"")"),"It is perfectly absurd to ask as to respond to our satisfaction with a service that has not yet been used. It does not invite confidence in the opinions that you can read here.")</f>
        <v>It is perfectly absurd to ask as to respond to our satisfaction with a service that has not yet been used. It does not invite confidence in the opinions that you can read here.</v>
      </c>
    </row>
    <row r="851" ht="15.75" customHeight="1">
      <c r="B851" s="2" t="s">
        <v>2203</v>
      </c>
      <c r="C851" s="2" t="s">
        <v>2204</v>
      </c>
      <c r="D851" s="2" t="s">
        <v>1400</v>
      </c>
      <c r="E851" s="2" t="s">
        <v>615</v>
      </c>
      <c r="F851" s="2" t="s">
        <v>15</v>
      </c>
      <c r="G851" s="2" t="s">
        <v>2196</v>
      </c>
      <c r="H851" s="2" t="s">
        <v>127</v>
      </c>
      <c r="I851" s="2" t="str">
        <f>IFERROR(__xludf.DUMMYFUNCTION("GOOGLETRANSLATE(C851,""fr"",""en"")"),"Cool well at the top really thank you very much the top this insurance I really recommend its great advice on your part thank you very much thank you")</f>
        <v>Cool well at the top really thank you very much the top this insurance I really recommend its great advice on your part thank you very much thank you</v>
      </c>
    </row>
    <row r="852" ht="15.75" customHeight="1">
      <c r="B852" s="2" t="s">
        <v>2205</v>
      </c>
      <c r="C852" s="2" t="s">
        <v>2206</v>
      </c>
      <c r="D852" s="2" t="s">
        <v>1400</v>
      </c>
      <c r="E852" s="2" t="s">
        <v>615</v>
      </c>
      <c r="F852" s="2" t="s">
        <v>15</v>
      </c>
      <c r="G852" s="2" t="s">
        <v>1038</v>
      </c>
      <c r="H852" s="2" t="s">
        <v>127</v>
      </c>
      <c r="I852" s="2" t="str">
        <f>IFERROR(__xludf.DUMMYFUNCTION("GOOGLETRANSLATE(C852,""fr"",""en"")"),"Ras this is a first subscription, I'm waiting to see in use how it goes. Fast and simple online service, easy to access, I recommend")</f>
        <v>Ras this is a first subscription, I'm waiting to see in use how it goes. Fast and simple online service, easy to access, I recommend</v>
      </c>
    </row>
    <row r="853" ht="15.75" customHeight="1">
      <c r="B853" s="2" t="s">
        <v>2207</v>
      </c>
      <c r="C853" s="2" t="s">
        <v>2208</v>
      </c>
      <c r="D853" s="2" t="s">
        <v>1400</v>
      </c>
      <c r="E853" s="2" t="s">
        <v>615</v>
      </c>
      <c r="F853" s="2" t="s">
        <v>15</v>
      </c>
      <c r="G853" s="2" t="s">
        <v>1038</v>
      </c>
      <c r="H853" s="2" t="s">
        <v>127</v>
      </c>
      <c r="I853" s="2" t="str">
        <f>IFERROR(__xludf.DUMMYFUNCTION("GOOGLETRANSLATE(C853,""fr"",""en"")"),"The prices are slightly high, customer service is not necessarily always reachable. Thank you for remedying it.")</f>
        <v>The prices are slightly high, customer service is not necessarily always reachable. Thank you for remedying it.</v>
      </c>
    </row>
    <row r="854" ht="15.75" customHeight="1">
      <c r="B854" s="2" t="s">
        <v>2209</v>
      </c>
      <c r="C854" s="2" t="s">
        <v>2210</v>
      </c>
      <c r="D854" s="2" t="s">
        <v>1400</v>
      </c>
      <c r="E854" s="2" t="s">
        <v>615</v>
      </c>
      <c r="F854" s="2" t="s">
        <v>15</v>
      </c>
      <c r="G854" s="2" t="s">
        <v>1038</v>
      </c>
      <c r="H854" s="2" t="s">
        <v>127</v>
      </c>
      <c r="I854" s="2" t="str">
        <f>IFERROR(__xludf.DUMMYFUNCTION("GOOGLETRANSLATE(C854,""fr"",""en"")"),"Fast and challenge all perfect competition for small budget I advise it to everyone.
Simple and fast
Good experience to see in the long term")</f>
        <v>Fast and challenge all perfect competition for small budget I advise it to everyone.
Simple and fast
Good experience to see in the long term</v>
      </c>
    </row>
    <row r="855" ht="15.75" customHeight="1">
      <c r="B855" s="2" t="s">
        <v>2211</v>
      </c>
      <c r="C855" s="2" t="s">
        <v>2212</v>
      </c>
      <c r="D855" s="2" t="s">
        <v>1400</v>
      </c>
      <c r="E855" s="2" t="s">
        <v>615</v>
      </c>
      <c r="F855" s="2" t="s">
        <v>15</v>
      </c>
      <c r="G855" s="2" t="s">
        <v>2213</v>
      </c>
      <c r="H855" s="2" t="s">
        <v>127</v>
      </c>
      <c r="I855" s="2" t="str">
        <f>IFERROR(__xludf.DUMMYFUNCTION("GOOGLETRANSLATE(C855,""fr"",""en"")"),"I have sastisfit of the service and the prices offered and it is very fast as insurance thank you again I hope that sela will continue by thanking you")</f>
        <v>I have sastisfit of the service and the prices offered and it is very fast as insurance thank you again I hope that sela will continue by thanking you</v>
      </c>
    </row>
    <row r="856" ht="15.75" customHeight="1">
      <c r="B856" s="2" t="s">
        <v>2214</v>
      </c>
      <c r="C856" s="2" t="s">
        <v>2215</v>
      </c>
      <c r="D856" s="2" t="s">
        <v>1400</v>
      </c>
      <c r="E856" s="2" t="s">
        <v>615</v>
      </c>
      <c r="F856" s="2" t="s">
        <v>15</v>
      </c>
      <c r="G856" s="2" t="s">
        <v>2213</v>
      </c>
      <c r="H856" s="2" t="s">
        <v>127</v>
      </c>
      <c r="I856" s="2" t="str">
        <f>IFERROR(__xludf.DUMMYFUNCTION("GOOGLETRANSLATE(C856,""fr"",""en"")"),"I am quite satisfied with the service it is not very complicated and it is practical enough to secure in a few clicks.
The prices are rather affordable.")</f>
        <v>I am quite satisfied with the service it is not very complicated and it is practical enough to secure in a few clicks.
The prices are rather affordable.</v>
      </c>
    </row>
    <row r="857" ht="15.75" customHeight="1">
      <c r="B857" s="2" t="s">
        <v>2216</v>
      </c>
      <c r="C857" s="2" t="s">
        <v>2217</v>
      </c>
      <c r="D857" s="2" t="s">
        <v>1400</v>
      </c>
      <c r="E857" s="2" t="s">
        <v>615</v>
      </c>
      <c r="F857" s="2" t="s">
        <v>15</v>
      </c>
      <c r="G857" s="2" t="s">
        <v>2213</v>
      </c>
      <c r="H857" s="2" t="s">
        <v>127</v>
      </c>
      <c r="I857" s="2" t="str">
        <f>IFERROR(__xludf.DUMMYFUNCTION("GOOGLETRANSLATE(C857,""fr"",""en"")"),"Fast and efficient, this perfectly corresponds to what I have been told about this insurance.
To see how it will evolve over time, but for the moment, better value for money.")</f>
        <v>Fast and efficient, this perfectly corresponds to what I have been told about this insurance.
To see how it will evolve over time, but for the moment, better value for money.</v>
      </c>
    </row>
    <row r="858" ht="15.75" customHeight="1">
      <c r="B858" s="2" t="s">
        <v>2218</v>
      </c>
      <c r="C858" s="2" t="s">
        <v>2219</v>
      </c>
      <c r="D858" s="2" t="s">
        <v>1400</v>
      </c>
      <c r="E858" s="2" t="s">
        <v>615</v>
      </c>
      <c r="F858" s="2" t="s">
        <v>15</v>
      </c>
      <c r="G858" s="2" t="s">
        <v>2213</v>
      </c>
      <c r="H858" s="2" t="s">
        <v>127</v>
      </c>
      <c r="I858" s="2" t="str">
        <f>IFERROR(__xludf.DUMMYFUNCTION("GOOGLETRANSLATE(C858,""fr"",""en"")"),"Very well informed, simple and efficient registration.
Very good placement price with warranty conditions that meet my expectations.
I recommend April with your eyes closed.")</f>
        <v>Very well informed, simple and efficient registration.
Very good placement price with warranty conditions that meet my expectations.
I recommend April with your eyes closed.</v>
      </c>
    </row>
    <row r="859" ht="15.75" customHeight="1">
      <c r="B859" s="2" t="s">
        <v>2220</v>
      </c>
      <c r="C859" s="2" t="s">
        <v>2221</v>
      </c>
      <c r="D859" s="2" t="s">
        <v>1400</v>
      </c>
      <c r="E859" s="2" t="s">
        <v>615</v>
      </c>
      <c r="F859" s="2" t="s">
        <v>15</v>
      </c>
      <c r="G859" s="2" t="s">
        <v>1041</v>
      </c>
      <c r="H859" s="2" t="s">
        <v>127</v>
      </c>
      <c r="I859" s="2" t="str">
        <f>IFERROR(__xludf.DUMMYFUNCTION("GOOGLETRANSLATE(C859,""fr"",""en"")"),"Delighted. Fast efficient and inexpensive. I have already had several insurances and this one looks very good for me. Thank you for the service I hope I would not be disappointed.")</f>
        <v>Delighted. Fast efficient and inexpensive. I have already had several insurances and this one looks very good for me. Thank you for the service I hope I would not be disappointed.</v>
      </c>
    </row>
    <row r="860" ht="15.75" customHeight="1">
      <c r="B860" s="2" t="s">
        <v>2222</v>
      </c>
      <c r="C860" s="2" t="s">
        <v>2223</v>
      </c>
      <c r="D860" s="2" t="s">
        <v>1400</v>
      </c>
      <c r="E860" s="2" t="s">
        <v>615</v>
      </c>
      <c r="F860" s="2" t="s">
        <v>15</v>
      </c>
      <c r="G860" s="2" t="s">
        <v>2224</v>
      </c>
      <c r="H860" s="2" t="s">
        <v>127</v>
      </c>
      <c r="I860" s="2" t="str">
        <f>IFERROR(__xludf.DUMMYFUNCTION("GOOGLETRANSLATE(C860,""fr"",""en"")"),"I have been a motorcycle permit since 2015, only insured in two-wheelers since. I am 26 years old, I paid 80 €/month to third party (with optional 0km assistance) for an FJR 1300 from 2003. This is almost 900 € of the year, very expensive. April Moto, quo"&amp;"te at 36 €/month for the same service. Nothing to say, thank you for savings.")</f>
        <v>I have been a motorcycle permit since 2015, only insured in two-wheelers since. I am 26 years old, I paid 80 €/month to third party (with optional 0km assistance) for an FJR 1300 from 2003. This is almost 900 € of the year, very expensive. April Moto, quote at 36 €/month for the same service. Nothing to say, thank you for savings.</v>
      </c>
    </row>
    <row r="861" ht="15.75" customHeight="1">
      <c r="B861" s="2" t="s">
        <v>2225</v>
      </c>
      <c r="C861" s="2" t="s">
        <v>2226</v>
      </c>
      <c r="D861" s="2" t="s">
        <v>1400</v>
      </c>
      <c r="E861" s="2" t="s">
        <v>615</v>
      </c>
      <c r="F861" s="2" t="s">
        <v>15</v>
      </c>
      <c r="G861" s="2" t="s">
        <v>2224</v>
      </c>
      <c r="H861" s="2" t="s">
        <v>127</v>
      </c>
      <c r="I861" s="2" t="str">
        <f>IFERROR(__xludf.DUMMYFUNCTION("GOOGLETRANSLATE(C861,""fr"",""en"")"),"Very satisfied with the transaction and the service, super happy, I recommend this insurance for any motorcycle insurance, I am very satisfied, yes")</f>
        <v>Very satisfied with the transaction and the service, super happy, I recommend this insurance for any motorcycle insurance, I am very satisfied, yes</v>
      </c>
    </row>
    <row r="862" ht="15.75" customHeight="1">
      <c r="B862" s="2" t="s">
        <v>2227</v>
      </c>
      <c r="C862" s="2" t="s">
        <v>2228</v>
      </c>
      <c r="D862" s="2" t="s">
        <v>1400</v>
      </c>
      <c r="E862" s="2" t="s">
        <v>615</v>
      </c>
      <c r="F862" s="2" t="s">
        <v>15</v>
      </c>
      <c r="G862" s="2" t="s">
        <v>2224</v>
      </c>
      <c r="H862" s="2" t="s">
        <v>127</v>
      </c>
      <c r="I862" s="2" t="str">
        <f>IFERROR(__xludf.DUMMYFUNCTION("GOOGLETRANSLATE(C862,""fr"",""en"")"),"Fast, web interface well built for subscription. Documents quickly received. To see in case of claims if the responsiveness is the same. Correct price, maximum bodily coverage amount not high enough.")</f>
        <v>Fast, web interface well built for subscription. Documents quickly received. To see in case of claims if the responsiveness is the same. Correct price, maximum bodily coverage amount not high enough.</v>
      </c>
    </row>
    <row r="863" ht="15.75" customHeight="1">
      <c r="B863" s="2" t="s">
        <v>2229</v>
      </c>
      <c r="C863" s="2" t="s">
        <v>2230</v>
      </c>
      <c r="D863" s="2" t="s">
        <v>1400</v>
      </c>
      <c r="E863" s="2" t="s">
        <v>615</v>
      </c>
      <c r="F863" s="2" t="s">
        <v>15</v>
      </c>
      <c r="G863" s="2" t="s">
        <v>2224</v>
      </c>
      <c r="H863" s="2" t="s">
        <v>127</v>
      </c>
      <c r="I863" s="2" t="str">
        <f>IFERROR(__xludf.DUMMYFUNCTION("GOOGLETRANSLATE(C863,""fr"",""en"")"),"I am satisfied with the service, the price and super telephone reception.
I recommend monitoring this business.
Clearly answered my questions.")</f>
        <v>I am satisfied with the service, the price and super telephone reception.
I recommend monitoring this business.
Clearly answered my questions.</v>
      </c>
    </row>
    <row r="864" ht="15.75" customHeight="1">
      <c r="B864" s="2" t="s">
        <v>2231</v>
      </c>
      <c r="C864" s="2" t="s">
        <v>2232</v>
      </c>
      <c r="D864" s="2" t="s">
        <v>1400</v>
      </c>
      <c r="E864" s="2" t="s">
        <v>615</v>
      </c>
      <c r="F864" s="2" t="s">
        <v>15</v>
      </c>
      <c r="G864" s="2" t="s">
        <v>2233</v>
      </c>
      <c r="H864" s="2" t="s">
        <v>127</v>
      </c>
      <c r="I864" s="2" t="str">
        <f>IFERROR(__xludf.DUMMYFUNCTION("GOOGLETRANSLATE(C864,""fr"",""en"")"),"Satisfied with immediate care
Thank you very much to the advisor for its efficiency. I received emails and information immediately to subscribe")</f>
        <v>Satisfied with immediate care
Thank you very much to the advisor for its efficiency. I received emails and information immediately to subscribe</v>
      </c>
    </row>
    <row r="865" ht="15.75" customHeight="1">
      <c r="B865" s="2" t="s">
        <v>2234</v>
      </c>
      <c r="C865" s="2" t="s">
        <v>2235</v>
      </c>
      <c r="D865" s="2" t="s">
        <v>1400</v>
      </c>
      <c r="E865" s="2" t="s">
        <v>615</v>
      </c>
      <c r="F865" s="2" t="s">
        <v>15</v>
      </c>
      <c r="G865" s="2" t="s">
        <v>1044</v>
      </c>
      <c r="H865" s="2" t="s">
        <v>127</v>
      </c>
      <c r="I865" s="2" t="str">
        <f>IFERROR(__xludf.DUMMYFUNCTION("GOOGLETRANSLATE(C865,""fr"",""en"")"),"Perfect, the price is very good, very simple to realize, really satisfied, insurance for many things, I am really satisfied. THANKS A LOT")</f>
        <v>Perfect, the price is very good, very simple to realize, really satisfied, insurance for many things, I am really satisfied. THANKS A LOT</v>
      </c>
    </row>
    <row r="866" ht="15.75" customHeight="1">
      <c r="B866" s="2" t="s">
        <v>2236</v>
      </c>
      <c r="C866" s="2" t="s">
        <v>2237</v>
      </c>
      <c r="D866" s="2" t="s">
        <v>1400</v>
      </c>
      <c r="E866" s="2" t="s">
        <v>615</v>
      </c>
      <c r="F866" s="2" t="s">
        <v>15</v>
      </c>
      <c r="G866" s="2" t="s">
        <v>1044</v>
      </c>
      <c r="H866" s="2" t="s">
        <v>127</v>
      </c>
      <c r="I866" s="2" t="str">
        <f>IFERROR(__xludf.DUMMYFUNCTION("GOOGLETRANSLATE(C866,""fr"",""en"")"),"I am satisfied, I nevertheless wish to be contacted to modify error concerning the date of circulation of my vehicle as well as my address.")</f>
        <v>I am satisfied, I nevertheless wish to be contacted to modify error concerning the date of circulation of my vehicle as well as my address.</v>
      </c>
    </row>
    <row r="867" ht="15.75" customHeight="1">
      <c r="B867" s="2" t="s">
        <v>2238</v>
      </c>
      <c r="C867" s="2" t="s">
        <v>2239</v>
      </c>
      <c r="D867" s="2" t="s">
        <v>1400</v>
      </c>
      <c r="E867" s="2" t="s">
        <v>615</v>
      </c>
      <c r="F867" s="2" t="s">
        <v>15</v>
      </c>
      <c r="G867" s="2" t="s">
        <v>1055</v>
      </c>
      <c r="H867" s="2" t="s">
        <v>127</v>
      </c>
      <c r="I867" s="2" t="str">
        <f>IFERROR(__xludf.DUMMYFUNCTION("GOOGLETRANSLATE(C867,""fr"",""en"")"),"I am satisfied, super simple and fast online insurance, and the price its really top, thank you and I was recommended biker friends ...")</f>
        <v>I am satisfied, super simple and fast online insurance, and the price its really top, thank you and I was recommended biker friends ...</v>
      </c>
    </row>
    <row r="868" ht="15.75" customHeight="1">
      <c r="B868" s="2" t="s">
        <v>2240</v>
      </c>
      <c r="C868" s="2" t="s">
        <v>2241</v>
      </c>
      <c r="D868" s="2" t="s">
        <v>1400</v>
      </c>
      <c r="E868" s="2" t="s">
        <v>615</v>
      </c>
      <c r="F868" s="2" t="s">
        <v>15</v>
      </c>
      <c r="G868" s="2" t="s">
        <v>1055</v>
      </c>
      <c r="H868" s="2" t="s">
        <v>127</v>
      </c>
      <c r="I868" s="2" t="str">
        <f>IFERROR(__xludf.DUMMYFUNCTION("GOOGLETRANSLATE(C868,""fr"",""en"")"),"The price is very competitive and allows you to take a lot of comfort options. The subscription from the Internet is easy.
Pleasant and ergonomic interface.")</f>
        <v>The price is very competitive and allows you to take a lot of comfort options. The subscription from the Internet is easy.
Pleasant and ergonomic interface.</v>
      </c>
    </row>
    <row r="869" ht="15.75" customHeight="1">
      <c r="B869" s="2" t="s">
        <v>2242</v>
      </c>
      <c r="C869" s="2" t="s">
        <v>2243</v>
      </c>
      <c r="D869" s="2" t="s">
        <v>1400</v>
      </c>
      <c r="E869" s="2" t="s">
        <v>615</v>
      </c>
      <c r="F869" s="2" t="s">
        <v>15</v>
      </c>
      <c r="G869" s="2" t="s">
        <v>1055</v>
      </c>
      <c r="H869" s="2" t="s">
        <v>127</v>
      </c>
      <c r="I869" s="2" t="str">
        <f>IFERROR(__xludf.DUMMYFUNCTION("GOOGLETRANSLATE(C869,""fr"",""en"")"),"Best online insurance I am very happy and I always want the best and among the super insurer ......................
...........")</f>
        <v>Best online insurance I am very happy and I always want the best and among the super insurer ......................
...........</v>
      </c>
    </row>
    <row r="870" ht="15.75" customHeight="1">
      <c r="B870" s="2" t="s">
        <v>2244</v>
      </c>
      <c r="C870" s="2" t="s">
        <v>2245</v>
      </c>
      <c r="D870" s="2" t="s">
        <v>1400</v>
      </c>
      <c r="E870" s="2" t="s">
        <v>615</v>
      </c>
      <c r="F870" s="2" t="s">
        <v>15</v>
      </c>
      <c r="G870" s="2" t="s">
        <v>1055</v>
      </c>
      <c r="H870" s="2" t="s">
        <v>127</v>
      </c>
      <c r="I870" s="2" t="str">
        <f>IFERROR(__xludf.DUMMYFUNCTION("GOOGLETRANSLATE(C870,""fr"",""en"")"),"Very satisfied with the speed of execution, simple, and attentive when necessary. And especially very competitive prices! I recommend this insurance with all my heart")</f>
        <v>Very satisfied with the speed of execution, simple, and attentive when necessary. And especially very competitive prices! I recommend this insurance with all my heart</v>
      </c>
    </row>
    <row r="871" ht="15.75" customHeight="1">
      <c r="B871" s="2" t="s">
        <v>2246</v>
      </c>
      <c r="C871" s="2" t="s">
        <v>2247</v>
      </c>
      <c r="D871" s="2" t="s">
        <v>1400</v>
      </c>
      <c r="E871" s="2" t="s">
        <v>615</v>
      </c>
      <c r="F871" s="2" t="s">
        <v>15</v>
      </c>
      <c r="G871" s="2" t="s">
        <v>2248</v>
      </c>
      <c r="H871" s="2" t="s">
        <v>127</v>
      </c>
      <c r="I871" s="2" t="str">
        <f>IFERROR(__xludf.DUMMYFUNCTION("GOOGLETRANSLATE(C871,""fr"",""en"")"),"Good customer service I am waiting to see more! Fast simple to join and attractive price .... all you need to do is test, hoping not to need it")</f>
        <v>Good customer service I am waiting to see more! Fast simple to join and attractive price .... all you need to do is test, hoping not to need it</v>
      </c>
    </row>
    <row r="872" ht="15.75" customHeight="1">
      <c r="B872" s="2" t="s">
        <v>2249</v>
      </c>
      <c r="C872" s="2" t="s">
        <v>2250</v>
      </c>
      <c r="D872" s="2" t="s">
        <v>1400</v>
      </c>
      <c r="E872" s="2" t="s">
        <v>615</v>
      </c>
      <c r="F872" s="2" t="s">
        <v>15</v>
      </c>
      <c r="G872" s="2" t="s">
        <v>130</v>
      </c>
      <c r="H872" s="2" t="s">
        <v>127</v>
      </c>
      <c r="I872" s="2" t="str">
        <f>IFERROR(__xludf.DUMMYFUNCTION("GOOGLETRANSLATE(C872,""fr"",""en"")"),"I am satisfied with the services offered as well as the prices. The subscription is clear and is done with simplicity. I will recommend April Moto for the quality of what is offered.")</f>
        <v>I am satisfied with the services offered as well as the prices. The subscription is clear and is done with simplicity. I will recommend April Moto for the quality of what is offered.</v>
      </c>
    </row>
    <row r="873" ht="15.75" customHeight="1">
      <c r="B873" s="2" t="s">
        <v>2251</v>
      </c>
      <c r="C873" s="2" t="s">
        <v>2252</v>
      </c>
      <c r="D873" s="2" t="s">
        <v>1400</v>
      </c>
      <c r="E873" s="2" t="s">
        <v>615</v>
      </c>
      <c r="F873" s="2" t="s">
        <v>15</v>
      </c>
      <c r="G873" s="2" t="s">
        <v>130</v>
      </c>
      <c r="H873" s="2" t="s">
        <v>127</v>
      </c>
      <c r="I873" s="2" t="str">
        <f>IFERROR(__xludf.DUMMYFUNCTION("GOOGLETRANSLATE(C873,""fr"",""en"")"),"I am happy with your prices, you are really inexpensive and great customer service. At the top for the 7 days a week and 24 hours a day. Good price for young permits.")</f>
        <v>I am happy with your prices, you are really inexpensive and great customer service. At the top for the 7 days a week and 24 hours a day. Good price for young permits.</v>
      </c>
    </row>
    <row r="874" ht="15.75" customHeight="1">
      <c r="B874" s="2" t="s">
        <v>2253</v>
      </c>
      <c r="C874" s="2" t="s">
        <v>2254</v>
      </c>
      <c r="D874" s="2" t="s">
        <v>1400</v>
      </c>
      <c r="E874" s="2" t="s">
        <v>615</v>
      </c>
      <c r="F874" s="2" t="s">
        <v>15</v>
      </c>
      <c r="G874" s="2" t="s">
        <v>2255</v>
      </c>
      <c r="H874" s="2" t="s">
        <v>127</v>
      </c>
      <c r="I874" s="2" t="str">
        <f>IFERROR(__xludf.DUMMYFUNCTION("GOOGLETRANSLATE(C874,""fr"",""en"")"),"rapid transaction
Simple adhesion formulation
Confidence and tolerance of the advisor who made himself available by phone and efficient.
")</f>
        <v>rapid transaction
Simple adhesion formulation
Confidence and tolerance of the advisor who made himself available by phone and efficient.
</v>
      </c>
    </row>
    <row r="875" ht="15.75" customHeight="1">
      <c r="B875" s="2" t="s">
        <v>2256</v>
      </c>
      <c r="C875" s="2" t="s">
        <v>2257</v>
      </c>
      <c r="D875" s="2" t="s">
        <v>1400</v>
      </c>
      <c r="E875" s="2" t="s">
        <v>615</v>
      </c>
      <c r="F875" s="2" t="s">
        <v>15</v>
      </c>
      <c r="G875" s="2" t="s">
        <v>2255</v>
      </c>
      <c r="H875" s="2" t="s">
        <v>127</v>
      </c>
      <c r="I875" s="2" t="str">
        <f>IFERROR(__xludf.DUMMYFUNCTION("GOOGLETRANSLATE(C875,""fr"",""en"")"),"I note without knowledge of the facts, it is my first insurance then ..
We will see !
It was fast and easy that said, and the best price offered so good.")</f>
        <v>I note without knowledge of the facts, it is my first insurance then ..
We will see !
It was fast and easy that said, and the best price offered so good.</v>
      </c>
    </row>
    <row r="876" ht="15.75" customHeight="1">
      <c r="B876" s="2" t="s">
        <v>2258</v>
      </c>
      <c r="C876" s="2" t="s">
        <v>2259</v>
      </c>
      <c r="D876" s="2" t="s">
        <v>1400</v>
      </c>
      <c r="E876" s="2" t="s">
        <v>615</v>
      </c>
      <c r="F876" s="2" t="s">
        <v>15</v>
      </c>
      <c r="G876" s="2" t="s">
        <v>2255</v>
      </c>
      <c r="H876" s="2" t="s">
        <v>127</v>
      </c>
      <c r="I876" s="2" t="str">
        <f>IFERROR(__xludf.DUMMYFUNCTION("GOOGLETRANSLATE(C876,""fr"",""en"")"),"delighted but two months or have to pay for 4 I find it a little big
But despite its I find that the site is easy to access and the insurance is done fairly quickly
")</f>
        <v>delighted but two months or have to pay for 4 I find it a little big
But despite its I find that the site is easy to access and the insurance is done fairly quickly
</v>
      </c>
    </row>
    <row r="877" ht="15.75" customHeight="1">
      <c r="B877" s="2" t="s">
        <v>2260</v>
      </c>
      <c r="C877" s="2" t="s">
        <v>2261</v>
      </c>
      <c r="D877" s="2" t="s">
        <v>1400</v>
      </c>
      <c r="E877" s="2" t="s">
        <v>615</v>
      </c>
      <c r="F877" s="2" t="s">
        <v>15</v>
      </c>
      <c r="G877" s="2" t="s">
        <v>2262</v>
      </c>
      <c r="H877" s="2" t="s">
        <v>127</v>
      </c>
      <c r="I877" s="2" t="str">
        <f>IFERROR(__xludf.DUMMYFUNCTION("GOOGLETRANSLATE(C877,""fr"",""en"")"),"Suitable prices, practical and fast membership.
This is the first time that I have adhere to an online insurance contract, I hope I am not disappointed.
")</f>
        <v>Suitable prices, practical and fast membership.
This is the first time that I have adhere to an online insurance contract, I hope I am not disappointed.
</v>
      </c>
    </row>
    <row r="878" ht="15.75" customHeight="1">
      <c r="B878" s="2" t="s">
        <v>2263</v>
      </c>
      <c r="C878" s="2" t="s">
        <v>2264</v>
      </c>
      <c r="D878" s="2" t="s">
        <v>1400</v>
      </c>
      <c r="E878" s="2" t="s">
        <v>615</v>
      </c>
      <c r="F878" s="2" t="s">
        <v>15</v>
      </c>
      <c r="G878" s="2" t="s">
        <v>2262</v>
      </c>
      <c r="H878" s="2" t="s">
        <v>127</v>
      </c>
      <c r="I878" s="2" t="str">
        <f>IFERROR(__xludf.DUMMYFUNCTION("GOOGLETRANSLATE(C878,""fr"",""en"")"),"Excellent value for money and services, super simple and easy to access transaction. Very suitable formulas for each need. Speed ​​of treatment.")</f>
        <v>Excellent value for money and services, super simple and easy to access transaction. Very suitable formulas for each need. Speed ​​of treatment.</v>
      </c>
    </row>
    <row r="879" ht="15.75" customHeight="1">
      <c r="B879" s="2" t="s">
        <v>2265</v>
      </c>
      <c r="C879" s="2" t="s">
        <v>2266</v>
      </c>
      <c r="D879" s="2" t="s">
        <v>1400</v>
      </c>
      <c r="E879" s="2" t="s">
        <v>615</v>
      </c>
      <c r="F879" s="2" t="s">
        <v>15</v>
      </c>
      <c r="G879" s="2" t="s">
        <v>2267</v>
      </c>
      <c r="H879" s="2" t="s">
        <v>127</v>
      </c>
      <c r="I879" s="2" t="str">
        <f>IFERROR(__xludf.DUMMYFUNCTION("GOOGLETRANSLATE(C879,""fr"",""en"")"),"I have been insured for a few years in your company, I am very satisfied. So far and luckily, I have not had any problems, so I have not had the opportunity to be in contact with your claims service.")</f>
        <v>I have been insured for a few years in your company, I am very satisfied. So far and luckily, I have not had any problems, so I have not had the opportunity to be in contact with your claims service.</v>
      </c>
    </row>
    <row r="880" ht="15.75" customHeight="1">
      <c r="B880" s="2" t="s">
        <v>2268</v>
      </c>
      <c r="C880" s="2" t="s">
        <v>2269</v>
      </c>
      <c r="D880" s="2" t="s">
        <v>1400</v>
      </c>
      <c r="E880" s="2" t="s">
        <v>615</v>
      </c>
      <c r="F880" s="2" t="s">
        <v>15</v>
      </c>
      <c r="G880" s="2" t="s">
        <v>2270</v>
      </c>
      <c r="H880" s="2" t="s">
        <v>127</v>
      </c>
      <c r="I880" s="2" t="str">
        <f>IFERROR(__xludf.DUMMYFUNCTION("GOOGLETRANSLATE(C880,""fr"",""en"")"),"I am satisfied with the service and the quality price fast service and not complicated easy enough in the explanations and in approach to follow
Thank you")</f>
        <v>I am satisfied with the service and the quality price fast service and not complicated easy enough in the explanations and in approach to follow
Thank you</v>
      </c>
    </row>
    <row r="881" ht="15.75" customHeight="1">
      <c r="B881" s="2" t="s">
        <v>2271</v>
      </c>
      <c r="C881" s="2" t="s">
        <v>2272</v>
      </c>
      <c r="D881" s="2" t="s">
        <v>1400</v>
      </c>
      <c r="E881" s="2" t="s">
        <v>615</v>
      </c>
      <c r="F881" s="2" t="s">
        <v>15</v>
      </c>
      <c r="G881" s="2" t="s">
        <v>2270</v>
      </c>
      <c r="H881" s="2" t="s">
        <v>127</v>
      </c>
      <c r="I881" s="2" t="str">
        <f>IFERROR(__xludf.DUMMYFUNCTION("GOOGLETRANSLATE(C881,""fr"",""en"")"),"A little high price for an old 125 insured for an experienced biker ...
To see if the services are worth it. I'm waiting to see if it's justified.")</f>
        <v>A little high price for an old 125 insured for an experienced biker ...
To see if the services are worth it. I'm waiting to see if it's justified.</v>
      </c>
    </row>
    <row r="882" ht="15.75" customHeight="1">
      <c r="B882" s="2" t="s">
        <v>2273</v>
      </c>
      <c r="C882" s="2" t="s">
        <v>2274</v>
      </c>
      <c r="D882" s="2" t="s">
        <v>1400</v>
      </c>
      <c r="E882" s="2" t="s">
        <v>615</v>
      </c>
      <c r="F882" s="2" t="s">
        <v>15</v>
      </c>
      <c r="G882" s="2" t="s">
        <v>2275</v>
      </c>
      <c r="H882" s="2" t="s">
        <v>127</v>
      </c>
      <c r="I882" s="2" t="str">
        <f>IFERROR(__xludf.DUMMYFUNCTION("GOOGLETRANSLATE(C882,""fr"",""en"")"),"I would like to have more contact with a telephone operator. Contact with an answering machine is far from satisfactory.
I asked to be contacted since the end of the morning .... it is almost 7 p.m. and I still haven't had any calls .... CPVIn problem ??"&amp;"??")</f>
        <v>I would like to have more contact with a telephone operator. Contact with an answering machine is far from satisfactory.
I asked to be contacted since the end of the morning .... it is almost 7 p.m. and I still haven't had any calls .... CPVIn problem ????</v>
      </c>
    </row>
    <row r="883" ht="15.75" customHeight="1">
      <c r="B883" s="2" t="s">
        <v>2276</v>
      </c>
      <c r="C883" s="2" t="s">
        <v>2277</v>
      </c>
      <c r="D883" s="2" t="s">
        <v>1400</v>
      </c>
      <c r="E883" s="2" t="s">
        <v>615</v>
      </c>
      <c r="F883" s="2" t="s">
        <v>15</v>
      </c>
      <c r="G883" s="2" t="s">
        <v>2275</v>
      </c>
      <c r="H883" s="2" t="s">
        <v>127</v>
      </c>
      <c r="I883" s="2" t="str">
        <f>IFERROR(__xludf.DUMMYFUNCTION("GOOGLETRANSLATE(C883,""fr"",""en"")"),"Super it was really good the prices are attractive and I recommend to any person wanting to motorcycle for inexpensive responsive and inexpensive I do not regret")</f>
        <v>Super it was really good the prices are attractive and I recommend to any person wanting to motorcycle for inexpensive responsive and inexpensive I do not regret</v>
      </c>
    </row>
    <row r="884" ht="15.75" customHeight="1">
      <c r="B884" s="2" t="s">
        <v>2278</v>
      </c>
      <c r="C884" s="2" t="s">
        <v>2279</v>
      </c>
      <c r="D884" s="2" t="s">
        <v>1400</v>
      </c>
      <c r="E884" s="2" t="s">
        <v>615</v>
      </c>
      <c r="F884" s="2" t="s">
        <v>15</v>
      </c>
      <c r="G884" s="2" t="s">
        <v>2275</v>
      </c>
      <c r="H884" s="2" t="s">
        <v>127</v>
      </c>
      <c r="I884" s="2" t="str">
        <f>IFERROR(__xludf.DUMMYFUNCTION("GOOGLETRANSLATE(C884,""fr"",""en"")"),"Very fast . Simple registration. I recommend. To see in time if everything goes as planned. Interesting rates compared to competition")</f>
        <v>Very fast . Simple registration. I recommend. To see in time if everything goes as planned. Interesting rates compared to competition</v>
      </c>
    </row>
    <row r="885" ht="15.75" customHeight="1">
      <c r="B885" s="2" t="s">
        <v>2280</v>
      </c>
      <c r="C885" s="2" t="s">
        <v>2281</v>
      </c>
      <c r="D885" s="2" t="s">
        <v>1400</v>
      </c>
      <c r="E885" s="2" t="s">
        <v>615</v>
      </c>
      <c r="F885" s="2" t="s">
        <v>15</v>
      </c>
      <c r="G885" s="2" t="s">
        <v>2275</v>
      </c>
      <c r="H885" s="2" t="s">
        <v>127</v>
      </c>
      <c r="I885" s="2" t="str">
        <f>IFERROR(__xludf.DUMMYFUNCTION("GOOGLETRANSLATE(C885,""fr"",""en"")"),"Carré I Susi Happy Prémeir Vehicle Buy first Asure In addition it is cheap for a scooter it takes to pay 40th instead of 90th good day to all")</f>
        <v>Carré I Susi Happy Prémeir Vehicle Buy first Asure In addition it is cheap for a scooter it takes to pay 40th instead of 90th good day to all</v>
      </c>
    </row>
    <row r="886" ht="15.75" customHeight="1">
      <c r="B886" s="2" t="s">
        <v>2282</v>
      </c>
      <c r="C886" s="2" t="s">
        <v>2283</v>
      </c>
      <c r="D886" s="2" t="s">
        <v>1400</v>
      </c>
      <c r="E886" s="2" t="s">
        <v>615</v>
      </c>
      <c r="F886" s="2" t="s">
        <v>15</v>
      </c>
      <c r="G886" s="2" t="s">
        <v>133</v>
      </c>
      <c r="H886" s="2" t="s">
        <v>127</v>
      </c>
      <c r="I886" s="2" t="str">
        <f>IFERROR(__xludf.DUMMYFUNCTION("GOOGLETRANSLATE(C886,""fr"",""en"")"),"Very warm telephone, simple and precise explanations, satisfactory offer. Web interface and easy quotes, options and different formulas.")</f>
        <v>Very warm telephone, simple and precise explanations, satisfactory offer. Web interface and easy quotes, options and different formulas.</v>
      </c>
    </row>
    <row r="887" ht="15.75" customHeight="1">
      <c r="B887" s="2" t="s">
        <v>2284</v>
      </c>
      <c r="C887" s="2" t="s">
        <v>2285</v>
      </c>
      <c r="D887" s="2" t="s">
        <v>1400</v>
      </c>
      <c r="E887" s="2" t="s">
        <v>615</v>
      </c>
      <c r="F887" s="2" t="s">
        <v>15</v>
      </c>
      <c r="G887" s="2" t="s">
        <v>133</v>
      </c>
      <c r="H887" s="2" t="s">
        <v>127</v>
      </c>
      <c r="I887" s="2" t="str">
        <f>IFERROR(__xludf.DUMMYFUNCTION("GOOGLETRANSLATE(C887,""fr"",""en"")"),"I am satisfied with the product the prices suit me simple and quick I really recommend this way of making sure very effective and quick thank you for quote")</f>
        <v>I am satisfied with the product the prices suit me simple and quick I really recommend this way of making sure very effective and quick thank you for quote</v>
      </c>
    </row>
    <row r="888" ht="15.75" customHeight="1">
      <c r="B888" s="2" t="s">
        <v>2286</v>
      </c>
      <c r="C888" s="2" t="s">
        <v>2287</v>
      </c>
      <c r="D888" s="2" t="s">
        <v>1400</v>
      </c>
      <c r="E888" s="2" t="s">
        <v>615</v>
      </c>
      <c r="F888" s="2" t="s">
        <v>15</v>
      </c>
      <c r="G888" s="2" t="s">
        <v>133</v>
      </c>
      <c r="H888" s="2" t="s">
        <v>127</v>
      </c>
      <c r="I888" s="2" t="str">
        <f>IFERROR(__xludf.DUMMYFUNCTION("GOOGLETRANSLATE(C888,""fr"",""en"")"),"Quick and reachable the only one wanting to make sure and without problems for a CBR 600 RR of 2017 HRC edition with ABS. Numerous options and I am covered for a lot of things")</f>
        <v>Quick and reachable the only one wanting to make sure and without problems for a CBR 600 RR of 2017 HRC edition with ABS. Numerous options and I am covered for a lot of things</v>
      </c>
    </row>
    <row r="889" ht="15.75" customHeight="1">
      <c r="B889" s="2" t="s">
        <v>2288</v>
      </c>
      <c r="C889" s="2" t="s">
        <v>2289</v>
      </c>
      <c r="D889" s="2" t="s">
        <v>1400</v>
      </c>
      <c r="E889" s="2" t="s">
        <v>615</v>
      </c>
      <c r="F889" s="2" t="s">
        <v>15</v>
      </c>
      <c r="G889" s="2" t="s">
        <v>133</v>
      </c>
      <c r="H889" s="2" t="s">
        <v>127</v>
      </c>
      <c r="I889" s="2" t="str">
        <f>IFERROR(__xludf.DUMMYFUNCTION("GOOGLETRANSLATE(C889,""fr"",""en"")"),"I am satisfied with the services and listening to operators
The prices remain reasonable despite the first year of insurance for a young permit I highly recommend")</f>
        <v>I am satisfied with the services and listening to operators
The prices remain reasonable despite the first year of insurance for a young permit I highly recommend</v>
      </c>
    </row>
    <row r="890" ht="15.75" customHeight="1">
      <c r="B890" s="2" t="s">
        <v>2290</v>
      </c>
      <c r="C890" s="2" t="s">
        <v>2291</v>
      </c>
      <c r="D890" s="2" t="s">
        <v>1400</v>
      </c>
      <c r="E890" s="2" t="s">
        <v>615</v>
      </c>
      <c r="F890" s="2" t="s">
        <v>15</v>
      </c>
      <c r="G890" s="2" t="s">
        <v>2292</v>
      </c>
      <c r="H890" s="2" t="s">
        <v>127</v>
      </c>
      <c r="I890" s="2" t="str">
        <f>IFERROR(__xludf.DUMMYFUNCTION("GOOGLETRANSLATE(C890,""fr"",""en"")"),"Satisfied with the price and the simplicity of use of the site. Fast and responsive very easy to use at a concern to quickly take out a good contract and forms")</f>
        <v>Satisfied with the price and the simplicity of use of the site. Fast and responsive very easy to use at a concern to quickly take out a good contract and forms</v>
      </c>
    </row>
    <row r="891" ht="15.75" customHeight="1">
      <c r="B891" s="2" t="s">
        <v>2293</v>
      </c>
      <c r="C891" s="2" t="s">
        <v>2294</v>
      </c>
      <c r="D891" s="2" t="s">
        <v>1400</v>
      </c>
      <c r="E891" s="2" t="s">
        <v>615</v>
      </c>
      <c r="F891" s="2" t="s">
        <v>15</v>
      </c>
      <c r="G891" s="2" t="s">
        <v>2292</v>
      </c>
      <c r="H891" s="2" t="s">
        <v>127</v>
      </c>
      <c r="I891" s="2" t="str">
        <f>IFERROR(__xludf.DUMMYFUNCTION("GOOGLETRANSLATE(C891,""fr"",""en"")"),"
I am satisfied to have taken a scooter insurance at home I recommend it to my friends very good chalite price with all inclusive cordially Mr. Sundhauser")</f>
        <v>
I am satisfied to have taken a scooter insurance at home I recommend it to my friends very good chalite price with all inclusive cordially Mr. Sundhauser</v>
      </c>
    </row>
    <row r="892" ht="15.75" customHeight="1">
      <c r="B892" s="2" t="s">
        <v>2295</v>
      </c>
      <c r="C892" s="2" t="s">
        <v>2296</v>
      </c>
      <c r="D892" s="2" t="s">
        <v>1400</v>
      </c>
      <c r="E892" s="2" t="s">
        <v>615</v>
      </c>
      <c r="F892" s="2" t="s">
        <v>15</v>
      </c>
      <c r="G892" s="2" t="s">
        <v>2292</v>
      </c>
      <c r="H892" s="2" t="s">
        <v>127</v>
      </c>
      <c r="I892" s="2" t="str">
        <f>IFERROR(__xludf.DUMMYFUNCTION("GOOGLETRANSLATE(C892,""fr"",""en"")"),"In the top ! Fast and efficient ... Very satisfied with the price after having made several comparisons the guarantees and deductibles are correct ...
No complaints")</f>
        <v>In the top ! Fast and efficient ... Very satisfied with the price after having made several comparisons the guarantees and deductibles are correct ...
No complaints</v>
      </c>
    </row>
    <row r="893" ht="15.75" customHeight="1">
      <c r="B893" s="2" t="s">
        <v>2297</v>
      </c>
      <c r="C893" s="2" t="s">
        <v>2298</v>
      </c>
      <c r="D893" s="2" t="s">
        <v>1400</v>
      </c>
      <c r="E893" s="2" t="s">
        <v>615</v>
      </c>
      <c r="F893" s="2" t="s">
        <v>15</v>
      </c>
      <c r="G893" s="2" t="s">
        <v>2299</v>
      </c>
      <c r="H893" s="2" t="s">
        <v>127</v>
      </c>
      <c r="I893" s="2" t="str">
        <f>IFERROR(__xludf.DUMMYFUNCTION("GOOGLETRANSLATE(C893,""fr"",""en"")"),"The prices suit me I am very satisfied with a lot of high prices for the other insurance for its I directly pay I recommend it strongly.")</f>
        <v>The prices suit me I am very satisfied with a lot of high prices for the other insurance for its I directly pay I recommend it strongly.</v>
      </c>
    </row>
    <row r="894" ht="15.75" customHeight="1">
      <c r="B894" s="2" t="s">
        <v>2300</v>
      </c>
      <c r="C894" s="2" t="s">
        <v>2301</v>
      </c>
      <c r="D894" s="2" t="s">
        <v>1400</v>
      </c>
      <c r="E894" s="2" t="s">
        <v>615</v>
      </c>
      <c r="F894" s="2" t="s">
        <v>15</v>
      </c>
      <c r="G894" s="2" t="s">
        <v>2299</v>
      </c>
      <c r="H894" s="2" t="s">
        <v>127</v>
      </c>
      <c r="I894" s="2" t="str">
        <f>IFERROR(__xludf.DUMMYFUNCTION("GOOGLETRANSLATE(C894,""fr"",""en"")"),"Easy to fill. Having time if all goes well.
I also hope that the phone and SMS service works well for any questions about my contract")</f>
        <v>Easy to fill. Having time if all goes well.
I also hope that the phone and SMS service works well for any questions about my contract</v>
      </c>
    </row>
    <row r="895" ht="15.75" customHeight="1">
      <c r="B895" s="2" t="s">
        <v>2302</v>
      </c>
      <c r="C895" s="2" t="s">
        <v>2303</v>
      </c>
      <c r="D895" s="2" t="s">
        <v>1400</v>
      </c>
      <c r="E895" s="2" t="s">
        <v>615</v>
      </c>
      <c r="F895" s="2" t="s">
        <v>15</v>
      </c>
      <c r="G895" s="2" t="s">
        <v>2304</v>
      </c>
      <c r="H895" s="2" t="s">
        <v>127</v>
      </c>
      <c r="I895" s="2" t="str">
        <f>IFERROR(__xludf.DUMMYFUNCTION("GOOGLETRANSLATE(C895,""fr"",""en"")"),"Thank you simple and fast for ensuring your prices are very very attractive and very competitive compare to the other insurance and no really very attractive file fees")</f>
        <v>Thank you simple and fast for ensuring your prices are very very attractive and very competitive compare to the other insurance and no really very attractive file fees</v>
      </c>
    </row>
    <row r="896" ht="15.75" customHeight="1">
      <c r="B896" s="2" t="s">
        <v>2305</v>
      </c>
      <c r="C896" s="2" t="s">
        <v>2306</v>
      </c>
      <c r="D896" s="2" t="s">
        <v>1400</v>
      </c>
      <c r="E896" s="2" t="s">
        <v>615</v>
      </c>
      <c r="F896" s="2" t="s">
        <v>15</v>
      </c>
      <c r="G896" s="2" t="s">
        <v>2307</v>
      </c>
      <c r="H896" s="2" t="s">
        <v>127</v>
      </c>
      <c r="I896" s="2" t="str">
        <f>IFERROR(__xludf.DUMMYFUNCTION("GOOGLETRANSLATE(C896,""fr"",""en"")"),"I am satisfied with the service
Speed ​​and clarity of information concerning the guarantees of the contract
Online subscription system, clear
Interesting price
")</f>
        <v>I am satisfied with the service
Speed ​​and clarity of information concerning the guarantees of the contract
Online subscription system, clear
Interesting price
</v>
      </c>
    </row>
    <row r="897" ht="15.75" customHeight="1">
      <c r="B897" s="2" t="s">
        <v>2308</v>
      </c>
      <c r="C897" s="2" t="s">
        <v>2309</v>
      </c>
      <c r="D897" s="2" t="s">
        <v>1400</v>
      </c>
      <c r="E897" s="2" t="s">
        <v>615</v>
      </c>
      <c r="F897" s="2" t="s">
        <v>15</v>
      </c>
      <c r="G897" s="2" t="s">
        <v>2307</v>
      </c>
      <c r="H897" s="2" t="s">
        <v>127</v>
      </c>
      <c r="I897" s="2" t="str">
        <f>IFERROR(__xludf.DUMMYFUNCTION("GOOGLETRANSLATE(C897,""fr"",""en"")"),"Satisfied with the prices offered, to see what is going on after a year ... will my price still drop with my bonus or increase as to the mutual of bikers where I come from?")</f>
        <v>Satisfied with the prices offered, to see what is going on after a year ... will my price still drop with my bonus or increase as to the mutual of bikers where I come from?</v>
      </c>
    </row>
    <row r="898" ht="15.75" customHeight="1">
      <c r="B898" s="2" t="s">
        <v>2310</v>
      </c>
      <c r="C898" s="2" t="s">
        <v>2311</v>
      </c>
      <c r="D898" s="2" t="s">
        <v>1400</v>
      </c>
      <c r="E898" s="2" t="s">
        <v>615</v>
      </c>
      <c r="F898" s="2" t="s">
        <v>15</v>
      </c>
      <c r="G898" s="2" t="s">
        <v>2312</v>
      </c>
      <c r="H898" s="2" t="s">
        <v>127</v>
      </c>
      <c r="I898" s="2" t="str">
        <f>IFERROR(__xludf.DUMMYFUNCTION("GOOGLETRANSLATE(C898,""fr"",""en"")"),"The service is fast simple and efficient.
The prices are correct.
It remains to be seen when receiving the insurance file.
The interface is very intuitive and no difficulty in quote
")</f>
        <v>The service is fast simple and efficient.
The prices are correct.
It remains to be seen when receiving the insurance file.
The interface is very intuitive and no difficulty in quote
</v>
      </c>
    </row>
    <row r="899" ht="15.75" customHeight="1">
      <c r="B899" s="2" t="s">
        <v>2313</v>
      </c>
      <c r="C899" s="2" t="s">
        <v>2314</v>
      </c>
      <c r="D899" s="2" t="s">
        <v>1400</v>
      </c>
      <c r="E899" s="2" t="s">
        <v>615</v>
      </c>
      <c r="F899" s="2" t="s">
        <v>15</v>
      </c>
      <c r="G899" s="2" t="s">
        <v>2312</v>
      </c>
      <c r="H899" s="2" t="s">
        <v>127</v>
      </c>
      <c r="I899" s="2" t="str">
        <f>IFERROR(__xludf.DUMMYFUNCTION("GOOGLETRANSLATE(C899,""fr"",""en"")"),"The prices are very interesting. It’s very simple to subscribe. The conditions are clear. The options offered are very good. More than continuing to roll :) and possibility to pay in 1 time :)")</f>
        <v>The prices are very interesting. It’s very simple to subscribe. The conditions are clear. The options offered are very good. More than continuing to roll :) and possibility to pay in 1 time :)</v>
      </c>
    </row>
    <row r="900" ht="15.75" customHeight="1">
      <c r="B900" s="2" t="s">
        <v>2315</v>
      </c>
      <c r="C900" s="2" t="s">
        <v>2316</v>
      </c>
      <c r="D900" s="2" t="s">
        <v>1400</v>
      </c>
      <c r="E900" s="2" t="s">
        <v>615</v>
      </c>
      <c r="F900" s="2" t="s">
        <v>15</v>
      </c>
      <c r="G900" s="2" t="s">
        <v>127</v>
      </c>
      <c r="H900" s="2" t="s">
        <v>127</v>
      </c>
      <c r="I900" s="2" t="str">
        <f>IFERROR(__xludf.DUMMYFUNCTION("GOOGLETRANSLATE(C900,""fr"",""en"")"),"I am satisfied to be able to make the start -up house and the day before my purchases, I hope that the coverage in the event of a claim will be at the appointment thank you")</f>
        <v>I am satisfied to be able to make the start -up house and the day before my purchases, I hope that the coverage in the event of a claim will be at the appointment thank you</v>
      </c>
    </row>
    <row r="901" ht="15.75" customHeight="1">
      <c r="B901" s="2" t="s">
        <v>2317</v>
      </c>
      <c r="C901" s="2" t="s">
        <v>2318</v>
      </c>
      <c r="D901" s="2" t="s">
        <v>1400</v>
      </c>
      <c r="E901" s="2" t="s">
        <v>615</v>
      </c>
      <c r="F901" s="2" t="s">
        <v>15</v>
      </c>
      <c r="G901" s="2" t="s">
        <v>127</v>
      </c>
      <c r="H901" s="2" t="s">
        <v>127</v>
      </c>
      <c r="I901" s="2" t="str">
        <f>IFERROR(__xludf.DUMMYFUNCTION("GOOGLETRANSLATE(C901,""fr"",""en"")"),"Very satisfied, fast, simple and very well detailed.
Little do this alone without advising.
To wear everyone, I really recommend this insurance for both wheel")</f>
        <v>Very satisfied, fast, simple and very well detailed.
Little do this alone without advising.
To wear everyone, I really recommend this insurance for both wheel</v>
      </c>
    </row>
    <row r="902" ht="15.75" customHeight="1">
      <c r="B902" s="2" t="s">
        <v>2319</v>
      </c>
      <c r="C902" s="2" t="s">
        <v>2320</v>
      </c>
      <c r="D902" s="2" t="s">
        <v>1400</v>
      </c>
      <c r="E902" s="2" t="s">
        <v>615</v>
      </c>
      <c r="F902" s="2" t="s">
        <v>15</v>
      </c>
      <c r="G902" s="2" t="s">
        <v>127</v>
      </c>
      <c r="H902" s="2" t="s">
        <v>127</v>
      </c>
      <c r="I902" s="2" t="str">
        <f>IFERROR(__xludf.DUMMYFUNCTION("GOOGLETRANSLATE(C902,""fr"",""en"")"),"Very long deadlines in the event of a claim
Obliged to do their job by repeatedly calling the opposing insurance to advance the file
Are not in a hurry to compensate you and make the clock last
Still not compensated today for a disaster that took place"&amp;" more than three months ago
")</f>
        <v>Very long deadlines in the event of a claim
Obliged to do their job by repeatedly calling the opposing insurance to advance the file
Are not in a hurry to compensate you and make the clock last
Still not compensated today for a disaster that took place more than three months ago
</v>
      </c>
    </row>
    <row r="903" ht="15.75" customHeight="1">
      <c r="B903" s="2" t="s">
        <v>2321</v>
      </c>
      <c r="C903" s="2" t="s">
        <v>2322</v>
      </c>
      <c r="D903" s="2" t="s">
        <v>1400</v>
      </c>
      <c r="E903" s="2" t="s">
        <v>615</v>
      </c>
      <c r="F903" s="2" t="s">
        <v>15</v>
      </c>
      <c r="G903" s="2" t="s">
        <v>127</v>
      </c>
      <c r="H903" s="2" t="s">
        <v>127</v>
      </c>
      <c r="I903" s="2" t="str">
        <f>IFERROR(__xludf.DUMMYFUNCTION("GOOGLETRANSLATE(C903,""fr"",""en"")"),"I am satisfied with the service offered some concerns level telephone communication we do not hear very well apart from that everything and correct. Cordially")</f>
        <v>I am satisfied with the service offered some concerns level telephone communication we do not hear very well apart from that everything and correct. Cordially</v>
      </c>
    </row>
    <row r="904" ht="15.75" customHeight="1">
      <c r="B904" s="2" t="s">
        <v>2323</v>
      </c>
      <c r="C904" s="2" t="s">
        <v>2324</v>
      </c>
      <c r="D904" s="2" t="s">
        <v>1400</v>
      </c>
      <c r="E904" s="2" t="s">
        <v>615</v>
      </c>
      <c r="F904" s="2" t="s">
        <v>15</v>
      </c>
      <c r="G904" s="2" t="s">
        <v>2325</v>
      </c>
      <c r="H904" s="2" t="s">
        <v>139</v>
      </c>
      <c r="I904" s="2" t="str">
        <f>IFERROR(__xludf.DUMMYFUNCTION("GOOGLETRANSLATE(C904,""fr"",""en"")"),"Price /Services report offered.
It remains to be seen in use, if needs with additional options.
I hope it is easy to get an advisor in case of concerns!
If I am satisfied I will ensure Madame's motorbike afterwards!")</f>
        <v>Price /Services report offered.
It remains to be seen in use, if needs with additional options.
I hope it is easy to get an advisor in case of concerns!
If I am satisfied I will ensure Madame's motorbike afterwards!</v>
      </c>
    </row>
    <row r="905" ht="15.75" customHeight="1">
      <c r="B905" s="2" t="s">
        <v>2326</v>
      </c>
      <c r="C905" s="2" t="s">
        <v>2327</v>
      </c>
      <c r="D905" s="2" t="s">
        <v>1400</v>
      </c>
      <c r="E905" s="2" t="s">
        <v>615</v>
      </c>
      <c r="F905" s="2" t="s">
        <v>15</v>
      </c>
      <c r="G905" s="2" t="s">
        <v>2325</v>
      </c>
      <c r="H905" s="2" t="s">
        <v>139</v>
      </c>
      <c r="I905" s="2" t="str">
        <f>IFERROR(__xludf.DUMMYFUNCTION("GOOGLETRANSLATE(C905,""fr"",""en"")"),"Very quick to do. Suitable price. Perfect I recommend.
More than waiting for the small green paper to arrive.
Good day to you !!!!!!!!!!!!!!!")</f>
        <v>Very quick to do. Suitable price. Perfect I recommend.
More than waiting for the small green paper to arrive.
Good day to you !!!!!!!!!!!!!!!</v>
      </c>
    </row>
    <row r="906" ht="15.75" customHeight="1">
      <c r="B906" s="2" t="s">
        <v>2328</v>
      </c>
      <c r="C906" s="2" t="s">
        <v>2329</v>
      </c>
      <c r="D906" s="2" t="s">
        <v>1400</v>
      </c>
      <c r="E906" s="2" t="s">
        <v>615</v>
      </c>
      <c r="F906" s="2" t="s">
        <v>15</v>
      </c>
      <c r="G906" s="2" t="s">
        <v>2325</v>
      </c>
      <c r="H906" s="2" t="s">
        <v>139</v>
      </c>
      <c r="I906" s="2" t="str">
        <f>IFERROR(__xludf.DUMMYFUNCTION("GOOGLETRANSLATE(C906,""fr"",""en"")"),"Very satisfied I recommend. The options are useful and the prices advantageous. Very fast to subscribe and compact. I still hope that the insurances will take care of the facts.")</f>
        <v>Very satisfied I recommend. The options are useful and the prices advantageous. Very fast to subscribe and compact. I still hope that the insurances will take care of the facts.</v>
      </c>
    </row>
    <row r="907" ht="15.75" customHeight="1">
      <c r="B907" s="2" t="s">
        <v>2330</v>
      </c>
      <c r="C907" s="2" t="s">
        <v>2331</v>
      </c>
      <c r="D907" s="2" t="s">
        <v>1400</v>
      </c>
      <c r="E907" s="2" t="s">
        <v>615</v>
      </c>
      <c r="F907" s="2" t="s">
        <v>15</v>
      </c>
      <c r="G907" s="2" t="s">
        <v>2325</v>
      </c>
      <c r="H907" s="2" t="s">
        <v>139</v>
      </c>
      <c r="I907" s="2" t="str">
        <f>IFERROR(__xludf.DUMMYFUNCTION("GOOGLETRANSLATE(C907,""fr"",""en"")"),"Perfect Aassurance April A reference in terms of insurance and seriousness.
Several insurance in progress and never disappointed with customer service always pro")</f>
        <v>Perfect Aassurance April A reference in terms of insurance and seriousness.
Several insurance in progress and never disappointed with customer service always pro</v>
      </c>
    </row>
    <row r="908" ht="15.75" customHeight="1">
      <c r="B908" s="2" t="s">
        <v>2332</v>
      </c>
      <c r="C908" s="2" t="s">
        <v>2333</v>
      </c>
      <c r="D908" s="2" t="s">
        <v>1400</v>
      </c>
      <c r="E908" s="2" t="s">
        <v>615</v>
      </c>
      <c r="F908" s="2" t="s">
        <v>15</v>
      </c>
      <c r="G908" s="2" t="s">
        <v>2334</v>
      </c>
      <c r="H908" s="2" t="s">
        <v>139</v>
      </c>
      <c r="I908" s="2" t="str">
        <f>IFERROR(__xludf.DUMMYFUNCTION("GOOGLETRANSLATE(C908,""fr"",""en"")"),"Very satisfied attractive price easy and very simple compared to other insurances where we do not always understand the prices and to have an online quote")</f>
        <v>Very satisfied attractive price easy and very simple compared to other insurances where we do not always understand the prices and to have an online quote</v>
      </c>
    </row>
    <row r="909" ht="15.75" customHeight="1">
      <c r="B909" s="2" t="s">
        <v>2335</v>
      </c>
      <c r="C909" s="2" t="s">
        <v>2336</v>
      </c>
      <c r="D909" s="2" t="s">
        <v>1400</v>
      </c>
      <c r="E909" s="2" t="s">
        <v>615</v>
      </c>
      <c r="F909" s="2" t="s">
        <v>15</v>
      </c>
      <c r="G909" s="2" t="s">
        <v>2334</v>
      </c>
      <c r="H909" s="2" t="s">
        <v>139</v>
      </c>
      <c r="I909" s="2" t="str">
        <f>IFERROR(__xludf.DUMMYFUNCTION("GOOGLETRANSLATE(C909,""fr"",""en"")"),"Top quick thank you I highly recommend. insured directly. Thank you and level price nothing to say! The self -cheap insurance found for the moment for good guarantee.")</f>
        <v>Top quick thank you I highly recommend. insured directly. Thank you and level price nothing to say! The self -cheap insurance found for the moment for good guarantee.</v>
      </c>
    </row>
    <row r="910" ht="15.75" customHeight="1">
      <c r="B910" s="2" t="s">
        <v>2337</v>
      </c>
      <c r="C910" s="2" t="s">
        <v>2338</v>
      </c>
      <c r="D910" s="2" t="s">
        <v>1400</v>
      </c>
      <c r="E910" s="2" t="s">
        <v>615</v>
      </c>
      <c r="F910" s="2" t="s">
        <v>15</v>
      </c>
      <c r="G910" s="2" t="s">
        <v>2334</v>
      </c>
      <c r="H910" s="2" t="s">
        <v>139</v>
      </c>
      <c r="I910" s="2" t="str">
        <f>IFERROR(__xludf.DUMMYFUNCTION("GOOGLETRANSLATE(C910,""fr"",""en"")"),"I am satisfied with the service that seems simple and practical to me. We can have our assurance after a few clicks something that we did not believe possible")</f>
        <v>I am satisfied with the service that seems simple and practical to me. We can have our assurance after a few clicks something that we did not believe possible</v>
      </c>
    </row>
    <row r="911" ht="15.75" customHeight="1">
      <c r="B911" s="2" t="s">
        <v>2339</v>
      </c>
      <c r="C911" s="2" t="s">
        <v>2340</v>
      </c>
      <c r="D911" s="2" t="s">
        <v>1400</v>
      </c>
      <c r="E911" s="2" t="s">
        <v>615</v>
      </c>
      <c r="F911" s="2" t="s">
        <v>15</v>
      </c>
      <c r="G911" s="2" t="s">
        <v>2334</v>
      </c>
      <c r="H911" s="2" t="s">
        <v>139</v>
      </c>
      <c r="I911" s="2" t="str">
        <f>IFERROR(__xludf.DUMMYFUNCTION("GOOGLETRANSLATE(C911,""fr"",""en"")"),"Attractive price, simple and quick subscription. Best value for money from all online offers. Only downside on the multiple reminders of the telephone platform after the request for online quote")</f>
        <v>Attractive price, simple and quick subscription. Best value for money from all online offers. Only downside on the multiple reminders of the telephone platform after the request for online quote</v>
      </c>
    </row>
    <row r="912" ht="15.75" customHeight="1">
      <c r="B912" s="2" t="s">
        <v>2341</v>
      </c>
      <c r="C912" s="2" t="s">
        <v>2342</v>
      </c>
      <c r="D912" s="2" t="s">
        <v>1400</v>
      </c>
      <c r="E912" s="2" t="s">
        <v>615</v>
      </c>
      <c r="F912" s="2" t="s">
        <v>15</v>
      </c>
      <c r="G912" s="2" t="s">
        <v>2343</v>
      </c>
      <c r="H912" s="2" t="s">
        <v>1082</v>
      </c>
      <c r="I912" s="2" t="str">
        <f>IFERROR(__xludf.DUMMYFUNCTION("GOOGLETRANSLATE(C912,""fr"",""en"")"),"RUN AWAY !
Take money and nothing! I read the opinions on Truspillot it sucks! I have been waiting for my green card for a month on the other hand, the cash has been collected in full! Do not respond to emails or mail!")</f>
        <v>RUN AWAY !
Take money and nothing! I read the opinions on Truspillot it sucks! I have been waiting for my green card for a month on the other hand, the cash has been collected in full! Do not respond to emails or mail!</v>
      </c>
    </row>
    <row r="913" ht="15.75" customHeight="1">
      <c r="B913" s="2" t="s">
        <v>2344</v>
      </c>
      <c r="C913" s="2" t="s">
        <v>2345</v>
      </c>
      <c r="D913" s="2" t="s">
        <v>1400</v>
      </c>
      <c r="E913" s="2" t="s">
        <v>615</v>
      </c>
      <c r="F913" s="2" t="s">
        <v>15</v>
      </c>
      <c r="G913" s="2" t="s">
        <v>2346</v>
      </c>
      <c r="H913" s="2" t="s">
        <v>158</v>
      </c>
      <c r="I913" s="2" t="str">
        <f>IFERROR(__xludf.DUMMYFUNCTION("GOOGLETRANSLATE(C913,""fr"",""en"")"),"Very disappointed, a proposal at 55 euros for a 2009 ZX10R that I never paid for the constant changes to the contract to actually pay 69. Billing of 20 euros for wintering which only lowers me by 10 euros per month. Check your account statements constantl"&amp;"y if you think you are taking care of it. To flee")</f>
        <v>Very disappointed, a proposal at 55 euros for a 2009 ZX10R that I never paid for the constant changes to the contract to actually pay 69. Billing of 20 euros for wintering which only lowers me by 10 euros per month. Check your account statements constantly if you think you are taking care of it. To flee</v>
      </c>
    </row>
    <row r="914" ht="15.75" customHeight="1">
      <c r="B914" s="2" t="s">
        <v>2347</v>
      </c>
      <c r="C914" s="2" t="s">
        <v>2348</v>
      </c>
      <c r="D914" s="2" t="s">
        <v>1400</v>
      </c>
      <c r="E914" s="2" t="s">
        <v>615</v>
      </c>
      <c r="F914" s="2" t="s">
        <v>15</v>
      </c>
      <c r="G914" s="2" t="s">
        <v>2346</v>
      </c>
      <c r="H914" s="2" t="s">
        <v>158</v>
      </c>
      <c r="I914" s="2" t="str">
        <f>IFERROR(__xludf.DUMMYFUNCTION("GOOGLETRANSLATE(C914,""fr"",""en"")"),"I declared a flight to April Moto in December 2020 for a total damage of € 827 (€ 547 for the headset purchased in 08/2018 + € 191 for gloves purchased in 09/2018 + € 89 for the cable of saddle) on items purchased less than 3 years ago and a refund of onl"&amp;"y € 39 !!!
Not only is the reimbursed amount ridiculous, but they had to make a registered letter so that they agree to take care of this disaster when it is written black to white in their general conditions !!!
April thank you, these € 39 will be ve"&amp;"ry useful to me to subscribe to a subscription to the legal assistance of UFC que to choose, then I will take care to change insurer as soon as possible.
To all, I advise you to flee this insurer which certainly offers interesting prices, but I do not "&amp;"see the point of paying for such deplorable service.")</f>
        <v>I declared a flight to April Moto in December 2020 for a total damage of € 827 (€ 547 for the headset purchased in 08/2018 + € 191 for gloves purchased in 09/2018 + € 89 for the cable of saddle) on items purchased less than 3 years ago and a refund of only € 39 !!!
Not only is the reimbursed amount ridiculous, but they had to make a registered letter so that they agree to take care of this disaster when it is written black to white in their general conditions !!!
April thank you, these € 39 will be very useful to me to subscribe to a subscription to the legal assistance of UFC que to choose, then I will take care to change insurer as soon as possible.
To all, I advise you to flee this insurer which certainly offers interesting prices, but I do not see the point of paying for such deplorable service.</v>
      </c>
    </row>
    <row r="915" ht="15.75" customHeight="1">
      <c r="B915" s="2" t="s">
        <v>2349</v>
      </c>
      <c r="C915" s="2" t="s">
        <v>2350</v>
      </c>
      <c r="D915" s="2" t="s">
        <v>1400</v>
      </c>
      <c r="E915" s="2" t="s">
        <v>615</v>
      </c>
      <c r="F915" s="2" t="s">
        <v>15</v>
      </c>
      <c r="G915" s="2" t="s">
        <v>165</v>
      </c>
      <c r="H915" s="2" t="s">
        <v>162</v>
      </c>
      <c r="I915" s="2" t="str">
        <f>IFERROR(__xludf.DUMMYFUNCTION("GOOGLETRANSLATE(C915,""fr"",""en"")"),"Hello
I suffered an accident at 15 /20km /h my front wheel having slipped on an oil puddle. This day no reimbursement or repair is estimated that it has had a rear transformation on my cycle change size tire which had no Impact on my disaster. To date "&amp;"I am still awaiting an agreement ipour repairs. It is my first disaster after more than 16 years of license .c is unacceptable to treat its customers as well. No news to date ... I have 41 friends who are insured at April from my club Harley. We will revi"&amp;"ew our membership if I have no news. Very disappointed ?? to date. I keep you posted on the suites")</f>
        <v>Hello
I suffered an accident at 15 /20km /h my front wheel having slipped on an oil puddle. This day no reimbursement or repair is estimated that it has had a rear transformation on my cycle change size tire which had no Impact on my disaster. To date I am still awaiting an agreement ipour repairs. It is my first disaster after more than 16 years of license .c is unacceptable to treat its customers as well. No news to date ... I have 41 friends who are insured at April from my club Harley. We will review our membership if I have no news. Very disappointed ?? to date. I keep you posted on the suites</v>
      </c>
    </row>
    <row r="916" ht="15.75" customHeight="1">
      <c r="B916" s="2" t="s">
        <v>2351</v>
      </c>
      <c r="C916" s="2" t="s">
        <v>2352</v>
      </c>
      <c r="D916" s="2" t="s">
        <v>1400</v>
      </c>
      <c r="E916" s="2" t="s">
        <v>615</v>
      </c>
      <c r="F916" s="2" t="s">
        <v>15</v>
      </c>
      <c r="G916" s="2" t="s">
        <v>2353</v>
      </c>
      <c r="H916" s="2" t="s">
        <v>162</v>
      </c>
      <c r="I916" s="2" t="str">
        <f>IFERROR(__xludf.DUMMYFUNCTION("GOOGLETRANSLATE(C916,""fr"",""en"")"),"Insurance to flee absolutely, request for a quote for change of a motorcycle has another still not deals with after 2 weeks.
On the other hand they do not hesitate to put you in notice for a already paid contribution having the RIB etc but does not even "&amp;"apologize for the desagging.
Unnecessary customer service, I even imagine in the event of an accident ....")</f>
        <v>Insurance to flee absolutely, request for a quote for change of a motorcycle has another still not deals with after 2 weeks.
On the other hand they do not hesitate to put you in notice for a already paid contribution having the RIB etc but does not even apologize for the desagging.
Unnecessary customer service, I even imagine in the event of an accident ....</v>
      </c>
    </row>
    <row r="917" ht="15.75" customHeight="1">
      <c r="B917" s="2" t="s">
        <v>2354</v>
      </c>
      <c r="C917" s="2" t="s">
        <v>2355</v>
      </c>
      <c r="D917" s="2" t="s">
        <v>1400</v>
      </c>
      <c r="E917" s="2" t="s">
        <v>615</v>
      </c>
      <c r="F917" s="2" t="s">
        <v>15</v>
      </c>
      <c r="G917" s="2" t="s">
        <v>2356</v>
      </c>
      <c r="H917" s="2" t="s">
        <v>162</v>
      </c>
      <c r="I917" s="2" t="str">
        <f>IFERROR(__xludf.DUMMYFUNCTION("GOOGLETRANSLATE(C917,""fr"",""en"")"),"To run away absolutely, lamentable customer service not even take the trouble to answer me, it is a serious contempt for the customer. They owe me money after the sale of my motorcycle no news they make the dead? I will enter a mediator frankly its scary "&amp;"in the event of a disaster. By cons to take the money there they are fast. In short the worst of all
")</f>
        <v>To run away absolutely, lamentable customer service not even take the trouble to answer me, it is a serious contempt for the customer. They owe me money after the sale of my motorcycle no news they make the dead? I will enter a mediator frankly its scary in the event of a disaster. By cons to take the money there they are fast. In short the worst of all
</v>
      </c>
    </row>
    <row r="918" ht="15.75" customHeight="1">
      <c r="B918" s="2" t="s">
        <v>2357</v>
      </c>
      <c r="C918" s="2" t="s">
        <v>2358</v>
      </c>
      <c r="D918" s="2" t="s">
        <v>1400</v>
      </c>
      <c r="E918" s="2" t="s">
        <v>615</v>
      </c>
      <c r="F918" s="2" t="s">
        <v>15</v>
      </c>
      <c r="G918" s="2" t="s">
        <v>2359</v>
      </c>
      <c r="H918" s="2" t="s">
        <v>176</v>
      </c>
      <c r="I918" s="2" t="str">
        <f>IFERROR(__xludf.DUMMYFUNCTION("GOOGLETRANSLATE(C918,""fr"",""en"")"),"Everything except insurers !!!
I signed an insurance contract a few months ago and since this week I have to re-send a document, my file never seems complete despite that I provided all the necessary documents ...
To contact them is mission impossible, "&amp;"they speak moderately French and above all do not seem to understand my requests.
It is to wonder how we are insured and how it goes in the event of an accident, honestly it scares ...
It is true that on the price side this insurance seems more competit"&amp;"ive but I think it is better to pay a little more expensive a real insurance, serious and more reliable.
To flee absolutely ... or at your own risk !!!")</f>
        <v>Everything except insurers !!!
I signed an insurance contract a few months ago and since this week I have to re-send a document, my file never seems complete despite that I provided all the necessary documents ...
To contact them is mission impossible, they speak moderately French and above all do not seem to understand my requests.
It is to wonder how we are insured and how it goes in the event of an accident, honestly it scares ...
It is true that on the price side this insurance seems more competitive but I think it is better to pay a little more expensive a real insurance, serious and more reliable.
To flee absolutely ... or at your own risk !!!</v>
      </c>
    </row>
    <row r="919" ht="15.75" customHeight="1">
      <c r="B919" s="2" t="s">
        <v>2360</v>
      </c>
      <c r="C919" s="2" t="s">
        <v>2361</v>
      </c>
      <c r="D919" s="2" t="s">
        <v>1400</v>
      </c>
      <c r="E919" s="2" t="s">
        <v>615</v>
      </c>
      <c r="F919" s="2" t="s">
        <v>15</v>
      </c>
      <c r="G919" s="2" t="s">
        <v>2362</v>
      </c>
      <c r="H919" s="2" t="s">
        <v>217</v>
      </c>
      <c r="I919" s="2" t="str">
        <f>IFERROR(__xludf.DUMMYFUNCTION("GOOGLETRANSLATE(C919,""fr"",""en"")"),"Very complicated to terminate, and be reimbursed")</f>
        <v>Very complicated to terminate, and be reimbursed</v>
      </c>
    </row>
    <row r="920" ht="15.75" customHeight="1">
      <c r="B920" s="2" t="s">
        <v>2363</v>
      </c>
      <c r="C920" s="2" t="s">
        <v>2364</v>
      </c>
      <c r="D920" s="2" t="s">
        <v>1400</v>
      </c>
      <c r="E920" s="2" t="s">
        <v>615</v>
      </c>
      <c r="F920" s="2" t="s">
        <v>15</v>
      </c>
      <c r="G920" s="2" t="s">
        <v>2365</v>
      </c>
      <c r="H920" s="2" t="s">
        <v>221</v>
      </c>
      <c r="I920" s="2" t="str">
        <f>IFERROR(__xludf.DUMMYFUNCTION("GOOGLETRANSLATE(C920,""fr"",""en"")"),"Deplorable telephone service, as much to speak to a reminder wall of the non -existent, neither simple nor efficient customer as their answering machine says. After 1 month of waiting, 7 call, and I am not how much email, I still try to terminate myself. "&amp;"I do not recommend this insurance to no one cheap and easy to register, the change of contract and impossible. I made sure for a scooter that I sold 2 weeks after being insured, I bought another between temps impossible to change the vehicle so 2 months o"&amp;"f lost payment, the termination is saying immediate but proof On the contrary my old scooter and always guaranteed, it is unheard of")</f>
        <v>Deplorable telephone service, as much to speak to a reminder wall of the non -existent, neither simple nor efficient customer as their answering machine says. After 1 month of waiting, 7 call, and I am not how much email, I still try to terminate myself. I do not recommend this insurance to no one cheap and easy to register, the change of contract and impossible. I made sure for a scooter that I sold 2 weeks after being insured, I bought another between temps impossible to change the vehicle so 2 months of lost payment, the termination is saying immediate but proof On the contrary my old scooter and always guaranteed, it is unheard of</v>
      </c>
    </row>
    <row r="921" ht="15.75" customHeight="1">
      <c r="B921" s="2" t="s">
        <v>2366</v>
      </c>
      <c r="C921" s="2" t="s">
        <v>2367</v>
      </c>
      <c r="D921" s="2" t="s">
        <v>1400</v>
      </c>
      <c r="E921" s="2" t="s">
        <v>615</v>
      </c>
      <c r="F921" s="2" t="s">
        <v>15</v>
      </c>
      <c r="G921" s="2" t="s">
        <v>2368</v>
      </c>
      <c r="H921" s="2" t="s">
        <v>221</v>
      </c>
      <c r="I921" s="2" t="str">
        <f>IFERROR(__xludf.DUMMYFUNCTION("GOOGLETRANSLATE(C921,""fr"",""en"")"),"A non -existent customer service. I have made a price request several times to change motorcycles, it will take 5 days to react. Personal does not answer emails or phone, that does not work better because they are n 'replied that after 2 days. Finally I r"&amp;"eceived a proposal almost 4 times more expensive what the quote does on their site. I returned an email to ask for explanations, at this time no new In the emails they are sorry for your situation and apologizes but do nothing for it to arrange, in short "&amp;"of the commercial blah.")</f>
        <v>A non -existent customer service. I have made a price request several times to change motorcycles, it will take 5 days to react. Personal does not answer emails or phone, that does not work better because they are n 'replied that after 2 days. Finally I received a proposal almost 4 times more expensive what the quote does on their site. I returned an email to ask for explanations, at this time no new In the emails they are sorry for your situation and apologizes but do nothing for it to arrange, in short of the commercial blah.</v>
      </c>
    </row>
    <row r="922" ht="15.75" customHeight="1">
      <c r="B922" s="2" t="s">
        <v>2369</v>
      </c>
      <c r="C922" s="2" t="s">
        <v>2370</v>
      </c>
      <c r="D922" s="2" t="s">
        <v>1400</v>
      </c>
      <c r="E922" s="2" t="s">
        <v>615</v>
      </c>
      <c r="F922" s="2" t="s">
        <v>15</v>
      </c>
      <c r="G922" s="2" t="s">
        <v>2371</v>
      </c>
      <c r="H922" s="2" t="s">
        <v>228</v>
      </c>
      <c r="I922" s="2" t="str">
        <f>IFERROR(__xludf.DUMMYFUNCTION("GOOGLETRANSLATE(C922,""fr"",""en"")"),"Very disappointed with this insurance on € 380 insurance any risk with more than 4 options to cover my vehicle and myself I end up with a third of the price in incredible management fees 117 euros I am not there to rinse shareholders or intermediaries.")</f>
        <v>Very disappointed with this insurance on € 380 insurance any risk with more than 4 options to cover my vehicle and myself I end up with a third of the price in incredible management fees 117 euros I am not there to rinse shareholders or intermediaries.</v>
      </c>
    </row>
    <row r="923" ht="15.75" customHeight="1">
      <c r="B923" s="2" t="s">
        <v>2372</v>
      </c>
      <c r="C923" s="2" t="s">
        <v>2373</v>
      </c>
      <c r="D923" s="2" t="s">
        <v>1400</v>
      </c>
      <c r="E923" s="2" t="s">
        <v>615</v>
      </c>
      <c r="F923" s="2" t="s">
        <v>15</v>
      </c>
      <c r="G923" s="2" t="s">
        <v>2371</v>
      </c>
      <c r="H923" s="2" t="s">
        <v>228</v>
      </c>
      <c r="I923" s="2" t="str">
        <f>IFERROR(__xludf.DUMMYFUNCTION("GOOGLETRANSLATE(C923,""fr"",""en"")"),"I had a October 2019 accident
No communication or response to my emails
Each call I am just told to wait.
After more than 6 months without a sign of life (apart from the samples) I have sent letter and mail of formal notice
a phone call from my lawyer"&amp;" and everything is settled in a week")</f>
        <v>I had a October 2019 accident
No communication or response to my emails
Each call I am just told to wait.
After more than 6 months without a sign of life (apart from the samples) I have sent letter and mail of formal notice
a phone call from my lawyer and everything is settled in a week</v>
      </c>
    </row>
    <row r="924" ht="15.75" customHeight="1">
      <c r="B924" s="2" t="s">
        <v>2374</v>
      </c>
      <c r="C924" s="2" t="s">
        <v>2375</v>
      </c>
      <c r="D924" s="2" t="s">
        <v>1400</v>
      </c>
      <c r="E924" s="2" t="s">
        <v>615</v>
      </c>
      <c r="F924" s="2" t="s">
        <v>15</v>
      </c>
      <c r="G924" s="2" t="s">
        <v>2376</v>
      </c>
      <c r="H924" s="2" t="s">
        <v>241</v>
      </c>
      <c r="I924" s="2" t="str">
        <f>IFERROR(__xludf.DUMMYFUNCTION("GOOGLETRANSLATE(C924,""fr"",""en"")"),"Hello in dispute with April Moto Following a loss in parking, fortunately for me that bodywork and stains on the saddle. Sinister open on 04/09/2019 still no refund! current folder? The answer and always the same we will remind you! Except he never does.
"&amp;"
")</f>
        <v>Hello in dispute with April Moto Following a loss in parking, fortunately for me that bodywork and stains on the saddle. Sinister open on 04/09/2019 still no refund! current folder? The answer and always the same we will remind you! Except he never does.
</v>
      </c>
    </row>
    <row r="925" ht="15.75" customHeight="1">
      <c r="B925" s="2" t="s">
        <v>2377</v>
      </c>
      <c r="C925" s="2" t="s">
        <v>2378</v>
      </c>
      <c r="D925" s="2" t="s">
        <v>1400</v>
      </c>
      <c r="E925" s="2" t="s">
        <v>615</v>
      </c>
      <c r="F925" s="2" t="s">
        <v>15</v>
      </c>
      <c r="G925" s="2" t="s">
        <v>2379</v>
      </c>
      <c r="H925" s="2" t="s">
        <v>265</v>
      </c>
      <c r="I925" s="2" t="str">
        <f>IFERROR(__xludf.DUMMYFUNCTION("GOOGLETRANSLATE(C925,""fr"",""en"")"),"To flee absolutely it is a disaster !!!! I set out the theft of my motorcycle on July 29 to answer me at the end of November that no refund will be made because for them I am a fraudster to oblige to take a lawyer who tells me that they are not in their r"&amp;"ight. Customer service 0 We call ourselves in Mauritius Ile or in other regions having no connection with the file. We ask to speak with a manager either they are on a break, or they have already finished or they are not available. Everyone returns the ba"&amp;"ll no one is never aware of anything. In short, a shame!")</f>
        <v>To flee absolutely it is a disaster !!!! I set out the theft of my motorcycle on July 29 to answer me at the end of November that no refund will be made because for them I am a fraudster to oblige to take a lawyer who tells me that they are not in their right. Customer service 0 We call ourselves in Mauritius Ile or in other regions having no connection with the file. We ask to speak with a manager either they are on a break, or they have already finished or they are not available. Everyone returns the ball no one is never aware of anything. In short, a shame!</v>
      </c>
    </row>
    <row r="926" ht="15.75" customHeight="1">
      <c r="B926" s="2" t="s">
        <v>2380</v>
      </c>
      <c r="C926" s="2" t="s">
        <v>2381</v>
      </c>
      <c r="D926" s="2" t="s">
        <v>1400</v>
      </c>
      <c r="E926" s="2" t="s">
        <v>615</v>
      </c>
      <c r="F926" s="2" t="s">
        <v>15</v>
      </c>
      <c r="G926" s="2" t="s">
        <v>1241</v>
      </c>
      <c r="H926" s="2" t="s">
        <v>285</v>
      </c>
      <c r="I926" s="2" t="str">
        <f>IFERROR(__xludf.DUMMYFUNCTION("GOOGLETRANSLATE(C926,""fr"",""en"")"),"This insurer uses a dubious practice used in my opinion to offer low prices. Owner of a Husaberg 650 FSE (super biker approved) I noticed by asking for an information statement that my coefficient was 1, surprised since the time I have been there. It turn"&amp;"ed out that they had considered it as a quad or green motorcycle while ensuring it for work-domicile journeys. My bonus has not evolved and I even lost the benefit of my previous vehicles. I think I contact the defense of consumers, especially since we ha"&amp;"d the cheek to tell me by typing on a search engine it looks like a motocross on the other hand with another insurer, from registration, they see very Although it is a road. And thank you to Eloïse for his superior air and his sneerly when I explained the"&amp;" problem!")</f>
        <v>This insurer uses a dubious practice used in my opinion to offer low prices. Owner of a Husaberg 650 FSE (super biker approved) I noticed by asking for an information statement that my coefficient was 1, surprised since the time I have been there. It turned out that they had considered it as a quad or green motorcycle while ensuring it for work-domicile journeys. My bonus has not evolved and I even lost the benefit of my previous vehicles. I think I contact the defense of consumers, especially since we had the cheek to tell me by typing on a search engine it looks like a motocross on the other hand with another insurer, from registration, they see very Although it is a road. And thank you to Eloïse for his superior air and his sneerly when I explained the problem!</v>
      </c>
    </row>
    <row r="927" ht="15.75" customHeight="1">
      <c r="B927" s="2" t="s">
        <v>2382</v>
      </c>
      <c r="C927" s="2" t="s">
        <v>2383</v>
      </c>
      <c r="D927" s="2" t="s">
        <v>1400</v>
      </c>
      <c r="E927" s="2" t="s">
        <v>615</v>
      </c>
      <c r="F927" s="2" t="s">
        <v>15</v>
      </c>
      <c r="G927" s="2" t="s">
        <v>2384</v>
      </c>
      <c r="H927" s="2" t="s">
        <v>289</v>
      </c>
      <c r="I927" s="2" t="str">
        <f>IFERROR(__xludf.DUMMYFUNCTION("GOOGLETRANSLATE(C927,""fr"",""en"")"),"An accident in 2017 Nov and responsibilities established by the court in December 2017 or I am not responsible and the insurer does not respond, while I sent multiple letters.
For my part, I have always paid my contributions in time.
")</f>
        <v>An accident in 2017 Nov and responsibilities established by the court in December 2017 or I am not responsible and the insurer does not respond, while I sent multiple letters.
For my part, I have always paid my contributions in time.
</v>
      </c>
    </row>
    <row r="928" ht="15.75" customHeight="1">
      <c r="B928" s="2" t="s">
        <v>2385</v>
      </c>
      <c r="C928" s="2" t="s">
        <v>2386</v>
      </c>
      <c r="D928" s="2" t="s">
        <v>1400</v>
      </c>
      <c r="E928" s="2" t="s">
        <v>615</v>
      </c>
      <c r="F928" s="2" t="s">
        <v>15</v>
      </c>
      <c r="G928" s="2" t="s">
        <v>2387</v>
      </c>
      <c r="H928" s="2" t="s">
        <v>289</v>
      </c>
      <c r="I928" s="2" t="str">
        <f>IFERROR(__xludf.DUMMYFUNCTION("GOOGLETRANSLATE(C928,""fr"",""en"")"),"Very disappointed with this insurer. Several months that I am there, they are not even able to make insurance terminations, my motorcycle is currently ensured in 2 places because I do not have time to take care of it! They are there to cash the money that"&amp;"'s all! Since that time that I have been with them, I have been taken every month but on the other hand I still do not have my green card!
In addition, we assured my wife's motorcycle and they terminated her because we have homis from dismissed what do y"&amp;"ou know? The SEPA direct debit mandate! How weird! And now she has an information statement with written written on it! Inadmissible !!! We will leave this insurance of M ....")</f>
        <v>Very disappointed with this insurer. Several months that I am there, they are not even able to make insurance terminations, my motorcycle is currently ensured in 2 places because I do not have time to take care of it! They are there to cash the money that's all! Since that time that I have been with them, I have been taken every month but on the other hand I still do not have my green card!
In addition, we assured my wife's motorcycle and they terminated her because we have homis from dismissed what do you know? The SEPA direct debit mandate! How weird! And now she has an information statement with written written on it! Inadmissible !!! We will leave this insurance of M ....</v>
      </c>
    </row>
    <row r="929" ht="15.75" customHeight="1">
      <c r="B929" s="2" t="s">
        <v>2388</v>
      </c>
      <c r="C929" s="2" t="s">
        <v>2389</v>
      </c>
      <c r="D929" s="2" t="s">
        <v>1400</v>
      </c>
      <c r="E929" s="2" t="s">
        <v>615</v>
      </c>
      <c r="F929" s="2" t="s">
        <v>15</v>
      </c>
      <c r="G929" s="2" t="s">
        <v>2390</v>
      </c>
      <c r="H929" s="2" t="s">
        <v>289</v>
      </c>
      <c r="I929" s="2" t="str">
        <f>IFERROR(__xludf.DUMMYFUNCTION("GOOGLETRANSLATE(C929,""fr"",""en"")"),"Catastrophic
Never subscribe to this insurance .... Unless you don't want to be reimbursed at the slightest concern for wanting to call it 40 times and will explain all each time and get caught for a con and treated thief ..... I understand better why th"&amp;"is insurance is the cheapest ....")</f>
        <v>Catastrophic
Never subscribe to this insurance .... Unless you don't want to be reimbursed at the slightest concern for wanting to call it 40 times and will explain all each time and get caught for a con and treated thief ..... I understand better why this insurance is the cheapest ....</v>
      </c>
    </row>
    <row r="930" ht="15.75" customHeight="1">
      <c r="B930" s="2" t="s">
        <v>2391</v>
      </c>
      <c r="C930" s="2" t="s">
        <v>2392</v>
      </c>
      <c r="D930" s="2" t="s">
        <v>1400</v>
      </c>
      <c r="E930" s="2" t="s">
        <v>615</v>
      </c>
      <c r="F930" s="2" t="s">
        <v>15</v>
      </c>
      <c r="G930" s="2" t="s">
        <v>2393</v>
      </c>
      <c r="H930" s="2" t="s">
        <v>297</v>
      </c>
      <c r="I930" s="2" t="str">
        <f>IFERROR(__xludf.DUMMYFUNCTION("GOOGLETRANSLATE(C930,""fr"",""en"")"),"I have terminated in time and they send me a formal notice to pay. Not serious to flee !!!")</f>
        <v>I have terminated in time and they send me a formal notice to pay. Not serious to flee !!!</v>
      </c>
    </row>
    <row r="931" ht="15.75" customHeight="1">
      <c r="B931" s="2" t="s">
        <v>2394</v>
      </c>
      <c r="C931" s="2" t="s">
        <v>2395</v>
      </c>
      <c r="D931" s="2" t="s">
        <v>1400</v>
      </c>
      <c r="E931" s="2" t="s">
        <v>615</v>
      </c>
      <c r="F931" s="2" t="s">
        <v>15</v>
      </c>
      <c r="G931" s="2" t="s">
        <v>303</v>
      </c>
      <c r="H931" s="2" t="s">
        <v>297</v>
      </c>
      <c r="I931" s="2" t="str">
        <f>IFERROR(__xludf.DUMMYFUNCTION("GOOGLETRANSLATE(C931,""fr"",""en"")"),"Too bad we can't put zero star. Very disappointed, I strongly advise against, never again at home. Exorbitant prices, zero service, no possible conciliation for a long -standing customer on a contract end. Invoice with the bailiff (with stimulus every x d"&amp;"ays) without recall of insurance.")</f>
        <v>Too bad we can't put zero star. Very disappointed, I strongly advise against, never again at home. Exorbitant prices, zero service, no possible conciliation for a long -standing customer on a contract end. Invoice with the bailiff (with stimulus every x days) without recall of insurance.</v>
      </c>
    </row>
    <row r="932" ht="15.75" customHeight="1">
      <c r="B932" s="2" t="s">
        <v>2396</v>
      </c>
      <c r="C932" s="2" t="s">
        <v>2397</v>
      </c>
      <c r="D932" s="2" t="s">
        <v>1400</v>
      </c>
      <c r="E932" s="2" t="s">
        <v>615</v>
      </c>
      <c r="F932" s="2" t="s">
        <v>15</v>
      </c>
      <c r="G932" s="2" t="s">
        <v>2398</v>
      </c>
      <c r="H932" s="2" t="s">
        <v>389</v>
      </c>
      <c r="I932" s="2" t="str">
        <f>IFERROR(__xludf.DUMMYFUNCTION("GOOGLETRANSLATE(C932,""fr"",""en"")"),"Insured ""all risks"" and not responsible for an accident with a signed observation of the parties, I had to fight for 4 months for the resolution of the case and I know perfectly the right in car insurance.")</f>
        <v>Insured "all risks" and not responsible for an accident with a signed observation of the parties, I had to fight for 4 months for the resolution of the case and I know perfectly the right in car insurance.</v>
      </c>
    </row>
    <row r="933" ht="15.75" customHeight="1">
      <c r="B933" s="2" t="s">
        <v>2382</v>
      </c>
      <c r="C933" s="2" t="s">
        <v>2399</v>
      </c>
      <c r="D933" s="2" t="s">
        <v>1400</v>
      </c>
      <c r="E933" s="2" t="s">
        <v>615</v>
      </c>
      <c r="F933" s="2" t="s">
        <v>15</v>
      </c>
      <c r="G933" s="2" t="s">
        <v>2400</v>
      </c>
      <c r="H933" s="2" t="s">
        <v>399</v>
      </c>
      <c r="I933" s="2" t="str">
        <f>IFERROR(__xludf.DUMMYFUNCTION("GOOGLETRANSLATE(C933,""fr"",""en"")"),"Hello,
I had two disputes with April Moto Moto
A top box flight covered by the contract, not reimbursed
An accident whose responsibilities have still not been established after a year
Dissatisfied")</f>
        <v>Hello,
I had two disputes with April Moto Moto
A top box flight covered by the contract, not reimbursed
An accident whose responsibilities have still not been established after a year
Dissatisfied</v>
      </c>
    </row>
    <row r="934" ht="15.75" customHeight="1">
      <c r="B934" s="2" t="s">
        <v>2401</v>
      </c>
      <c r="C934" s="2" t="s">
        <v>2402</v>
      </c>
      <c r="D934" s="2" t="s">
        <v>1400</v>
      </c>
      <c r="E934" s="2" t="s">
        <v>615</v>
      </c>
      <c r="F934" s="2" t="s">
        <v>15</v>
      </c>
      <c r="G934" s="2" t="s">
        <v>2403</v>
      </c>
      <c r="H934" s="2" t="s">
        <v>465</v>
      </c>
      <c r="I934" s="2" t="str">
        <f>IFERROR(__xludf.DUMMYFUNCTION("GOOGLETRANSLATE(C934,""fr"",""en"")"),"I had to change insurance following 3 non -responsible accidents while I was at the MAAF.
I tried April who seemed not bad to me, having already tested them for an over-composition health.
And there I made a big mistake. The service that manages contrac"&amp;"ts can only be reached by email and is therefore dependent on their good will to treat these emails.
I bought a scooter that I finally sold after a month. I had paid cash. It took more than a month and two recovery emails to finally get reimbursed. Ha ye"&amp;"s: they find it difficult to read the PDFs at home so try to send the documents in the JPG format in addition.
There, we are on April 7 and since February 16, I pointed out to them my move to change the green card card but also the contract. After two re"&amp;"covery emails, I always get the same answer: ""Due to a strong crowd, we inform you that the processing of requests has an unusual response period of several days.
We apologize for the inconvenience caused and thank you for your understanding. ""
I am"&amp;" blocked because I paid for the year and if I go up now, I think I will sit on the reimbursement of what remains. They will drag until I throw in the towel. Very smart their treatment system by email ...
I also wonder how long they will take my info stat"&amp;"ement to me. I will, I think, have to do it in advance.
As soon as I can, I stop and I never come back again!
I think I'm going to go back to AMV. Their experts in the event of theft minimize the price of the motorcycle on tattally eccentric considerati"&amp;"on (""well yes we know that you are negotiating the price of the motorcycle so we base ourselves on this"", delirium!) But for accidents I did not have any reimbursement problems. Even if I had to advance the bottom because my mechanic was not approved at"&amp;" home. A beautiful debt subrogation but everyone does not care.
In short. As soon as I can: Goodbye April")</f>
        <v>I had to change insurance following 3 non -responsible accidents while I was at the MAAF.
I tried April who seemed not bad to me, having already tested them for an over-composition health.
And there I made a big mistake. The service that manages contracts can only be reached by email and is therefore dependent on their good will to treat these emails.
I bought a scooter that I finally sold after a month. I had paid cash. It took more than a month and two recovery emails to finally get reimbursed. Ha yes: they find it difficult to read the PDFs at home so try to send the documents in the JPG format in addition.
There, we are on April 7 and since February 16, I pointed out to them my move to change the green card card but also the contract. After two recovery emails, I always get the same answer: "Due to a strong crowd, we inform you that the processing of requests has an unusual response period of several days.
We apologize for the inconvenience caused and thank you for your understanding. "
I am blocked because I paid for the year and if I go up now, I think I will sit on the reimbursement of what remains. They will drag until I throw in the towel. Very smart their treatment system by email ...
I also wonder how long they will take my info statement to me. I will, I think, have to do it in advance.
As soon as I can, I stop and I never come back again!
I think I'm going to go back to AMV. Their experts in the event of theft minimize the price of the motorcycle on tattally eccentric consideration ("well yes we know that you are negotiating the price of the motorcycle so we base ourselves on this", delirium!) But for accidents I did not have any reimbursement problems. Even if I had to advance the bottom because my mechanic was not approved at home. A beautiful debt subrogation but everyone does not care.
In short. As soon as I can: Goodbye April</v>
      </c>
    </row>
    <row r="935" ht="15.75" customHeight="1">
      <c r="B935" s="2" t="s">
        <v>2404</v>
      </c>
      <c r="C935" s="2" t="s">
        <v>2405</v>
      </c>
      <c r="D935" s="2" t="s">
        <v>1400</v>
      </c>
      <c r="E935" s="2" t="s">
        <v>615</v>
      </c>
      <c r="F935" s="2" t="s">
        <v>15</v>
      </c>
      <c r="G935" s="2" t="s">
        <v>2406</v>
      </c>
      <c r="H935" s="2" t="s">
        <v>485</v>
      </c>
      <c r="I935" s="2" t="str">
        <f>IFERROR(__xludf.DUMMYFUNCTION("GOOGLETRANSLATE(C935,""fr"",""en"")"),"Non -responsible accident with a Dutch third party since August 2017, I am still waiting for my compensation .... He asks me to take the steps myself with Allianz Insurance, they are unfit and incompetent. TO FLEE.")</f>
        <v>Non -responsible accident with a Dutch third party since August 2017, I am still waiting for my compensation .... He asks me to take the steps myself with Allianz Insurance, they are unfit and incompetent. TO FLEE.</v>
      </c>
    </row>
    <row r="936" ht="15.75" customHeight="1">
      <c r="B936" s="2" t="s">
        <v>2407</v>
      </c>
      <c r="C936" s="2" t="s">
        <v>2408</v>
      </c>
      <c r="D936" s="2" t="s">
        <v>1400</v>
      </c>
      <c r="E936" s="2" t="s">
        <v>615</v>
      </c>
      <c r="F936" s="2" t="s">
        <v>15</v>
      </c>
      <c r="G936" s="2" t="s">
        <v>2409</v>
      </c>
      <c r="H936" s="2" t="s">
        <v>485</v>
      </c>
      <c r="I936" s="2" t="str">
        <f>IFERROR(__xludf.DUMMYFUNCTION("GOOGLETRANSLATE(C936,""fr"",""en"")"),"Atrocious !!
I had an accident by a Belgian driver in July 2017. He went recognized 100% wrong by April because he cut a white line and my folding in my scooter like a can,
Jenvoi the documents etc. Then 1st surprise lexpert under Evalu the cost of my s"&amp;"cooter. Turnout to end this story because more means of locomation I say nothing, but I did not know that I was only at the beginning of the problems!
Most of the month goes by (because I learned about the accident with a driver from another country take"&amp;"s time) and I contact them to know or have it and they tell me that the documents must be translated and that his time. ..
But therefore says Belgium does what language is talking about ?? French not ??
Then I am waiting for several months and I contact"&amp;" them so that they now tell me that Lassurance opposing offers 50/50 and that it is normal for them and that it is necessary to accept !! (You will notice that it is the customer, me, who must each time called to know or have it otherwise I will never hav"&amp;"e known !!)
Not to mention that each time you come across a new person who knows nothing about your file and that you must therefore repeat 100,000 times to re -explain your file and also the price of the insurance that increases and when you ask them wh"&amp;"y they answer you that it's like that !!
In short, I am not used to putting negative opinions on a company but if I do not do it, it is limited to the non -assistance to anyone in danger.
RUN AWAY!!
PS: my claim file is still not closed! Hopefully th"&amp;"at I did not make an accident with a person from China or States there I will have had for 10 years!
")</f>
        <v>Atrocious !!
I had an accident by a Belgian driver in July 2017. He went recognized 100% wrong by April because he cut a white line and my folding in my scooter like a can,
Jenvoi the documents etc. Then 1st surprise lexpert under Evalu the cost of my scooter. Turnout to end this story because more means of locomation I say nothing, but I did not know that I was only at the beginning of the problems!
Most of the month goes by (because I learned about the accident with a driver from another country takes time) and I contact them to know or have it and they tell me that the documents must be translated and that his time. ..
But therefore says Belgium does what language is talking about ?? French not ??
Then I am waiting for several months and I contact them so that they now tell me that Lassurance opposing offers 50/50 and that it is normal for them and that it is necessary to accept !! (You will notice that it is the customer, me, who must each time called to know or have it otherwise I will never have known !!)
Not to mention that each time you come across a new person who knows nothing about your file and that you must therefore repeat 100,000 times to re -explain your file and also the price of the insurance that increases and when you ask them why they answer you that it's like that !!
In short, I am not used to putting negative opinions on a company but if I do not do it, it is limited to the non -assistance to anyone in danger.
RUN AWAY!!
PS: my claim file is still not closed! Hopefully that I did not make an accident with a person from China or States there I will have had for 10 years!
</v>
      </c>
    </row>
    <row r="937" ht="15.75" customHeight="1">
      <c r="B937" s="2" t="s">
        <v>2410</v>
      </c>
      <c r="C937" s="2" t="s">
        <v>2411</v>
      </c>
      <c r="D937" s="2" t="s">
        <v>1400</v>
      </c>
      <c r="E937" s="2" t="s">
        <v>615</v>
      </c>
      <c r="F937" s="2" t="s">
        <v>15</v>
      </c>
      <c r="G937" s="2" t="s">
        <v>516</v>
      </c>
      <c r="H937" s="2" t="s">
        <v>517</v>
      </c>
      <c r="I937" s="2" t="str">
        <f>IFERROR(__xludf.DUMMYFUNCTION("GOOGLETRANSLATE(C937,""fr"",""en"")"),"Following a claim (0% responsible, a Camionette mowing me when she burns a red light), it is even the police who made the observation on the spot, however, 5 months later, still waiting for .. . In the meantime, I had to advance the costs of purchasing a "&amp;"scooter of a top of a top box (during this time April Moto continues to take on my account for a scooter declared wreed by the 'Expert since summer 2017 ..... April Moto provided empty fridge insurance? A track to dig seen their deadlines! that makes a li"&amp;"ttle insurance for young or person in difficulty, come is cheap, on the other hand day or you have a problem you have your eyes to cry.")</f>
        <v>Following a claim (0% responsible, a Camionette mowing me when she burns a red light), it is even the police who made the observation on the spot, however, 5 months later, still waiting for .. . In the meantime, I had to advance the costs of purchasing a scooter of a top of a top box (during this time April Moto continues to take on my account for a scooter declared wreed by the 'Expert since summer 2017 ..... April Moto provided empty fridge insurance? A track to dig seen their deadlines! that makes a little insurance for young or person in difficulty, come is cheap, on the other hand day or you have a problem you have your eyes to cry.</v>
      </c>
    </row>
    <row r="938" ht="15.75" customHeight="1">
      <c r="B938" s="2" t="s">
        <v>2412</v>
      </c>
      <c r="C938" s="2" t="s">
        <v>2413</v>
      </c>
      <c r="D938" s="2" t="s">
        <v>1400</v>
      </c>
      <c r="E938" s="2" t="s">
        <v>615</v>
      </c>
      <c r="F938" s="2" t="s">
        <v>15</v>
      </c>
      <c r="G938" s="2" t="s">
        <v>2414</v>
      </c>
      <c r="H938" s="2" t="s">
        <v>517</v>
      </c>
      <c r="I938" s="2" t="str">
        <f>IFERROR(__xludf.DUMMYFUNCTION("GOOGLETRANSLATE(C938,""fr"",""en"")"),"After several calls for a special request I always expect a return when I am told every time I will have a return during the day ...... I think seriously go to see elsewhere for my new vehicle")</f>
        <v>After several calls for a special request I always expect a return when I am told every time I will have a return during the day ...... I think seriously go to see elsewhere for my new vehicle</v>
      </c>
    </row>
    <row r="939" ht="15.75" customHeight="1">
      <c r="B939" s="2" t="s">
        <v>2415</v>
      </c>
      <c r="C939" s="2" t="s">
        <v>2416</v>
      </c>
      <c r="D939" s="2" t="s">
        <v>1400</v>
      </c>
      <c r="E939" s="2" t="s">
        <v>615</v>
      </c>
      <c r="F939" s="2" t="s">
        <v>15</v>
      </c>
      <c r="G939" s="2" t="s">
        <v>2417</v>
      </c>
      <c r="H939" s="2" t="s">
        <v>16</v>
      </c>
      <c r="I939" s="2" t="str">
        <f>IFERROR(__xludf.DUMMYFUNCTION("GOOGLETRANSLATE(C939,""fr"",""en"")"),"Impressive that I am asked so many supporting documents when I am not responsible for a motorcycle accident in August. Soon two months, that does not advance, each time it is always other supporting documents to provide when I have already sent around thi"&amp;"rty attached pieces (I expect to be asked to send my liver). By cons to take the cash is light speed. I was skeptical when the reputation of April, I did my verdict: incapable, go see elsewhere. Really, flee ...")</f>
        <v>Impressive that I am asked so many supporting documents when I am not responsible for a motorcycle accident in August. Soon two months, that does not advance, each time it is always other supporting documents to provide when I have already sent around thirty attached pieces (I expect to be asked to send my liver). By cons to take the cash is light speed. I was skeptical when the reputation of April, I did my verdict: incapable, go see elsewhere. Really, flee ...</v>
      </c>
    </row>
    <row r="940" ht="15.75" customHeight="1">
      <c r="B940" s="2" t="s">
        <v>2418</v>
      </c>
      <c r="C940" s="2" t="s">
        <v>2419</v>
      </c>
      <c r="D940" s="2" t="s">
        <v>1400</v>
      </c>
      <c r="E940" s="2" t="s">
        <v>615</v>
      </c>
      <c r="F940" s="2" t="s">
        <v>15</v>
      </c>
      <c r="G940" s="2" t="s">
        <v>2420</v>
      </c>
      <c r="H940" s="2" t="s">
        <v>16</v>
      </c>
      <c r="I940" s="2" t="str">
        <f>IFERROR(__xludf.DUMMYFUNCTION("GOOGLETRANSLATE(C940,""fr"",""en"")"),"Scooter accident, after having made the observation no news on their part for 2 months. PV of gendarmerie done, the scooter is in a garage and we have just learned that insurance does not take care of the claim so I let you imagine the note since the end "&amp;"of June daycare. When I called them yes yes everything took into account and now I am told that no. What do I do ? very very decu it is finished.")</f>
        <v>Scooter accident, after having made the observation no news on their part for 2 months. PV of gendarmerie done, the scooter is in a garage and we have just learned that insurance does not take care of the claim so I let you imagine the note since the end of June daycare. When I called them yes yes everything took into account and now I am told that no. What do I do ? very very decu it is finished.</v>
      </c>
    </row>
    <row r="941" ht="15.75" customHeight="1">
      <c r="B941" s="2" t="s">
        <v>2421</v>
      </c>
      <c r="C941" s="2" t="s">
        <v>2422</v>
      </c>
      <c r="D941" s="2" t="s">
        <v>1400</v>
      </c>
      <c r="E941" s="2" t="s">
        <v>615</v>
      </c>
      <c r="F941" s="2" t="s">
        <v>15</v>
      </c>
      <c r="G941" s="2" t="s">
        <v>2423</v>
      </c>
      <c r="H941" s="2" t="s">
        <v>20</v>
      </c>
      <c r="I941" s="2" t="str">
        <f>IFERROR(__xludf.DUMMYFUNCTION("GOOGLETRANSLATE(C941,""fr"",""en"")"),"Attractive price good a shame that it has been more than 1 month that we are trying to join them to finalize our file despite the whole will after two months I am still no particular condition just a small provisional green card so in clear you are in dou"&amp;"bt whether you are well insured or not when you have settled")</f>
        <v>Attractive price good a shame that it has been more than 1 month that we are trying to join them to finalize our file despite the whole will after two months I am still no particular condition just a small provisional green card so in clear you are in doubt whether you are well insured or not when you have settled</v>
      </c>
    </row>
    <row r="942" ht="15.75" customHeight="1">
      <c r="B942" s="2" t="s">
        <v>2424</v>
      </c>
      <c r="C942" s="2" t="s">
        <v>2425</v>
      </c>
      <c r="D942" s="2" t="s">
        <v>1400</v>
      </c>
      <c r="E942" s="2" t="s">
        <v>615</v>
      </c>
      <c r="F942" s="2" t="s">
        <v>15</v>
      </c>
      <c r="G942" s="2" t="s">
        <v>2426</v>
      </c>
      <c r="H942" s="2" t="s">
        <v>20</v>
      </c>
      <c r="I942" s="2" t="str">
        <f>IFERROR(__xludf.DUMMYFUNCTION("GOOGLETRANSLATE(C942,""fr"",""en"")"),"I just subscribed to insurance with them and he terminates my contract just because the address on my gray card and on the contract is not the same (it is normal I have just moved and I have not yet changed The address on my gray card) so really zero this"&amp;" insurance go your way insurance not reliable")</f>
        <v>I just subscribed to insurance with them and he terminates my contract just because the address on my gray card and on the contract is not the same (it is normal I have just moved and I have not yet changed The address on my gray card) so really zero this insurance go your way insurance not reliable</v>
      </c>
    </row>
    <row r="943" ht="15.75" customHeight="1">
      <c r="B943" s="2" t="s">
        <v>2427</v>
      </c>
      <c r="C943" s="2" t="s">
        <v>2428</v>
      </c>
      <c r="D943" s="2" t="s">
        <v>1400</v>
      </c>
      <c r="E943" s="2" t="s">
        <v>615</v>
      </c>
      <c r="F943" s="2" t="s">
        <v>15</v>
      </c>
      <c r="G943" s="2" t="s">
        <v>1356</v>
      </c>
      <c r="H943" s="2" t="s">
        <v>31</v>
      </c>
      <c r="I943" s="2" t="str">
        <f>IFERROR(__xludf.DUMMYFUNCTION("GOOGLETRANSLATE(C943,""fr"",""en"")"),"A shame especially not to be insured with them I was stolen my quad that I paid 5000 euros I kept them only 3 years and in all risk I am reimbursed only 1695 euros 600 euro in franchise and 2,700 euros in obsolescence Saying written in the contract I am a"&amp;" woman and my quad was new because just for walking my sick son and 2300kilometre I will make APL to my legal insurance and if a lawyer is necessary to be reimbursed or better avoid this insurance please")</f>
        <v>A shame especially not to be insured with them I was stolen my quad that I paid 5000 euros I kept them only 3 years and in all risk I am reimbursed only 1695 euros 600 euro in franchise and 2,700 euros in obsolescence Saying written in the contract I am a woman and my quad was new because just for walking my sick son and 2300kilometre I will make APL to my legal insurance and if a lawyer is necessary to be reimbursed or better avoid this insurance please</v>
      </c>
    </row>
    <row r="944" ht="15.75" customHeight="1">
      <c r="B944" s="2" t="s">
        <v>2429</v>
      </c>
      <c r="C944" s="2" t="s">
        <v>2430</v>
      </c>
      <c r="D944" s="2" t="s">
        <v>1400</v>
      </c>
      <c r="E944" s="2" t="s">
        <v>615</v>
      </c>
      <c r="F944" s="2" t="s">
        <v>15</v>
      </c>
      <c r="G944" s="2" t="s">
        <v>2431</v>
      </c>
      <c r="H944" s="2" t="s">
        <v>38</v>
      </c>
      <c r="I944" s="2" t="str">
        <f>IFERROR(__xludf.DUMMYFUNCTION("GOOGLETRANSLATE(C944,""fr"",""en"")"),"They no longer want to make sure of 3 flight declarations when I was insuring the third party and it didn't cost them anything.")</f>
        <v>They no longer want to make sure of 3 flight declarations when I was insuring the third party and it didn't cost them anything.</v>
      </c>
    </row>
    <row r="945" ht="15.75" customHeight="1">
      <c r="B945" s="2" t="s">
        <v>2432</v>
      </c>
      <c r="C945" s="2" t="s">
        <v>2433</v>
      </c>
      <c r="D945" s="2" t="s">
        <v>1400</v>
      </c>
      <c r="E945" s="2" t="s">
        <v>615</v>
      </c>
      <c r="F945" s="2" t="s">
        <v>15</v>
      </c>
      <c r="G945" s="2" t="s">
        <v>2434</v>
      </c>
      <c r="H945" s="2" t="s">
        <v>49</v>
      </c>
      <c r="I945" s="2" t="str">
        <f>IFERROR(__xludf.DUMMYFUNCTION("GOOGLETRANSLATE(C945,""fr"",""en"")"),"Following my scooter who died, I sent two recommended to terminate and no responses from April Moto. On the other hand to claim the tune there they know how to give news ... I do not know how to terminate once for all this insurance which pumps me more th"&amp;"an 20 euros by me and for nothing seen that the vehicle is dead!")</f>
        <v>Following my scooter who died, I sent two recommended to terminate and no responses from April Moto. On the other hand to claim the tune there they know how to give news ... I do not know how to terminate once for all this insurance which pumps me more than 20 euros by me and for nothing seen that the vehicle is dead!</v>
      </c>
    </row>
    <row r="946" ht="15.75" customHeight="1">
      <c r="B946" s="2" t="s">
        <v>2435</v>
      </c>
      <c r="C946" s="2" t="s">
        <v>2436</v>
      </c>
      <c r="D946" s="2" t="s">
        <v>1400</v>
      </c>
      <c r="E946" s="2" t="s">
        <v>615</v>
      </c>
      <c r="F946" s="2" t="s">
        <v>15</v>
      </c>
      <c r="G946" s="2" t="s">
        <v>2437</v>
      </c>
      <c r="H946" s="2" t="s">
        <v>82</v>
      </c>
      <c r="I946" s="2" t="str">
        <f>IFERROR(__xludf.DUMMYFUNCTION("GOOGLETRANSLATE(C946,""fr"",""en"")"),"Motorcycle contract subscribes September 2016 - initially obligation to request repeatedly permanent green card - then upon receipt of the contract I requested an amendment in writing to this contract - 1 month after receipt of another contract with Other"&amp;" unsolicited guarantees - several telephone contacts that make me sure that the necessary will be done - in early December still no news - really not serious !!!!! I imagine the difficulties in CA s s sins ????")</f>
        <v>Motorcycle contract subscribes September 2016 - initially obligation to request repeatedly permanent green card - then upon receipt of the contract I requested an amendment in writing to this contract - 1 month after receipt of another contract with Other unsolicited guarantees - several telephone contacts that make me sure that the necessary will be done - in early December still no news - really not serious !!!!! I imagine the difficulties in CA s s sins ????</v>
      </c>
    </row>
    <row r="947" ht="15.75" customHeight="1">
      <c r="B947" s="2" t="s">
        <v>2438</v>
      </c>
      <c r="C947" s="2" t="s">
        <v>2439</v>
      </c>
      <c r="D947" s="2" t="s">
        <v>2440</v>
      </c>
      <c r="E947" s="2" t="s">
        <v>615</v>
      </c>
      <c r="F947" s="2" t="s">
        <v>15</v>
      </c>
      <c r="G947" s="2" t="s">
        <v>1002</v>
      </c>
      <c r="H947" s="2" t="s">
        <v>625</v>
      </c>
      <c r="I947" s="2" t="str">
        <f>IFERROR(__xludf.DUMMYFUNCTION("GOOGLETRANSLATE(C947,""fr"",""en"")"),"Very incompetent staff,
You always have to wait 1 month to have an answer, when I declared a claim it took more 6 months to pay me my allowances
I strongly advise against this insurance
Too bad I can't put less than a star")</f>
        <v>Very incompetent staff,
You always have to wait 1 month to have an answer, when I declared a claim it took more 6 months to pay me my allowances
I strongly advise against this insurance
Too bad I can't put less than a star</v>
      </c>
    </row>
    <row r="948" ht="15.75" customHeight="1">
      <c r="B948" s="2" t="s">
        <v>2441</v>
      </c>
      <c r="C948" s="2" t="s">
        <v>2442</v>
      </c>
      <c r="D948" s="2" t="s">
        <v>2440</v>
      </c>
      <c r="E948" s="2" t="s">
        <v>615</v>
      </c>
      <c r="F948" s="2" t="s">
        <v>15</v>
      </c>
      <c r="G948" s="2" t="s">
        <v>2443</v>
      </c>
      <c r="H948" s="2" t="s">
        <v>176</v>
      </c>
      <c r="I948" s="2" t="str">
        <f>IFERROR(__xludf.DUMMYFUNCTION("GOOGLETRANSLATE(C948,""fr"",""en"")"),"Nobody I had in such very friendly and professional especially attentive and defective prices for all competition again thank you I recommend !!!! Best insurance")</f>
        <v>Nobody I had in such very friendly and professional especially attentive and defective prices for all competition again thank you I recommend !!!! Best insurance</v>
      </c>
    </row>
    <row r="949" ht="15.75" customHeight="1">
      <c r="B949" s="2" t="s">
        <v>2444</v>
      </c>
      <c r="C949" s="2" t="s">
        <v>2445</v>
      </c>
      <c r="D949" s="2" t="s">
        <v>2440</v>
      </c>
      <c r="E949" s="2" t="s">
        <v>615</v>
      </c>
      <c r="F949" s="2" t="s">
        <v>15</v>
      </c>
      <c r="G949" s="2" t="s">
        <v>214</v>
      </c>
      <c r="H949" s="2" t="s">
        <v>195</v>
      </c>
      <c r="I949" s="2" t="str">
        <f>IFERROR(__xludf.DUMMYFUNCTION("GOOGLETRANSLATE(C949,""fr"",""en"")"),"Unreachable management service by email and telephone from the moment you signed the contract, it is worthy of a ghost company. I pray so as not to have a claim and quickly change insurer. To run away absolutely")</f>
        <v>Unreachable management service by email and telephone from the moment you signed the contract, it is worthy of a ghost company. I pray so as not to have a claim and quickly change insurer. To run away absolutely</v>
      </c>
    </row>
    <row r="950" ht="15.75" customHeight="1">
      <c r="B950" s="2" t="s">
        <v>2446</v>
      </c>
      <c r="C950" s="2" t="s">
        <v>2447</v>
      </c>
      <c r="D950" s="2" t="s">
        <v>2440</v>
      </c>
      <c r="E950" s="2" t="s">
        <v>615</v>
      </c>
      <c r="F950" s="2" t="s">
        <v>15</v>
      </c>
      <c r="G950" s="2" t="s">
        <v>2448</v>
      </c>
      <c r="H950" s="2" t="s">
        <v>217</v>
      </c>
      <c r="I950" s="2" t="str">
        <f>IFERROR(__xludf.DUMMYFUNCTION("GOOGLETRANSLATE(C950,""fr"",""en"")"),"A pleasure to have a biker and not a platform on the phone, I recommend Romu for these tips and to have better guarantees than my old insurer has a much more accessible price")</f>
        <v>A pleasure to have a biker and not a platform on the phone, I recommend Romu for these tips and to have better guarantees than my old insurer has a much more accessible price</v>
      </c>
    </row>
    <row r="951" ht="15.75" customHeight="1">
      <c r="B951" s="2" t="s">
        <v>2449</v>
      </c>
      <c r="C951" s="2" t="s">
        <v>2450</v>
      </c>
      <c r="D951" s="2" t="s">
        <v>2440</v>
      </c>
      <c r="E951" s="2" t="s">
        <v>615</v>
      </c>
      <c r="F951" s="2" t="s">
        <v>15</v>
      </c>
      <c r="G951" s="2" t="s">
        <v>2451</v>
      </c>
      <c r="H951" s="2" t="s">
        <v>221</v>
      </c>
      <c r="I951" s="2" t="str">
        <f>IFERROR(__xludf.DUMMYFUNCTION("GOOGLETRANSLATE(C951,""fr"",""en"")"),"Very good follow -up following my disaster. Thank you to my advisor for his help and speed +++ for an answer !!!")</f>
        <v>Very good follow -up following my disaster. Thank you to my advisor for his help and speed +++ for an answer !!!</v>
      </c>
    </row>
    <row r="952" ht="15.75" customHeight="1">
      <c r="B952" s="2" t="s">
        <v>2452</v>
      </c>
      <c r="C952" s="2" t="s">
        <v>2453</v>
      </c>
      <c r="D952" s="2" t="s">
        <v>2440</v>
      </c>
      <c r="E952" s="2" t="s">
        <v>615</v>
      </c>
      <c r="F952" s="2" t="s">
        <v>15</v>
      </c>
      <c r="G952" s="2" t="s">
        <v>2454</v>
      </c>
      <c r="H952" s="2" t="s">
        <v>228</v>
      </c>
      <c r="I952" s="2" t="str">
        <f>IFERROR(__xludf.DUMMYFUNCTION("GOOGLETRANSLATE(C952,""fr"",""en"")"),"Insured recently, Romu has been reactive and very well targeted my choice of insurance.
I essentially note my satisfaction by its responsiveness and my satisfaction, price level.")</f>
        <v>Insured recently, Romu has been reactive and very well targeted my choice of insurance.
I essentially note my satisfaction by its responsiveness and my satisfaction, price level.</v>
      </c>
    </row>
    <row r="953" ht="15.75" customHeight="1">
      <c r="B953" s="2" t="s">
        <v>2455</v>
      </c>
      <c r="C953" s="2" t="s">
        <v>2456</v>
      </c>
      <c r="D953" s="2" t="s">
        <v>2440</v>
      </c>
      <c r="E953" s="2" t="s">
        <v>615</v>
      </c>
      <c r="F953" s="2" t="s">
        <v>15</v>
      </c>
      <c r="G953" s="2" t="s">
        <v>2457</v>
      </c>
      <c r="H953" s="2" t="s">
        <v>228</v>
      </c>
      <c r="I953" s="2" t="str">
        <f>IFERROR(__xludf.DUMMYFUNCTION("GOOGLETRANSLATE(C953,""fr"",""en"")"),"I recommend 100%, he is a very good broker close to his insured. I had a claim last November which was very well followed by my manager despite the various obstacles encountered")</f>
        <v>I recommend 100%, he is a very good broker close to his insured. I had a claim last November which was very well followed by my manager despite the various obstacles encountered</v>
      </c>
    </row>
    <row r="954" ht="15.75" customHeight="1">
      <c r="B954" s="2" t="s">
        <v>2458</v>
      </c>
      <c r="C954" s="2" t="s">
        <v>2459</v>
      </c>
      <c r="D954" s="2" t="s">
        <v>2440</v>
      </c>
      <c r="E954" s="2" t="s">
        <v>615</v>
      </c>
      <c r="F954" s="2" t="s">
        <v>15</v>
      </c>
      <c r="G954" s="2" t="s">
        <v>2457</v>
      </c>
      <c r="H954" s="2" t="s">
        <v>228</v>
      </c>
      <c r="I954" s="2" t="str">
        <f>IFERROR(__xludf.DUMMYFUNCTION("GOOGLETRANSLATE(C954,""fr"",""en"")"),"Everything has always been very well with this insurer, from the start of the contract at the end when I sold my motorcycle. I will assure myself at home without hesitation for my next motorcycle")</f>
        <v>Everything has always been very well with this insurer, from the start of the contract at the end when I sold my motorcycle. I will assure myself at home without hesitation for my next motorcycle</v>
      </c>
    </row>
    <row r="955" ht="15.75" customHeight="1">
      <c r="B955" s="2" t="s">
        <v>2460</v>
      </c>
      <c r="C955" s="2" t="s">
        <v>2461</v>
      </c>
      <c r="D955" s="2" t="s">
        <v>2440</v>
      </c>
      <c r="E955" s="2" t="s">
        <v>615</v>
      </c>
      <c r="F955" s="2" t="s">
        <v>15</v>
      </c>
      <c r="G955" s="2" t="s">
        <v>2462</v>
      </c>
      <c r="H955" s="2" t="s">
        <v>241</v>
      </c>
      <c r="I955" s="2" t="str">
        <f>IFERROR(__xludf.DUMMYFUNCTION("GOOGLETRANSLATE(C955,""fr"",""en"")"),"The best insurances with good quality of services, the advisers are attentive at all times and very responsive. The insurance offered is suitable and personalized. It changes other insurers. I recommend")</f>
        <v>The best insurances with good quality of services, the advisers are attentive at all times and very responsive. The insurance offered is suitable and personalized. It changes other insurers. I recommend</v>
      </c>
    </row>
    <row r="956" ht="15.75" customHeight="1">
      <c r="B956" s="2" t="s">
        <v>2463</v>
      </c>
      <c r="C956" s="2" t="s">
        <v>2464</v>
      </c>
      <c r="D956" s="2" t="s">
        <v>2440</v>
      </c>
      <c r="E956" s="2" t="s">
        <v>615</v>
      </c>
      <c r="F956" s="2" t="s">
        <v>15</v>
      </c>
      <c r="G956" s="2" t="s">
        <v>2465</v>
      </c>
      <c r="H956" s="2" t="s">
        <v>241</v>
      </c>
      <c r="I956" s="2" t="str">
        <f>IFERROR(__xludf.DUMMYFUNCTION("GOOGLETRANSLATE(C956,""fr"",""en"")"),"Very reassured by the fact that it is not a platform relocated abroad,
Seeing the attractive prices I was afraid of being fooled but everything happened as I wanted and I was able to ensure my motorcycle for a bite of bread.
Thank you to the salespe"&amp;"rson who knew how to advise me at best and identify all my requests")</f>
        <v>Very reassured by the fact that it is not a platform relocated abroad,
Seeing the attractive prices I was afraid of being fooled but everything happened as I wanted and I was able to ensure my motorcycle for a bite of bread.
Thank you to the salesperson who knew how to advise me at best and identify all my requests</v>
      </c>
    </row>
    <row r="957" ht="15.75" customHeight="1">
      <c r="B957" s="2" t="s">
        <v>2466</v>
      </c>
      <c r="C957" s="2" t="s">
        <v>2467</v>
      </c>
      <c r="D957" s="2" t="s">
        <v>2440</v>
      </c>
      <c r="E957" s="2" t="s">
        <v>615</v>
      </c>
      <c r="F957" s="2" t="s">
        <v>15</v>
      </c>
      <c r="G957" s="2" t="s">
        <v>2468</v>
      </c>
      <c r="H957" s="2" t="s">
        <v>1198</v>
      </c>
      <c r="I957" s="2" t="str">
        <f>IFERROR(__xludf.DUMMYFUNCTION("GOOGLETRANSLATE(C957,""fr"",""en"")"),"Thanks to the advice of an insured friend at Assurbonplan and who after a disaster was very satisfied with the reaction, I embarked on my first online insurance. Very satisfied with the exchange with Romu who in addition to being an advisor is a real bike"&amp;"r, he knew how to make me save 200 euros for my Harley Davidson in A2 license,")</f>
        <v>Thanks to the advice of an insured friend at Assurbonplan and who after a disaster was very satisfied with the reaction, I embarked on my first online insurance. Very satisfied with the exchange with Romu who in addition to being an advisor is a real biker, he knew how to make me save 200 euros for my Harley Davidson in A2 license,</v>
      </c>
    </row>
    <row r="958" ht="15.75" customHeight="1">
      <c r="B958" s="2" t="s">
        <v>2469</v>
      </c>
      <c r="C958" s="2" t="s">
        <v>2470</v>
      </c>
      <c r="D958" s="2" t="s">
        <v>2440</v>
      </c>
      <c r="E958" s="2" t="s">
        <v>615</v>
      </c>
      <c r="F958" s="2" t="s">
        <v>15</v>
      </c>
      <c r="G958" s="2" t="s">
        <v>2471</v>
      </c>
      <c r="H958" s="2" t="s">
        <v>261</v>
      </c>
      <c r="I958" s="2" t="str">
        <f>IFERROR(__xludf.DUMMYFUNCTION("GOOGLETRANSLATE(C958,""fr"",""en"")"),"To avoid!!!!
We have taken out insurance on Friday to be able to buy a motorcycle the next day and be insured, we unfortunately did not buy the motorcycle and canceled the file on Saturday. They levied 170 euros in the fees that he does not want to reimb"&amp;"urse. Too bad to have to start legal proceedings")</f>
        <v>To avoid!!!!
We have taken out insurance on Friday to be able to buy a motorcycle the next day and be insured, we unfortunately did not buy the motorcycle and canceled the file on Saturday. They levied 170 euros in the fees that he does not want to reimburse. Too bad to have to start legal proceedings</v>
      </c>
    </row>
    <row r="959" ht="15.75" customHeight="1">
      <c r="B959" s="2" t="s">
        <v>2472</v>
      </c>
      <c r="C959" s="2" t="s">
        <v>2473</v>
      </c>
      <c r="D959" s="2" t="s">
        <v>2440</v>
      </c>
      <c r="E959" s="2" t="s">
        <v>615</v>
      </c>
      <c r="F959" s="2" t="s">
        <v>15</v>
      </c>
      <c r="G959" s="2" t="s">
        <v>2474</v>
      </c>
      <c r="H959" s="2" t="s">
        <v>325</v>
      </c>
      <c r="I959" s="2" t="str">
        <f>IFERROR(__xludf.DUMMYFUNCTION("GOOGLETRANSLATE(C959,""fr"",""en"")"),"Unreachable insurer following non -responsible accident. The accident took place 9 months ago, still no news or compensation!")</f>
        <v>Unreachable insurer following non -responsible accident. The accident took place 9 months ago, still no news or compensation!</v>
      </c>
    </row>
    <row r="960" ht="15.75" customHeight="1">
      <c r="B960" s="2" t="s">
        <v>2475</v>
      </c>
      <c r="C960" s="2" t="s">
        <v>2476</v>
      </c>
      <c r="D960" s="2" t="s">
        <v>2440</v>
      </c>
      <c r="E960" s="2" t="s">
        <v>615</v>
      </c>
      <c r="F960" s="2" t="s">
        <v>15</v>
      </c>
      <c r="G960" s="2" t="s">
        <v>2477</v>
      </c>
      <c r="H960" s="2" t="s">
        <v>351</v>
      </c>
      <c r="I960" s="2" t="str">
        <f>IFERROR(__xludf.DUMMYFUNCTION("GOOGLETRANSLATE(C960,""fr"",""en"")"),"I was stolen Pon Tmax in July after 3 months dappels with customer service I came across François who in 1 month my tt arranged, passage of the expert and reimbursement of my scooter. A big thank you francois finally qq of professional and reactive!")</f>
        <v>I was stolen Pon Tmax in July after 3 months dappels with customer service I came across François who in 1 month my tt arranged, passage of the expert and reimbursement of my scooter. A big thank you francois finally qq of professional and reactive!</v>
      </c>
    </row>
    <row r="961" ht="15.75" customHeight="1">
      <c r="B961" s="2" t="s">
        <v>2478</v>
      </c>
      <c r="C961" s="2" t="s">
        <v>2479</v>
      </c>
      <c r="D961" s="2" t="s">
        <v>2440</v>
      </c>
      <c r="E961" s="2" t="s">
        <v>615</v>
      </c>
      <c r="F961" s="2" t="s">
        <v>15</v>
      </c>
      <c r="G961" s="2" t="s">
        <v>2480</v>
      </c>
      <c r="H961" s="2" t="s">
        <v>351</v>
      </c>
      <c r="I961" s="2" t="str">
        <f>IFERROR(__xludf.DUMMYFUNCTION("GOOGLETRANSLATE(C961,""fr"",""en"")"),"I have been at Assurbonplan for almost two years now. I have not had a claim for the moment (thank you my God ...), but I am satisfied with this insurance as it is. I have a very pleasant client (Angelique) who has always answered my requests and question"&amp;"s. Each experience is personal and different but for my part I recommend this insurance!")</f>
        <v>I have been at Assurbonplan for almost two years now. I have not had a claim for the moment (thank you my God ...), but I am satisfied with this insurance as it is. I have a very pleasant client (Angelique) who has always answered my requests and questions. Each experience is personal and different but for my part I recommend this insurance!</v>
      </c>
    </row>
    <row r="962" ht="15.75" customHeight="1">
      <c r="B962" s="2" t="s">
        <v>2481</v>
      </c>
      <c r="C962" s="2" t="s">
        <v>2482</v>
      </c>
      <c r="D962" s="2" t="s">
        <v>2440</v>
      </c>
      <c r="E962" s="2" t="s">
        <v>615</v>
      </c>
      <c r="F962" s="2" t="s">
        <v>15</v>
      </c>
      <c r="G962" s="2" t="s">
        <v>2483</v>
      </c>
      <c r="H962" s="2" t="s">
        <v>439</v>
      </c>
      <c r="I962" s="2" t="str">
        <f>IFERROR(__xludf.DUMMYFUNCTION("GOOGLETRANSLATE(C962,""fr"",""en"")"),"I have been at Assurbonplan a TMAX 500 for two years. And to date, I am satisfied with my insurer.")</f>
        <v>I have been at Assurbonplan a TMAX 500 for two years. And to date, I am satisfied with my insurer.</v>
      </c>
    </row>
    <row r="963" ht="15.75" customHeight="1">
      <c r="B963" s="2" t="s">
        <v>2484</v>
      </c>
      <c r="C963" s="2" t="s">
        <v>2485</v>
      </c>
      <c r="D963" s="2" t="s">
        <v>2440</v>
      </c>
      <c r="E963" s="2" t="s">
        <v>615</v>
      </c>
      <c r="F963" s="2" t="s">
        <v>15</v>
      </c>
      <c r="G963" s="2" t="s">
        <v>2486</v>
      </c>
      <c r="H963" s="2" t="s">
        <v>439</v>
      </c>
      <c r="I963" s="2" t="str">
        <f>IFERROR(__xludf.DUMMYFUNCTION("GOOGLETRANSLATE(C963,""fr"",""en"")"),"Deplorable because no one answers the phone or the email. I only had a person for subscription and samples. I am really dissatisfied.")</f>
        <v>Deplorable because no one answers the phone or the email. I only had a person for subscription and samples. I am really dissatisfied.</v>
      </c>
    </row>
    <row r="964" ht="15.75" customHeight="1">
      <c r="B964" s="2" t="s">
        <v>2487</v>
      </c>
      <c r="C964" s="2" t="s">
        <v>2488</v>
      </c>
      <c r="D964" s="2" t="s">
        <v>2440</v>
      </c>
      <c r="E964" s="2" t="s">
        <v>615</v>
      </c>
      <c r="F964" s="2" t="s">
        <v>15</v>
      </c>
      <c r="G964" s="2" t="s">
        <v>2489</v>
      </c>
      <c r="H964" s="2" t="s">
        <v>452</v>
      </c>
      <c r="I964" s="2" t="str">
        <f>IFERROR(__xludf.DUMMYFUNCTION("GOOGLETRANSLATE(C964,""fr"",""en"")"),"Reception service supposedly of poor quality (can hang up on you), it is impossible to reach a real adviser to have information on your contract.")</f>
        <v>Reception service supposedly of poor quality (can hang up on you), it is impossible to reach a real adviser to have information on your contract.</v>
      </c>
    </row>
    <row r="965" ht="15.75" customHeight="1">
      <c r="B965" s="2" t="s">
        <v>2490</v>
      </c>
      <c r="C965" s="2" t="s">
        <v>2491</v>
      </c>
      <c r="D965" s="2" t="s">
        <v>2440</v>
      </c>
      <c r="E965" s="2" t="s">
        <v>615</v>
      </c>
      <c r="F965" s="2" t="s">
        <v>15</v>
      </c>
      <c r="G965" s="2" t="s">
        <v>2492</v>
      </c>
      <c r="H965" s="2" t="s">
        <v>452</v>
      </c>
      <c r="I965" s="2" t="str">
        <f>IFERROR(__xludf.DUMMYFUNCTION("GOOGLETRANSLATE(C965,""fr"",""en"")"),"Hello,
I do not recommend this insurance more than very strongly. I took over 2 months and a half to receive my green card. (I had to receive it, multiply the phone calls, letters recommend and email ...) today I change insurance and their request my inf"&amp;"ormation statement ... and rebelote, it does not respect the deadline legal to send me my information. So I was suspended from my new insurer. If you like to get Pigeon Subscribed at home you will be served. I had a breakdown with my motorcycle once, I th"&amp;"ought I will never see the tow truck arriving.
If it is necessary to seize justice to receive a green card or an information statement know that I will be ready to do it.
A good hearing.
Insurance that takes you for a c*n.
Assurbonc*n.")</f>
        <v>Hello,
I do not recommend this insurance more than very strongly. I took over 2 months and a half to receive my green card. (I had to receive it, multiply the phone calls, letters recommend and email ...) today I change insurance and their request my information statement ... and rebelote, it does not respect the deadline legal to send me my information. So I was suspended from my new insurer. If you like to get Pigeon Subscribed at home you will be served. I had a breakdown with my motorcycle once, I thought I will never see the tow truck arriving.
If it is necessary to seize justice to receive a green card or an information statement know that I will be ready to do it.
A good hearing.
Insurance that takes you for a c*n.
Assurbonc*n.</v>
      </c>
    </row>
    <row r="966" ht="15.75" customHeight="1">
      <c r="B966" s="2" t="s">
        <v>2493</v>
      </c>
      <c r="C966" s="2" t="s">
        <v>2494</v>
      </c>
      <c r="D966" s="2" t="s">
        <v>2440</v>
      </c>
      <c r="E966" s="2" t="s">
        <v>615</v>
      </c>
      <c r="F966" s="2" t="s">
        <v>15</v>
      </c>
      <c r="G966" s="2" t="s">
        <v>2495</v>
      </c>
      <c r="H966" s="2" t="s">
        <v>517</v>
      </c>
      <c r="I966" s="2" t="str">
        <f>IFERROR(__xludf.DUMMYFUNCTION("GOOGLETRANSLATE(C966,""fr"",""en"")"),"Lack of professionalism. We don't remember you. Sinister in court for 5 months. We are not aware of nothing. To flee")</f>
        <v>Lack of professionalism. We don't remember you. Sinister in court for 5 months. We are not aware of nothing. To flee</v>
      </c>
    </row>
    <row r="967" ht="15.75" customHeight="1">
      <c r="B967" s="2" t="s">
        <v>2496</v>
      </c>
      <c r="C967" s="2" t="s">
        <v>2497</v>
      </c>
      <c r="D967" s="2" t="s">
        <v>2440</v>
      </c>
      <c r="E967" s="2" t="s">
        <v>615</v>
      </c>
      <c r="F967" s="2" t="s">
        <v>15</v>
      </c>
      <c r="G967" s="2" t="s">
        <v>2498</v>
      </c>
      <c r="H967" s="2" t="s">
        <v>31</v>
      </c>
      <c r="I967" s="2" t="str">
        <f>IFERROR(__xludf.DUMMYFUNCTION("GOOGLETRANSLATE(C967,""fr"",""en"")"),"Insured since seven 2017, and following a disaster with bodily, this broker never responds to letters neither emails nor such. Impossible to have a correspondent worthy of this job. Impossible to obtain a loss file after a month. No services associated wi"&amp;"th Assurbonplan. Broker to avoid.")</f>
        <v>Insured since seven 2017, and following a disaster with bodily, this broker never responds to letters neither emails nor such. Impossible to have a correspondent worthy of this job. Impossible to obtain a loss file after a month. No services associated with Assurbonplan. Broker to avoid.</v>
      </c>
    </row>
    <row r="968" ht="15.75" customHeight="1">
      <c r="B968" s="2" t="s">
        <v>2499</v>
      </c>
      <c r="C968" s="2" t="s">
        <v>2500</v>
      </c>
      <c r="D968" s="2" t="s">
        <v>2440</v>
      </c>
      <c r="E968" s="2" t="s">
        <v>615</v>
      </c>
      <c r="F968" s="2" t="s">
        <v>15</v>
      </c>
      <c r="G968" s="2" t="s">
        <v>2501</v>
      </c>
      <c r="H968" s="2" t="s">
        <v>38</v>
      </c>
      <c r="I968" s="2" t="str">
        <f>IFERROR(__xludf.DUMMYFUNCTION("GOOGLETRANSLATE(C968,""fr"",""en"")"),"I simply have the impression of not being insured ... Impossible to join them or have an information statement ... basically 1 year lost ...")</f>
        <v>I simply have the impression of not being insured ... Impossible to join them or have an information statement ... basically 1 year lost ...</v>
      </c>
    </row>
    <row r="969" ht="15.75" customHeight="1">
      <c r="B969" s="2" t="s">
        <v>2502</v>
      </c>
      <c r="C969" s="2" t="s">
        <v>2503</v>
      </c>
      <c r="D969" s="2" t="s">
        <v>2440</v>
      </c>
      <c r="E969" s="2" t="s">
        <v>615</v>
      </c>
      <c r="F969" s="2" t="s">
        <v>15</v>
      </c>
      <c r="G969" s="2" t="s">
        <v>38</v>
      </c>
      <c r="H969" s="2" t="s">
        <v>38</v>
      </c>
      <c r="I969" s="2" t="str">
        <f>IFERROR(__xludf.DUMMYFUNCTION("GOOGLETRANSLATE(C969,""fr"",""en"")"),"Impossible to reach, hang up on the nose at the time of sending information statements to terminate, contributions that climb after non -responsible disaster, I want to leave for 240 euros cheaper insurance")</f>
        <v>Impossible to reach, hang up on the nose at the time of sending information statements to terminate, contributions that climb after non -responsible disaster, I want to leave for 240 euros cheaper insurance</v>
      </c>
    </row>
    <row r="970" ht="15.75" customHeight="1">
      <c r="B970" s="2" t="s">
        <v>2504</v>
      </c>
      <c r="C970" s="2" t="s">
        <v>2505</v>
      </c>
      <c r="D970" s="2" t="s">
        <v>2440</v>
      </c>
      <c r="E970" s="2" t="s">
        <v>615</v>
      </c>
      <c r="F970" s="2" t="s">
        <v>15</v>
      </c>
      <c r="G970" s="2" t="s">
        <v>2506</v>
      </c>
      <c r="H970" s="2" t="s">
        <v>45</v>
      </c>
      <c r="I970" s="2" t="str">
        <f>IFERROR(__xludf.DUMMYFUNCTION("GOOGLETRANSLATE(C970,""fr"",""en"")"),"Assurbonplan and not insurance but sells insurance
I subscribed to pay 190 euro deposit and then do nothing more receive an email received your payment while waiting for the documents then when you call them no one responds falls all the time on a voice "&amp;"box please recall during the hours of 'Opening send you email we answer you 2 weeks later then when you are answered it is to ask you when you have reachable to finalize and pay the payment by direct debit not possible payment CB or check during the subsc"&amp;"ription it Indicate withdrawal for the second payment in the provisional insurance month of insurance and do not receive my green card while I send everything by email and mail and the next day Assurbonplan contact me to finalize the contract but of cours"&amp;"e the provisional insurance month and pass and we add additional 60")</f>
        <v>Assurbonplan and not insurance but sells insurance
I subscribed to pay 190 euro deposit and then do nothing more receive an email received your payment while waiting for the documents then when you call them no one responds falls all the time on a voice box please recall during the hours of 'Opening send you email we answer you 2 weeks later then when you are answered it is to ask you when you have reachable to finalize and pay the payment by direct debit not possible payment CB or check during the subscription it Indicate withdrawal for the second payment in the provisional insurance month of insurance and do not receive my green card while I send everything by email and mail and the next day Assurbonplan contact me to finalize the contract but of course the provisional insurance month and pass and we add additional 60</v>
      </c>
    </row>
    <row r="971" ht="15.75" customHeight="1">
      <c r="B971" s="2" t="s">
        <v>2507</v>
      </c>
      <c r="C971" s="2" t="s">
        <v>2508</v>
      </c>
      <c r="D971" s="2" t="s">
        <v>2509</v>
      </c>
      <c r="E971" s="2" t="s">
        <v>615</v>
      </c>
      <c r="F971" s="2" t="s">
        <v>15</v>
      </c>
      <c r="G971" s="2" t="s">
        <v>2510</v>
      </c>
      <c r="H971" s="2" t="s">
        <v>162</v>
      </c>
      <c r="I971" s="2" t="str">
        <f>IFERROR(__xludf.DUMMYFUNCTION("GOOGLETRANSLATE(C971,""fr"",""en"")"),"After several years at AXA for the motorcycle, I send a request to reduce contributions for the year 2020 following a good quarter of the year with almost no motorcycle journey from containment: no commercial effort on their part. I find this illogical, a"&amp;"lso 30 million consumer (they recommend sending it by recommended for this request). L")</f>
        <v>After several years at AXA for the motorcycle, I send a request to reduce contributions for the year 2020 following a good quarter of the year with almost no motorcycle journey from containment: no commercial effort on their part. I find this illogical, also 30 million consumer (they recommend sending it by recommended for this request). L</v>
      </c>
    </row>
    <row r="972" ht="15.75" customHeight="1">
      <c r="B972" s="2" t="s">
        <v>2511</v>
      </c>
      <c r="C972" s="2" t="s">
        <v>2512</v>
      </c>
      <c r="D972" s="2" t="s">
        <v>2509</v>
      </c>
      <c r="E972" s="2" t="s">
        <v>615</v>
      </c>
      <c r="F972" s="2" t="s">
        <v>15</v>
      </c>
      <c r="G972" s="2" t="s">
        <v>2513</v>
      </c>
      <c r="H972" s="2" t="s">
        <v>261</v>
      </c>
      <c r="I972" s="2" t="str">
        <f>IFERROR(__xludf.DUMMYFUNCTION("GOOGLETRANSLATE(C972,""fr"",""en"")"),"Motorcycle pilot since 1972 and still passionate, I am part of Casim, an association which works for the safety of bikers. On April 13, a day of improvement on the Ecuyers circuit. A circuit driving certificate is necessary.axa send it to me very quickly "&amp;"by email, and I see that the motorcycle and I even do not summon covered. I asked for additional insurance for the day but it is impossible. in advance as well as the secure of the motorbikes. I am very disappointed.
CRDL")</f>
        <v>Motorcycle pilot since 1972 and still passionate, I am part of Casim, an association which works for the safety of bikers. On April 13, a day of improvement on the Ecuyers circuit. A circuit driving certificate is necessary.axa send it to me very quickly by email, and I see that the motorcycle and I even do not summon covered. I asked for additional insurance for the day but it is impossible. in advance as well as the secure of the motorbikes. I am very disappointed.
CRDL</v>
      </c>
    </row>
    <row r="973" ht="15.75" customHeight="1">
      <c r="B973" s="2" t="s">
        <v>2514</v>
      </c>
      <c r="C973" s="2" t="s">
        <v>2515</v>
      </c>
      <c r="D973" s="2" t="s">
        <v>2509</v>
      </c>
      <c r="E973" s="2" t="s">
        <v>615</v>
      </c>
      <c r="F973" s="2" t="s">
        <v>15</v>
      </c>
      <c r="G973" s="2" t="s">
        <v>2516</v>
      </c>
      <c r="H973" s="2" t="s">
        <v>265</v>
      </c>
      <c r="I973" s="2" t="str">
        <f>IFERROR(__xludf.DUMMYFUNCTION("GOOGLETRANSLATE(C973,""fr"",""en"")"),"No follow -up on the part of agencies, at the slightest concerns, defaillars of brokers and insurance. Correct contract but no alignment of prices while high competition. Being able to count on a physical agency will be a plus but it becomes more essentia"&amp;"l. Unnecessary options and confused explanations.")</f>
        <v>No follow -up on the part of agencies, at the slightest concerns, defaillars of brokers and insurance. Correct contract but no alignment of prices while high competition. Being able to count on a physical agency will be a plus but it becomes more essential. Unnecessary options and confused explanations.</v>
      </c>
    </row>
    <row r="974" ht="15.75" customHeight="1">
      <c r="B974" s="2" t="s">
        <v>2517</v>
      </c>
      <c r="C974" s="2" t="s">
        <v>2518</v>
      </c>
      <c r="D974" s="2" t="s">
        <v>2509</v>
      </c>
      <c r="E974" s="2" t="s">
        <v>615</v>
      </c>
      <c r="F974" s="2" t="s">
        <v>15</v>
      </c>
      <c r="G974" s="2" t="s">
        <v>2519</v>
      </c>
      <c r="H974" s="2" t="s">
        <v>338</v>
      </c>
      <c r="I974" s="2" t="str">
        <f>IFERROR(__xludf.DUMMYFUNCTION("GOOGLETRANSLATE(C974,""fr"",""en"")"),"Insured any risk having had a loss responsible in June 17 I just saw the expert doctor February 19 concerning bodily injury, despite my letters no reimbursement of the airbag and the jacket destroyed in the accident. Insurer only partially respecting its "&amp;"commitments.")</f>
        <v>Insured any risk having had a loss responsible in June 17 I just saw the expert doctor February 19 concerning bodily injury, despite my letters no reimbursement of the airbag and the jacket destroyed in the accident. Insurer only partially respecting its commitments.</v>
      </c>
    </row>
    <row r="975" ht="15.75" customHeight="1">
      <c r="B975" s="2" t="s">
        <v>2520</v>
      </c>
      <c r="C975" s="2" t="s">
        <v>2521</v>
      </c>
      <c r="D975" s="2" t="s">
        <v>2509</v>
      </c>
      <c r="E975" s="2" t="s">
        <v>615</v>
      </c>
      <c r="F975" s="2" t="s">
        <v>15</v>
      </c>
      <c r="G975" s="2" t="s">
        <v>2522</v>
      </c>
      <c r="H975" s="2" t="s">
        <v>367</v>
      </c>
      <c r="I975" s="2" t="str">
        <f>IFERROR(__xludf.DUMMYFUNCTION("GOOGLETRANSLATE(C975,""fr"",""en"")"),"Insurer to flee by running
Disaster natural disaster since July 2, 2018
No possibility of contacting insurance since I asked for a reclamation for false reports of the expert and even impossibility of having a list of my so -called accessories in 6 mont"&amp;"hs, invented by the expert so as not to settle my damage .....")</f>
        <v>Insurer to flee by running
Disaster natural disaster since July 2, 2018
No possibility of contacting insurance since I asked for a reclamation for false reports of the expert and even impossibility of having a list of my so -called accessories in 6 months, invented by the expert so as not to settle my damage .....</v>
      </c>
    </row>
    <row r="976" ht="15.75" customHeight="1">
      <c r="B976" s="2" t="s">
        <v>2523</v>
      </c>
      <c r="C976" s="2" t="s">
        <v>2524</v>
      </c>
      <c r="D976" s="2" t="s">
        <v>2509</v>
      </c>
      <c r="E976" s="2" t="s">
        <v>615</v>
      </c>
      <c r="F976" s="2" t="s">
        <v>15</v>
      </c>
      <c r="G976" s="2" t="s">
        <v>2525</v>
      </c>
      <c r="H976" s="2" t="s">
        <v>399</v>
      </c>
      <c r="I976" s="2" t="str">
        <f>IFERROR(__xludf.DUMMYFUNCTION("GOOGLETRANSLATE(C976,""fr"",""en"")"),"I sold my motorcycle at August - I provided all the documents (sales and mail certificate !!!) - we are in mid -October and I still have no too perceived reimbursement or paper attesting to the end of the contract. To cash always present to reimburse abse"&amp;"nt - will no longer provide a motorcycle at home")</f>
        <v>I sold my motorcycle at August - I provided all the documents (sales and mail certificate !!!) - we are in mid -October and I still have no too perceived reimbursement or paper attesting to the end of the contract. To cash always present to reimburse absent - will no longer provide a motorcycle at home</v>
      </c>
    </row>
    <row r="977" ht="15.75" customHeight="1">
      <c r="B977" s="2" t="s">
        <v>2526</v>
      </c>
      <c r="C977" s="2" t="s">
        <v>2527</v>
      </c>
      <c r="D977" s="2" t="s">
        <v>2509</v>
      </c>
      <c r="E977" s="2" t="s">
        <v>615</v>
      </c>
      <c r="F977" s="2" t="s">
        <v>15</v>
      </c>
      <c r="G977" s="2" t="s">
        <v>2528</v>
      </c>
      <c r="H977" s="2" t="s">
        <v>422</v>
      </c>
      <c r="I977" s="2" t="str">
        <f>IFERROR(__xludf.DUMMYFUNCTION("GOOGLETRANSLATE(C977,""fr"",""en"")"),"It will be five years that I have been waiting for body compensation AXA to drag the feet the file is still transferred to a colleague I would have had to take a lawyer !! good there is still time")</f>
        <v>It will be five years that I have been waiting for body compensation AXA to drag the feet the file is still transferred to a colleague I would have had to take a lawyer !! good there is still time</v>
      </c>
    </row>
    <row r="978" ht="15.75" customHeight="1">
      <c r="B978" s="2" t="s">
        <v>2529</v>
      </c>
      <c r="C978" s="2" t="s">
        <v>2530</v>
      </c>
      <c r="D978" s="2" t="s">
        <v>2509</v>
      </c>
      <c r="E978" s="2" t="s">
        <v>615</v>
      </c>
      <c r="F978" s="2" t="s">
        <v>15</v>
      </c>
      <c r="G978" s="2" t="s">
        <v>2531</v>
      </c>
      <c r="H978" s="2" t="s">
        <v>452</v>
      </c>
      <c r="I978" s="2" t="str">
        <f>IFERROR(__xludf.DUMMYFUNCTION("GOOGLETRANSLATE(C978,""fr"",""en"")"),"Ghost insurance. After an accident, the sinister service is unreachable, causing additional costs (pounds). Don't get you!")</f>
        <v>Ghost insurance. After an accident, the sinister service is unreachable, causing additional costs (pounds). Don't get you!</v>
      </c>
    </row>
    <row r="979" ht="15.75" customHeight="1">
      <c r="B979" s="2" t="s">
        <v>2532</v>
      </c>
      <c r="C979" s="2" t="s">
        <v>2533</v>
      </c>
      <c r="D979" s="2" t="s">
        <v>2509</v>
      </c>
      <c r="E979" s="2" t="s">
        <v>615</v>
      </c>
      <c r="F979" s="2" t="s">
        <v>15</v>
      </c>
      <c r="G979" s="2" t="s">
        <v>2534</v>
      </c>
      <c r="H979" s="2" t="s">
        <v>485</v>
      </c>
      <c r="I979" s="2" t="str">
        <f>IFERROR(__xludf.DUMMYFUNCTION("GOOGLETRANSLATE(C979,""fr"",""en"")"),"Insured for a motorcycle with club 14, I discover that the guarantee is so draconian, that I wonder if I am insured. Impossible to have information by club 14. reposite stereotypical by the net and that is all. I go elsewhere")</f>
        <v>Insured for a motorcycle with club 14, I discover that the guarantee is so draconian, that I wonder if I am insured. Impossible to have information by club 14. reposite stereotypical by the net and that is all. I go elsewhere</v>
      </c>
    </row>
    <row r="980" ht="15.75" customHeight="1">
      <c r="B980" s="2" t="s">
        <v>2535</v>
      </c>
      <c r="C980" s="2" t="s">
        <v>2536</v>
      </c>
      <c r="D980" s="2" t="s">
        <v>2509</v>
      </c>
      <c r="E980" s="2" t="s">
        <v>615</v>
      </c>
      <c r="F980" s="2" t="s">
        <v>15</v>
      </c>
      <c r="G980" s="2" t="s">
        <v>2537</v>
      </c>
      <c r="H980" s="2" t="s">
        <v>524</v>
      </c>
      <c r="I980" s="2" t="str">
        <f>IFERROR(__xludf.DUMMYFUNCTION("GOOGLETRANSLATE(C980,""fr"",""en"")"),"Hello,
Following a non -responsible disaster, the Assurbonplan broker no longer answers me while I try to contact him every week. This broker is on contract with you, my claim took place on June 13, 2017, I don't know what to do!
I already left a comm"&amp;"ent following a customer in the same situation at the same insurer but I did not have a return. Thanks for your help")</f>
        <v>Hello,
Following a non -responsible disaster, the Assurbonplan broker no longer answers me while I try to contact him every week. This broker is on contract with you, my claim took place on June 13, 2017, I don't know what to do!
I already left a comment following a customer in the same situation at the same insurer but I did not have a return. Thanks for your help</v>
      </c>
    </row>
    <row r="981" ht="15.75" customHeight="1">
      <c r="B981" s="2" t="s">
        <v>2538</v>
      </c>
      <c r="C981" s="2" t="s">
        <v>2539</v>
      </c>
      <c r="D981" s="2" t="s">
        <v>2509</v>
      </c>
      <c r="E981" s="2" t="s">
        <v>615</v>
      </c>
      <c r="F981" s="2" t="s">
        <v>15</v>
      </c>
      <c r="G981" s="2" t="s">
        <v>2540</v>
      </c>
      <c r="H981" s="2" t="s">
        <v>16</v>
      </c>
      <c r="I981" s="2" t="str">
        <f>IFERROR(__xludf.DUMMYFUNCTION("GOOGLETRANSLATE(C981,""fr"",""en"")"),"Assur good plan !! Epic insurance !!
Hello Mr R Dominique, since 07/09, date or I had a claim, not responsible with my motorcycle I want to specify, impossible to have a return of my insurance! By email, it's automatic response, and by phone, the rare ti"&amp;"mes or I can reach them, it's ""we are overwhelmed""! However, I sent my observation, relaunch xx times, but nothing! It is unacceptable!
Helllp. My motorcycle has been immobilized since ....
Contract number CM20150003066
Mon e-Constat 20170907-BWXHS
"&amp;"
Can you help me to accelerate things?
Noted that to debit our money, they are not late ......")</f>
        <v>Assur good plan !! Epic insurance !!
Hello Mr R Dominique, since 07/09, date or I had a claim, not responsible with my motorcycle I want to specify, impossible to have a return of my insurance! By email, it's automatic response, and by phone, the rare times or I can reach them, it's "we are overwhelmed"! However, I sent my observation, relaunch xx times, but nothing! It is unacceptable!
Helllp. My motorcycle has been immobilized since ....
Contract number CM20150003066
Mon e-Constat 20170907-BWXHS
Can you help me to accelerate things?
Noted that to debit our money, they are not late ......</v>
      </c>
    </row>
    <row r="982" ht="15.75" customHeight="1">
      <c r="B982" s="2" t="s">
        <v>2541</v>
      </c>
      <c r="C982" s="2" t="s">
        <v>2542</v>
      </c>
      <c r="D982" s="2" t="s">
        <v>2509</v>
      </c>
      <c r="E982" s="2" t="s">
        <v>615</v>
      </c>
      <c r="F982" s="2" t="s">
        <v>15</v>
      </c>
      <c r="G982" s="2" t="s">
        <v>2543</v>
      </c>
      <c r="H982" s="2" t="s">
        <v>16</v>
      </c>
      <c r="I982" s="2" t="str">
        <f>IFERROR(__xludf.DUMMYFUNCTION("GOOGLETRANSLATE(C982,""fr"",""en"")"),"First concern after 14 years: refusal of the interlocutor to communicate to me the terms of my contract. It augurs well ...")</f>
        <v>First concern after 14 years: refusal of the interlocutor to communicate to me the terms of my contract. It augurs well ...</v>
      </c>
    </row>
    <row r="983" ht="15.75" customHeight="1">
      <c r="B983" s="2" t="s">
        <v>2544</v>
      </c>
      <c r="C983" s="2" t="s">
        <v>2545</v>
      </c>
      <c r="D983" s="2" t="s">
        <v>2509</v>
      </c>
      <c r="E983" s="2" t="s">
        <v>615</v>
      </c>
      <c r="F983" s="2" t="s">
        <v>15</v>
      </c>
      <c r="G983" s="2" t="s">
        <v>2546</v>
      </c>
      <c r="H983" s="2" t="s">
        <v>20</v>
      </c>
      <c r="I983" s="2" t="str">
        <f>IFERROR(__xludf.DUMMYFUNCTION("GOOGLETRANSLATE(C983,""fr"",""en"")"),"1- The cross and the banner to register and be insured. It took almost two months to receive a gray card ...
2- I had a claim on June 14, 2017 (3 months at the writing of this notice). 100% responsibility on the driver of the opposite car (refusal of P"&amp;"rio on the right on the fields + testimony in my favor because the car did not look at the road).
It's been more than 2 months that the expert went to cost the motorcycle at the garage. I have not managed to contact the sinister service for 1 month. We d"&amp;"on't care about hotlines every day, claiming the accusation of delays. I still do not have a compensation offer spent 3 months.
A certain Myriam takes care of the file (I imagine that we put pressure on her for other customers, or that she has resigned"&amp;"), but I am helpless in the face of people who do not answer, and who do not Record more (email, direct line, hotline).
The worst part is that in this case, and strategically, the insurance is legally ""reason"" to remain silent as long as the compensa"&amp;"tion offer is not completed: because legally no time is set to The costing done by the expert, and I have the impression that Resur Good Plan takes advantage of it to make the mute.
After checks, this company is ladle: it outsources all its services, h"&amp;"as no useful physical address, and you cannot turn around with anyone. The customer is therefore a cow, and under the cover of an AXA label ...
Hurry: to end this hell, and contract with another insurer if I can have a motorcycle repaired or buy.
If"&amp;" I come across an angel, here is the file of my loss in the off chance: 3336089273.")</f>
        <v>1- The cross and the banner to register and be insured. It took almost two months to receive a gray card ...
2- I had a claim on June 14, 2017 (3 months at the writing of this notice). 100% responsibility on the driver of the opposite car (refusal of Prio on the right on the fields + testimony in my favor because the car did not look at the road).
It's been more than 2 months that the expert went to cost the motorcycle at the garage. I have not managed to contact the sinister service for 1 month. We don't care about hotlines every day, claiming the accusation of delays. I still do not have a compensation offer spent 3 months.
A certain Myriam takes care of the file (I imagine that we put pressure on her for other customers, or that she has resigned), but I am helpless in the face of people who do not answer, and who do not Record more (email, direct line, hotline).
The worst part is that in this case, and strategically, the insurance is legally "reason" to remain silent as long as the compensation offer is not completed: because legally no time is set to The costing done by the expert, and I have the impression that Resur Good Plan takes advantage of it to make the mute.
After checks, this company is ladle: it outsources all its services, has no useful physical address, and you cannot turn around with anyone. The customer is therefore a cow, and under the cover of an AXA label ...
Hurry: to end this hell, and contract with another insurer if I can have a motorcycle repaired or buy.
If I come across an angel, here is the file of my loss in the off chance: 3336089273.</v>
      </c>
    </row>
    <row r="984" ht="15.75" customHeight="1">
      <c r="B984" s="2" t="s">
        <v>2547</v>
      </c>
      <c r="C984" s="2" t="s">
        <v>2548</v>
      </c>
      <c r="D984" s="2" t="s">
        <v>2509</v>
      </c>
      <c r="E984" s="2" t="s">
        <v>615</v>
      </c>
      <c r="F984" s="2" t="s">
        <v>15</v>
      </c>
      <c r="G984" s="2" t="s">
        <v>2549</v>
      </c>
      <c r="H984" s="2" t="s">
        <v>24</v>
      </c>
      <c r="I984" s="2" t="str">
        <f>IFERROR(__xludf.DUMMYFUNCTION("GOOGLETRANSLATE(C984,""fr"",""en"")"),"Victim of a traffic accident at the end of 2016, then hospitalized. I had to close my business for 2 months. Large operating losses therefore significant banking costs.
The facts are clearly established. Insurers agree. I must be compensated as soon as p"&amp;"ossible to prevent my business from being in the situation of dismissing people who do not deserve it. I still wait ... and Axa did not even offer me an advance equivalent to the reimbursement threshold of the current scale in this type of accident.
")</f>
        <v>Victim of a traffic accident at the end of 2016, then hospitalized. I had to close my business for 2 months. Large operating losses therefore significant banking costs.
The facts are clearly established. Insurers agree. I must be compensated as soon as possible to prevent my business from being in the situation of dismissing people who do not deserve it. I still wait ... and Axa did not even offer me an advance equivalent to the reimbursement threshold of the current scale in this type of accident.
</v>
      </c>
    </row>
    <row r="985" ht="15.75" customHeight="1">
      <c r="B985" s="2" t="s">
        <v>2550</v>
      </c>
      <c r="C985" s="2" t="s">
        <v>2551</v>
      </c>
      <c r="D985" s="2" t="s">
        <v>2509</v>
      </c>
      <c r="E985" s="2" t="s">
        <v>615</v>
      </c>
      <c r="F985" s="2" t="s">
        <v>15</v>
      </c>
      <c r="G985" s="2" t="s">
        <v>1356</v>
      </c>
      <c r="H985" s="2" t="s">
        <v>31</v>
      </c>
      <c r="I985" s="2" t="str">
        <f>IFERROR(__xludf.DUMMYFUNCTION("GOOGLETRANSLATE(C985,""fr"",""en"")"),"Assur good plan is really an assurance not to go, they very rarely answer on the phone they say that they send the information statement it never sends the information statement they increase their prices then send us to the litigation for non-payment For"&amp;" example year -round it was around 500 € I was two months insured at home in the second year he claims me € 200 and the litigation does not even answer the questions I ask him and finally thanks to them I am blocked with my new insurer because it has no i"&amp;"nformation statement so it can no longer make me")</f>
        <v>Assur good plan is really an assurance not to go, they very rarely answer on the phone they say that they send the information statement it never sends the information statement they increase their prices then send us to the litigation for non-payment For example year -round it was around 500 € I was two months insured at home in the second year he claims me € 200 and the litigation does not even answer the questions I ask him and finally thanks to them I am blocked with my new insurer because it has no information statement so it can no longer make me</v>
      </c>
    </row>
    <row r="986" ht="15.75" customHeight="1">
      <c r="B986" s="2" t="s">
        <v>2552</v>
      </c>
      <c r="C986" s="2" t="s">
        <v>2553</v>
      </c>
      <c r="D986" s="2" t="s">
        <v>2509</v>
      </c>
      <c r="E986" s="2" t="s">
        <v>615</v>
      </c>
      <c r="F986" s="2" t="s">
        <v>15</v>
      </c>
      <c r="G986" s="2" t="s">
        <v>2554</v>
      </c>
      <c r="H986" s="2" t="s">
        <v>31</v>
      </c>
      <c r="I986" s="2" t="str">
        <f>IFERROR(__xludf.DUMMYFUNCTION("GOOGLETRANSLATE(C986,""fr"",""en"")"),"Concerns Assurbonplan (AXA): their letters, green map, renewal, ... do not reach me. They returned with the mention that I do not live at the address indicated, which is false.
According to them, ""it is not their problem"", it is that of La Poste, they "&amp;"sent the letters. They didn't even bother to control the address with me.
They refuse to take into account my recommended termination mail and will pass the file to a bailiff !!")</f>
        <v>Concerns Assurbonplan (AXA): their letters, green map, renewal, ... do not reach me. They returned with the mention that I do not live at the address indicated, which is false.
According to them, "it is not their problem", it is that of La Poste, they sent the letters. They didn't even bother to control the address with me.
They refuse to take into account my recommended termination mail and will pass the file to a bailiff !!</v>
      </c>
    </row>
    <row r="987" ht="15.75" customHeight="1">
      <c r="B987" s="2" t="s">
        <v>2555</v>
      </c>
      <c r="C987" s="2" t="s">
        <v>2556</v>
      </c>
      <c r="D987" s="2" t="s">
        <v>2509</v>
      </c>
      <c r="E987" s="2" t="s">
        <v>615</v>
      </c>
      <c r="F987" s="2" t="s">
        <v>15</v>
      </c>
      <c r="G987" s="2" t="s">
        <v>56</v>
      </c>
      <c r="H987" s="2" t="s">
        <v>53</v>
      </c>
      <c r="I987" s="2" t="str">
        <f>IFERROR(__xludf.DUMMYFUNCTION("GOOGLETRANSLATE(C987,""fr"",""en"")"),"Hello, I specify that I am talking about the AXA broker, Assurbonplan. At the start, chosen for its attractive price, it has been a year since my spouse is at home, fortunately he did not have an accident, I cross my fingers so that he does not have to th"&amp;"e End of his one year because I will make him terminate and take another insurer. Impossible to have them on the phone, they never respond to the email apart to claim the total amount of the insurance of the year which has already been settled, and again "&amp;"it was by post. I sent them an email saying and proving that I had already paid, no answer or excuse on their part. File with problems from the start. I regret a lot to have chosen them, as the cheapest is not always the best")</f>
        <v>Hello, I specify that I am talking about the AXA broker, Assurbonplan. At the start, chosen for its attractive price, it has been a year since my spouse is at home, fortunately he did not have an accident, I cross my fingers so that he does not have to the End of his one year because I will make him terminate and take another insurer. Impossible to have them on the phone, they never respond to the email apart to claim the total amount of the insurance of the year which has already been settled, and again it was by post. I sent them an email saying and proving that I had already paid, no answer or excuse on their part. File with problems from the start. I regret a lot to have chosen them, as the cheapest is not always the best</v>
      </c>
    </row>
    <row r="988" ht="15.75" customHeight="1">
      <c r="B988" s="2" t="s">
        <v>2557</v>
      </c>
      <c r="C988" s="2" t="s">
        <v>2558</v>
      </c>
      <c r="D988" s="2" t="s">
        <v>2509</v>
      </c>
      <c r="E988" s="2" t="s">
        <v>615</v>
      </c>
      <c r="F988" s="2" t="s">
        <v>15</v>
      </c>
      <c r="G988" s="2" t="s">
        <v>2559</v>
      </c>
      <c r="H988" s="2" t="s">
        <v>53</v>
      </c>
      <c r="I988" s="2" t="str">
        <f>IFERROR(__xludf.DUMMYFUNCTION("GOOGLETRANSLATE(C988,""fr"",""en"")"),"I do not recommend that good plan impossible to reach the management service! Do not respond to email or customer service phone who really leaves something to be desired that you need nothing")</f>
        <v>I do not recommend that good plan impossible to reach the management service! Do not respond to email or customer service phone who really leaves something to be desired that you need nothing</v>
      </c>
    </row>
    <row r="989" ht="15.75" customHeight="1">
      <c r="B989" s="2" t="s">
        <v>2560</v>
      </c>
      <c r="C989" s="2" t="s">
        <v>2561</v>
      </c>
      <c r="D989" s="2" t="s">
        <v>2509</v>
      </c>
      <c r="E989" s="2" t="s">
        <v>615</v>
      </c>
      <c r="F989" s="2" t="s">
        <v>15</v>
      </c>
      <c r="G989" s="2" t="s">
        <v>2562</v>
      </c>
      <c r="H989" s="2" t="s">
        <v>82</v>
      </c>
      <c r="I989" s="2" t="str">
        <f>IFERROR(__xludf.DUMMYFUNCTION("GOOGLETRANSLATE(C989,""fr"",""en"")"),"      My opinion relates to ""Assur Bon Plan"", which I advise you to flee. On July 27, I was the victim of a non -responsible accident (police report). I was hospitalized, and the motorcycle went to the pound. I sent all the elements of the claim to Assu"&amp;"r Bon Plan, by letter with AR, by email, I tried to call on their various positions, no one responds, no possible contact with these people.
Astonishly 2 months after the accident I received an AXA file on the bodily harm to fill out. But no news from th"&amp;"e motorcycle, which was appraised on August 24, and estimated at € 6,700.
     5 months after the accident, it seems to me that it is unacceptable not to have been reimbursed. And above all not to have an interlocutor capable of informing me. In early Ja"&amp;"nuary if I have no news, I think I would call on a specialized lawyer.
How one of the biggest insurance in France like AXA, can she associate with irresponsible as ""Assur Bon Plan"".
In case I will have the pleasure of having an interlocutor, I leave t"&amp;"he loss number. 35737487604
")</f>
        <v>      My opinion relates to "Assur Bon Plan", which I advise you to flee. On July 27, I was the victim of a non -responsible accident (police report). I was hospitalized, and the motorcycle went to the pound. I sent all the elements of the claim to Assur Bon Plan, by letter with AR, by email, I tried to call on their various positions, no one responds, no possible contact with these people.
Astonishly 2 months after the accident I received an AXA file on the bodily harm to fill out. But no news from the motorcycle, which was appraised on August 24, and estimated at € 6,700.
     5 months after the accident, it seems to me that it is unacceptable not to have been reimbursed. And above all not to have an interlocutor capable of informing me. In early January if I have no news, I think I would call on a specialized lawyer.
How one of the biggest insurance in France like AXA, can she associate with irresponsible as "Assur Bon Plan".
In case I will have the pleasure of having an interlocutor, I leave the loss number. 35737487604
</v>
      </c>
    </row>
    <row r="990" ht="15.75" customHeight="1">
      <c r="B990" s="2" t="s">
        <v>2563</v>
      </c>
      <c r="C990" s="2" t="s">
        <v>2564</v>
      </c>
      <c r="D990" s="2" t="s">
        <v>2565</v>
      </c>
      <c r="E990" s="2" t="s">
        <v>615</v>
      </c>
      <c r="F990" s="2" t="s">
        <v>15</v>
      </c>
      <c r="G990" s="2" t="s">
        <v>1413</v>
      </c>
      <c r="H990" s="2" t="s">
        <v>1402</v>
      </c>
      <c r="I990" s="2" t="str">
        <f>IFERROR(__xludf.DUMMYFUNCTION("GOOGLETRANSLATE(C990,""fr"",""en"")"),"Please note, reimbursement times in the event of a claim or sale are very very long at least 6 months, and no automatic payments on the planned dates.
If you forget, well too.
Very bad experience by changing society.
I strongly advise against
")</f>
        <v>Please note, reimbursement times in the event of a claim or sale are very very long at least 6 months, and no automatic payments on the planned dates.
If you forget, well too.
Very bad experience by changing society.
I strongly advise against
</v>
      </c>
    </row>
    <row r="991" ht="15.75" customHeight="1">
      <c r="B991" s="2" t="s">
        <v>2566</v>
      </c>
      <c r="C991" s="2" t="s">
        <v>2567</v>
      </c>
      <c r="D991" s="2" t="s">
        <v>2565</v>
      </c>
      <c r="E991" s="2" t="s">
        <v>615</v>
      </c>
      <c r="F991" s="2" t="s">
        <v>15</v>
      </c>
      <c r="G991" s="2" t="s">
        <v>2568</v>
      </c>
      <c r="H991" s="2" t="s">
        <v>465</v>
      </c>
      <c r="I991" s="2" t="str">
        <f>IFERROR(__xludf.DUMMYFUNCTION("GOOGLETRANSLATE(C991,""fr"",""en"")"),"termination that costs very expensive
€ 62 termination fees then in fact no it is management fees and ultimately a pro rata for 13 days of insurance with € 56 file fees")</f>
        <v>termination that costs very expensive
€ 62 termination fees then in fact no it is management fees and ultimately a pro rata for 13 days of insurance with € 56 file fees</v>
      </c>
    </row>
    <row r="992" ht="15.75" customHeight="1">
      <c r="B992" s="2" t="s">
        <v>2569</v>
      </c>
      <c r="C992" s="2" t="s">
        <v>2570</v>
      </c>
      <c r="D992" s="2" t="s">
        <v>2565</v>
      </c>
      <c r="E992" s="2" t="s">
        <v>615</v>
      </c>
      <c r="F992" s="2" t="s">
        <v>15</v>
      </c>
      <c r="G992" s="2" t="s">
        <v>2498</v>
      </c>
      <c r="H992" s="2" t="s">
        <v>31</v>
      </c>
      <c r="I992" s="2" t="str">
        <f>IFERROR(__xludf.DUMMYFUNCTION("GOOGLETRANSLATE(C992,""fr"",""en"")"),"Over 40 years of two-wheelers to my credit ... So insurers have known it!
Then, during a change of frame I address my usual insurer and, there, the chief's surprise! .. a price twice higher as the other companies? .. I do not understand, more than 20 yea"&amp;"rs With them, without any claim, and no explanation ...
After information taken: new motorcycle too accident -causing!?
Ah yes, and my GSX-R 1000, my ZX9-R, my srad, my 11 GSX-R,
My 12 bandit ??? etc ... I am at my 21st machine!
From the big ones of t"&amp;"his insurer who has a storefront, which I fathered all these years and to whom I did not cost a penny !!! The TV ad is not everything! ... So, without hesitation, I decide to do a research in search of a new more serious insurer. After many research on th"&amp;"e web, on forums and comparators my choice is made: Peyrac-Assurance. I am taken online by a counselor, Isabelle ... so as not to name her, who takes the time to listen to me and clearly explain what I am committed to by signing a contract with them. And "&amp;"patience it takes with an ""old"" biker such as me ... lol. Result of this contact: a good and due form validated during the day! What more can I say, except that I found an attractive rate, an insurance contract corresponding to my expectations and an in"&amp;"terlocutor that could not be listened to and the most reactive, 72 hours after my green card was in my mailbox! So, yes, I am perfectly satisfied by the services of this insurer and I will not fail to recommend it around me ... in all objectivity! As for "&amp;"Isabelle, a thousand times thank you for your professionalism! .Jc.")</f>
        <v>Over 40 years of two-wheelers to my credit ... So insurers have known it!
Then, during a change of frame I address my usual insurer and, there, the chief's surprise! .. a price twice higher as the other companies? .. I do not understand, more than 20 years With them, without any claim, and no explanation ...
After information taken: new motorcycle too accident -causing!?
Ah yes, and my GSX-R 1000, my ZX9-R, my srad, my 11 GSX-R,
My 12 bandit ??? etc ... I am at my 21st machine!
From the big ones of this insurer who has a storefront, which I fathered all these years and to whom I did not cost a penny !!! The TV ad is not everything! ... So, without hesitation, I decide to do a research in search of a new more serious insurer. After many research on the web, on forums and comparators my choice is made: Peyrac-Assurance. I am taken online by a counselor, Isabelle ... so as not to name her, who takes the time to listen to me and clearly explain what I am committed to by signing a contract with them. And patience it takes with an "old" biker such as me ... lol. Result of this contact: a good and due form validated during the day! What more can I say, except that I found an attractive rate, an insurance contract corresponding to my expectations and an interlocutor that could not be listened to and the most reactive, 72 hours after my green card was in my mailbox! So, yes, I am perfectly satisfied by the services of this insurer and I will not fail to recommend it around me ... in all objectivity! As for Isabelle, a thousand times thank you for your professionalism! .Jc.</v>
      </c>
    </row>
    <row r="993" ht="15.75" customHeight="1">
      <c r="B993" s="2" t="s">
        <v>2571</v>
      </c>
      <c r="C993" s="2" t="s">
        <v>2572</v>
      </c>
      <c r="D993" s="2" t="s">
        <v>2565</v>
      </c>
      <c r="E993" s="2" t="s">
        <v>615</v>
      </c>
      <c r="F993" s="2" t="s">
        <v>15</v>
      </c>
      <c r="G993" s="2" t="s">
        <v>2573</v>
      </c>
      <c r="H993" s="2" t="s">
        <v>45</v>
      </c>
      <c r="I993" s="2" t="str">
        <f>IFERROR(__xludf.DUMMYFUNCTION("GOOGLETRANSLATE(C993,""fr"",""en"")"),"Hello Following the subscription of motorcycle insurance I retract within a maximum period of 14 days with acknowledgment of receipt Cause cancellation of the sale of the motorcycle while I paid for the year insurance allows to cashed 65th for 3 days warr"&amp;"anty and 60th for the file fees and all this without having signed any contract.")</f>
        <v>Hello Following the subscription of motorcycle insurance I retract within a maximum period of 14 days with acknowledgment of receipt Cause cancellation of the sale of the motorcycle while I paid for the year insurance allows to cashed 65th for 3 days warranty and 60th for the file fees and all this without having signed any contract.</v>
      </c>
    </row>
    <row r="994" ht="15.75" customHeight="1">
      <c r="B994" s="2" t="s">
        <v>2574</v>
      </c>
      <c r="C994" s="2" t="s">
        <v>2575</v>
      </c>
      <c r="D994" s="2" t="s">
        <v>2565</v>
      </c>
      <c r="E994" s="2" t="s">
        <v>615</v>
      </c>
      <c r="F994" s="2" t="s">
        <v>15</v>
      </c>
      <c r="G994" s="2" t="s">
        <v>2576</v>
      </c>
      <c r="H994" s="2" t="s">
        <v>53</v>
      </c>
      <c r="I994" s="2" t="str">
        <f>IFERROR(__xludf.DUMMYFUNCTION("GOOGLETRANSLATE(C994,""fr"",""en"")"),"Top insurance!
I have subscribed online on the internet, the site is super clear and everything is very simple.
I needed insurance on a Sunday when everything was closed, and in 3 minutes I was able to subscribe online.
The next day, I needed a documen"&amp;"t, a very charming young girl sent it to me in the second.
I recommend !!")</f>
        <v>Top insurance!
I have subscribed online on the internet, the site is super clear and everything is very simple.
I needed insurance on a Sunday when everything was closed, and in 3 minutes I was able to subscribe online.
The next day, I needed a document, a very charming young girl sent it to me in the second.
I recommend !!</v>
      </c>
    </row>
    <row r="995" ht="15.75" customHeight="1">
      <c r="B995" s="2" t="s">
        <v>2577</v>
      </c>
      <c r="C995" s="2" t="s">
        <v>2578</v>
      </c>
      <c r="D995" s="2" t="s">
        <v>2565</v>
      </c>
      <c r="E995" s="2" t="s">
        <v>615</v>
      </c>
      <c r="F995" s="2" t="s">
        <v>15</v>
      </c>
      <c r="G995" s="2" t="s">
        <v>2579</v>
      </c>
      <c r="H995" s="2" t="s">
        <v>72</v>
      </c>
      <c r="I995" s="2" t="str">
        <f>IFERROR(__xludf.DUMMYFUNCTION("GOOGLETRANSLATE(C995,""fr"",""en"")"),"Regarding the care of the quote contract to date 31-01-2017, the day of concretization of the partnership with you. Melissa your advisor was very competent and professional trying to find the contract that suited us best. A big thank you and a big congrat"&amp;"ulations to Melissa.")</f>
        <v>Regarding the care of the quote contract to date 31-01-2017, the day of concretization of the partnership with you. Melissa your advisor was very competent and professional trying to find the contract that suited us best. A big thank you and a big congratulations to Melissa.</v>
      </c>
    </row>
    <row r="996" ht="15.75" customHeight="1">
      <c r="B996" s="2" t="s">
        <v>2580</v>
      </c>
      <c r="C996" s="2" t="s">
        <v>2581</v>
      </c>
      <c r="D996" s="2" t="s">
        <v>2565</v>
      </c>
      <c r="E996" s="2" t="s">
        <v>615</v>
      </c>
      <c r="F996" s="2" t="s">
        <v>15</v>
      </c>
      <c r="G996" s="2" t="s">
        <v>1393</v>
      </c>
      <c r="H996" s="2" t="s">
        <v>82</v>
      </c>
      <c r="I996" s="2" t="str">
        <f>IFERROR(__xludf.DUMMYFUNCTION("GOOGLETRANSLATE(C996,""fr"",""en"")"),"Too bad not to have been informed of new contracts available around 40 € cheaper from my previous contract, (for about 6 months ...)")</f>
        <v>Too bad not to have been informed of new contracts available around 40 € cheaper from my previous contract, (for about 6 months ...)</v>
      </c>
    </row>
    <row r="997" ht="15.75" customHeight="1">
      <c r="B997" s="2" t="s">
        <v>2582</v>
      </c>
      <c r="C997" s="2" t="s">
        <v>2583</v>
      </c>
      <c r="D997" s="2" t="s">
        <v>2584</v>
      </c>
      <c r="E997" s="2" t="s">
        <v>615</v>
      </c>
      <c r="F997" s="2" t="s">
        <v>15</v>
      </c>
      <c r="G997" s="2" t="s">
        <v>1918</v>
      </c>
      <c r="H997" s="2" t="s">
        <v>1021</v>
      </c>
      <c r="I997" s="2" t="str">
        <f>IFERROR(__xludf.DUMMYFUNCTION("GOOGLETRANSLATE(C997,""fr"",""en"")"),"Very difficult communication.
They will do everything to extract money by blocking you with their CVGs.
Company that goes straight to the wall. They will be eaten by online insurers, much more reactive, flexible and cheaper")</f>
        <v>Very difficult communication.
They will do everything to extract money by blocking you with their CVGs.
Company that goes straight to the wall. They will be eaten by online insurers, much more reactive, flexible and cheaper</v>
      </c>
    </row>
    <row r="998" ht="15.75" customHeight="1">
      <c r="B998" s="2" t="s">
        <v>2585</v>
      </c>
      <c r="C998" s="2" t="s">
        <v>2586</v>
      </c>
      <c r="D998" s="2" t="s">
        <v>2584</v>
      </c>
      <c r="E998" s="2" t="s">
        <v>615</v>
      </c>
      <c r="F998" s="2" t="s">
        <v>15</v>
      </c>
      <c r="G998" s="2" t="s">
        <v>2587</v>
      </c>
      <c r="H998" s="2" t="s">
        <v>139</v>
      </c>
      <c r="I998" s="2" t="str">
        <f>IFERROR(__xludf.DUMMYFUNCTION("GOOGLETRANSLATE(C998,""fr"",""en"")"),"No worries about coverage and refund in the event of a claim. It has already happened to me once.
On the other hand, a big inconvenience when I realized that the amount of the contribution did not correspond to the model of my two wheels. An error was ma"&amp;"de during the recording of my motorcycle.
 I then got closer to my insurer and after several appointments I heard myself say that I could not be reimbursed for the past three years. Cost of the joke: around 500 euros. I will launch mediation and see ...")</f>
        <v>No worries about coverage and refund in the event of a claim. It has already happened to me once.
On the other hand, a big inconvenience when I realized that the amount of the contribution did not correspond to the model of my two wheels. An error was made during the recording of my motorcycle.
 I then got closer to my insurer and after several appointments I heard myself say that I could not be reimbursed for the past three years. Cost of the joke: around 500 euros. I will launch mediation and see ...</v>
      </c>
    </row>
    <row r="999" ht="15.75" customHeight="1">
      <c r="B999" s="2" t="s">
        <v>2588</v>
      </c>
      <c r="C999" s="2" t="s">
        <v>2589</v>
      </c>
      <c r="D999" s="2" t="s">
        <v>2584</v>
      </c>
      <c r="E999" s="2" t="s">
        <v>615</v>
      </c>
      <c r="F999" s="2" t="s">
        <v>15</v>
      </c>
      <c r="G999" s="2" t="s">
        <v>2343</v>
      </c>
      <c r="H999" s="2" t="s">
        <v>1082</v>
      </c>
      <c r="I999" s="2" t="str">
        <f>IFERROR(__xludf.DUMMYFUNCTION("GOOGLETRANSLATE(C999,""fr"",""en"")"),"Three different people on the phone and three versions, one who passes through the hatch not to flee seriously. The question that arises in the event of a claim")</f>
        <v>Three different people on the phone and three versions, one who passes through the hatch not to flee seriously. The question that arises in the event of a claim</v>
      </c>
    </row>
    <row r="1000" ht="15.75" customHeight="1">
      <c r="B1000" s="2" t="s">
        <v>2590</v>
      </c>
      <c r="C1000" s="2" t="s">
        <v>2591</v>
      </c>
      <c r="D1000" s="2" t="s">
        <v>2584</v>
      </c>
      <c r="E1000" s="2" t="s">
        <v>615</v>
      </c>
      <c r="F1000" s="2" t="s">
        <v>15</v>
      </c>
      <c r="G1000" s="2" t="s">
        <v>2592</v>
      </c>
      <c r="H1000" s="2" t="s">
        <v>158</v>
      </c>
      <c r="I1000" s="2" t="str">
        <f>IFERROR(__xludf.DUMMYFUNCTION("GOOGLETRANSLATE(C1000,""fr"",""en"")"),"To flee more than 30 years of subscription and he radiated me because 4 small clashes in parking in 5 years. So there is no point in being faithful they are good only to get fat")</f>
        <v>To flee more than 30 years of subscription and he radiated me because 4 small clashes in parking in 5 years. So there is no point in being faithful they are good only to get fat</v>
      </c>
    </row>
    <row r="1001" ht="15.75" customHeight="1">
      <c r="B1001" s="2" t="s">
        <v>2593</v>
      </c>
      <c r="C1001" s="2" t="s">
        <v>2594</v>
      </c>
      <c r="D1001" s="2" t="s">
        <v>2584</v>
      </c>
      <c r="E1001" s="2" t="s">
        <v>615</v>
      </c>
      <c r="F1001" s="2" t="s">
        <v>15</v>
      </c>
      <c r="G1001" s="2" t="s">
        <v>2346</v>
      </c>
      <c r="H1001" s="2" t="s">
        <v>158</v>
      </c>
      <c r="I1001" s="2" t="str">
        <f>IFERROR(__xludf.DUMMYFUNCTION("GOOGLETRANSLATE(C1001,""fr"",""en"")"),"I have been assured at the Macif for my motorcycle for over 30 years and I have never found it less elsewhere.
In addition, when I had a hanging (it was a long time ago) with a very bad faith, they solved the problem.")</f>
        <v>I have been assured at the Macif for my motorcycle for over 30 years and I have never found it less elsewhere.
In addition, when I had a hanging (it was a long time ago) with a very bad faith, they solved the problem.</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2022-12-16T15:48:30Z</dcterms:created>
</cp:coreProperties>
</file>