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HbE3Wi3OmKPEAYuYAltt1IqGSSQ=="/>
    </ext>
  </extLst>
</workbook>
</file>

<file path=xl/sharedStrings.xml><?xml version="1.0" encoding="utf-8"?>
<sst xmlns="http://schemas.openxmlformats.org/spreadsheetml/2006/main" count="3491" uniqueCount="1327">
  <si>
    <t>note</t>
  </si>
  <si>
    <t>auteur</t>
  </si>
  <si>
    <t>avis</t>
  </si>
  <si>
    <t>assureur</t>
  </si>
  <si>
    <t>produit</t>
  </si>
  <si>
    <t>type</t>
  </si>
  <si>
    <t>date_publication</t>
  </si>
  <si>
    <t>date_exp</t>
  </si>
  <si>
    <t>avis_en</t>
  </si>
  <si>
    <t>avis_cor</t>
  </si>
  <si>
    <t>avis_cor_en</t>
  </si>
  <si>
    <t>catalane66-77373</t>
  </si>
  <si>
    <t>Assurance qui met les clients en difficultés. Plusieurs semaines d'attente pour pour le paiement lié à mon contrat maintien de salaire et toujours rien. Des accusés réception à chaque réclamation et toujours aucun paiements. Ils sont juste bon à mettre les gens en difficultés financières... Leur seule réponse : il faut patienter... A part que ma banque elle elle patiente pas...</t>
  </si>
  <si>
    <t>Intériale</t>
  </si>
  <si>
    <t>prevoyance</t>
  </si>
  <si>
    <t>test</t>
  </si>
  <si>
    <t>05/07/2019</t>
  </si>
  <si>
    <t>01/07/2019</t>
  </si>
  <si>
    <t>egletons19-49616</t>
  </si>
  <si>
    <t xml:space="preserve">Bonjour
Adhérent 3001628. Vous m'avez adressé un formulaire de contrôle médicale. Que j'ai retourné début mars au médecin conseil d'Interiale. A ce jour n'ayant toujours pas reçu mon indemnisation de salaire de février j'ai téléphoné est l'agent en ligne me dit que le contrôle médical a traité mon dossier le 22 mars. Quand est ce que je vais pouvoir percevoir mon indemnisation de maintien de salaire. 
Mais je suis étonné d'avoir a faire un contrôle médical sachant que quand on est en arrêt de maladie on voit un  spécialiste pour la ou les pathologies à expertiser puis on passe en comité médical. Et après si on est en disponibilité d office pour raison de santé on passe encore par le comité médical et par le médecin conseil de la CPAM et me concernant je suis toujours en disponibilité d office pour raison de santé, je suis passé en commission de réforme et maintenant je suis dans l'attente de la decision et la CNRACL pour ma retraite pour invalidité.
Bref des médecins et des spécialistes j'en ai vus un paquet  entre mon début d'arrêt de travail jusqu'au ma disponibilité d office pour raison de santé dans l attente de ma retraite pour invalidité.
dans l attente de vous lire
Merci
Cordialement
</t>
  </si>
  <si>
    <t>27/03/2019</t>
  </si>
  <si>
    <t>01/03/2019</t>
  </si>
  <si>
    <t>luc-71731</t>
  </si>
  <si>
    <t xml:space="preserve">Je suis toujours en attente de mon complément de salaire du mois de janvier. Nous sommes le 28 février et mon dossier n'avance toujours pas. Je viens d'être payé à demi traitement en février et ma situation financière se complique. Malgré mes appels téléphoniques répétés, malgré mes mails répétés, malgré l'assurance que mon cas est traité en urgence, je ne suis toujours indemnisé et je désespère de l'être. On me dit que les délais de traitement sont sont de 14 jours ouvrés, ils sont largement dépassés et toujours pas de remboursement. Je déplore le manque d'information, le manque de communication, on vous laisse dans le doute, personne pour vous donner une réponse claire et précise. </t>
  </si>
  <si>
    <t>28/02/2019</t>
  </si>
  <si>
    <t>01/02/2019</t>
  </si>
  <si>
    <t>franck-71720</t>
  </si>
  <si>
    <t>En demi traitement  la mutuelle au bout de quatre remboursements ma couper les vivres en attendant que mon medecin remplisse un formulaire et leur renvoyer. J'ai une ostheonecrose du genou (infarctus du genou)et ai été opéré du ménisque.je suis passé en commission médicale au bout de six mois et la réponse donnée à mon employeur à été arrêt de travail tout à fait justifié. Je suis dans une galère pas possible financièrement vu que la mutuelle ne me rembourse plus mes demi traitements. Je peux pas reprendre mon travail par rapport à ma profession. Je suis à cette mutuelle depuis 30 ans j'ai toujours payé mes cotisations (220euros).Je suis très déçu et envisagé de résilier quand j'aurais repris mon travail</t>
  </si>
  <si>
    <t>27/02/2019</t>
  </si>
  <si>
    <t>ratbag78-69424</t>
  </si>
  <si>
    <t xml:space="preserve">Avis aux collègues de la fonction publique territoriale. j'ai adhéré au contrat collectif  de prévoyance INTERIALE et "Maintien de Salaire" (Version 2013) pensant être protégée en cas d'accident de parcours... J'ai pris l'option "primes" pour plus de sécurité. Depuis l'origine de mon arrêt en Mars 2014, je n'ai été indemnisée d'aucune prime : le régime indemnitaire ne peut être indemnisé que s'il apparaît sur le bulletin de salaire à demi-traitement (Cette info n'est pas ou pas clairement indiquée dans le contrat) hors pour la Fonction Publique Territoriale, le régime indemnitaire (les primes) ne sont pas versées lors d'un congé maladie si rien ne les prévoit sur la délibération qui les instaure (autant dire dans 99 % des cas, les élus profitent de cette injustice pour sanctionner la maladie). Donc les agents de la FPT se trouvent dans la majorité des cas exclus de la prise en charge des primes même s'il prennent l'option. Pour les autres fonctionnaires, les règles sont différentes. Les cas où INTERIALE indemnise sont très limités. Il faut également une sérieuse invalidité ou un décès pour que les indemnités soit versées. Faites attention à la clause qui plafonne à 50 % la prise en charge. Il faut être juriste et lire entre les lignes pour comprendre les limites de garantie, elles sont nombreuses et imbriquées. Depuis mars 2014, mon droit à indemnisation est réduit à 0 malgré une maladie déclarée imputable au service, une mise en retraite anticipée pour invalidité et une inaptitude absolue et définitive. </t>
  </si>
  <si>
    <t>14/12/2018</t>
  </si>
  <si>
    <t>01/12/2018</t>
  </si>
  <si>
    <t>nisa-68289</t>
  </si>
  <si>
    <t xml:space="preserve">Très insatisfaite des garanties prévoyance. Malgré un taux de garanties maximum souscrit, en situation d ald et de passage à demi traitement, je perds 1000 euros par mois car peu indemnisée au prétexte que c est une rechute médicale de 2008! Intervention de mon service juridique mais les deux courriers sont restés sans réponse. Saisine du médiateur des assurance et au besoin saisine judiciaire. Ecoeurée </t>
  </si>
  <si>
    <t>02/11/2018</t>
  </si>
  <si>
    <t>01/11/2018</t>
  </si>
  <si>
    <t>pierrot-62530</t>
  </si>
  <si>
    <t xml:space="preserve">Bonjour,
le 21/03/2018 j'ai contacté interial pour mon complément de salaire du mois de février
réponse les dossier son en cours, les paiements du mois de février au plus tard le 11 avril
comment payer les factures du mois de mars avec 620 euro?
Nous sommes désolées qu'ils me répondes
avant c'était la MPCL les paiements était au plus tard le 15 du mois précédent </t>
  </si>
  <si>
    <t>22/03/2018</t>
  </si>
  <si>
    <t>01/03/2018</t>
  </si>
  <si>
    <t>egletons19-53921</t>
  </si>
  <si>
    <t xml:space="preserve">En arrêt maladie ordinaire payait à demi traitement, j'ai fais appel à Interiale prévoyance pour la garantie maintien de salaire et des primes et indemnités. Je suis satisfait du traitement de mon dossier, de la courtoisie des conseillers que j'ai pu avoir au téléphone.
 </t>
  </si>
  <si>
    <t>07/04/2017</t>
  </si>
  <si>
    <t>01/04/2017</t>
  </si>
  <si>
    <t>kiki-139250</t>
  </si>
  <si>
    <t xml:space="preserve">Ma femme est décès depuis le 05 octobre 2021, j'ai fais la déclaration et envoyé tout les pièces que l'on m'a demandé le 07 novembre 2021, mais aujourd'hui 9 novembre 2021, j'attend toujours mon virement que l'on me promet de puis 3 semaines.
Merci SwissLife
</t>
  </si>
  <si>
    <t>SwissLife</t>
  </si>
  <si>
    <t>09/11/2021</t>
  </si>
  <si>
    <t>01/11/2021</t>
  </si>
  <si>
    <t>mont75-134277</t>
  </si>
  <si>
    <t xml:space="preserve">Depuis 2015 prévoyance prise chez un assureur indépendant, pour la swisslife après de long mois d’attente pour recevoir mon contrat ou il avait changé plusieurs montant de cotisations. J’ai enfin reçu le dossier. De la tout va bien sauf que malheureusement j’ai été en arrêt de travail pour la raison que j’ai pris cette prévoyance une maladie handicapante. Au début contrat honoré, mais d’un seul
Coup passage chez un médecin pour une expertise, début novembre 2020. Plus de nouvelles, de personnes, pas de
Courrier ni de mails, plus de prise en charge. Tout s’arrête sans explications j’ai reçu un courrier début janvier pour m’expliquer que je ne pouvais percevoir une invalidité car le croisement des chiffres donné par l’expert de l’assurance ne rentrait pas dans leur tableau. Pourquoi une invalidité je n’ai jamais demandé cela. Je suis toujours en
Arrêt toujours suivi par des spécialistes avec un traitement lourd et très invalidant et certainement pas consolidé, comme affirmé dans leur compte rendu. 
De la après des courriers  et des mails je dois passer une autre expertise et là le
Médecin que j’ai choisi sur
Un liste donnée par la Prevoyance
Pas de son ni d’image depuis juin.
Pendant ce
Temps la la prévoyance encaisse les cotisations et nous laisse dans l’errance la plus
Complète.
Merci
</t>
  </si>
  <si>
    <t>24/09/2021</t>
  </si>
  <si>
    <t>01/09/2021</t>
  </si>
  <si>
    <t>l-132202</t>
  </si>
  <si>
    <t>Exerçant en libéral, j'ai donc souscrit une assurance prévoyance.
Suite au décès de mon fils, j'ai été mise en arrêt maladie pour quelques mois, à partir de mars 2021, date à laquelle nous vivions un nouveau confinement, les centres pour dépression ont tous été fermés et rouverts le 31 Mai, avec interdiction de se déplacer à plus de 10 km de chez soi.
Swiss Life a estimé que ce motif n'était valable.
Puis, par un second courrier (à savoir ils mettent des semaines, voir des mois à répondre),
ils m'apprennent qu'attendu que je n'ai pas été hospitalisée au moins 1 nuitée, alors ils ne peuvent vraiment pas m'indemniser. 
Mon médecin leur adresse un courrier leurs rappelant les conditions sanitaires, en vain.
Le 1er Juin, je suis donc hospitalisée à Saujon, centre spécialisé pour les dépressions, avec 11 psychiatres exerçant sur le site.
Là encore, ils estiment qu'attendu que ce centre utilise des soins thermaux, uniquement à visée psychiatrique, alors cela ne rentre pas dans leur nomenclature.
Ensuite, sur leurs conditions est stipulé qu'au 91ème jour d'arrêt maladie, se met en place une exonération des cotisations, là encore, je ne rentre pas dans les cases.
Ensuite, j'ai saisi le médiateur, auquel ils ont répondu ne pas avoir reçu de réclamation de ma part, ce qui est faux, attendu que j'ai leur courrier avec entête précisant : "refus de votre réclamation". 
Evidemment, je constitue un dossier qui commence à peser, mais j'aimerais connaître les personnes ici qui ont intenté une action en justice contre eux, que l'on puisse se regrouper.
En plus du fait de la maltraitance administrative qu'ils nous infligent (délais de réponse et sécheresse des propos), Swiss Life a tout de même une progression de 37% sur son chiffre d'affaires sur ces 2 dernières années, qui se chiffre en milliards, évidemment on comprend pourquoi. 
Merci de me contacter.</t>
  </si>
  <si>
    <t>10/09/2021</t>
  </si>
  <si>
    <t>a-bas-swisslife--98239</t>
  </si>
  <si>
    <t xml:space="preserve">Assurance Prevoyance à fuir.  Je pense qu'il s agit d' un système visant à degouter ses adhérents à être indemnisés. SWISSLIFE m a prélevé pendant 10 ans quand j étais en bonne santé chaque mois un montant censé compenser une perte de salaire. A présent j ai une sclérose en plaques. Je suis arrêtée depuis le mois de novembre 2019 et toujours pas indemnisée. Après avoir eu droit au bug informatique avec écran noir, au dossier disparu puis réapparu,  au courrier soit disant envoyé et jamais reçu, à mes courriels sans réponse, aux mauvais documents tranmis, aux multiples interlocuteurs jamais les mêmes auxquels il faut inlassablement répéter la même histoire, aux discours contradictoires de tous les interlocuteurs, aux heures passées sur un numéro téléphonique payant, à mon contrat disparu puis réapparu lui aussi,  me voilà toujours pas indemnisée.... et avec en plus 9 mois d'arrêt de travail qui ne seront jamais pris en compte pour cause d'envoi tardif de dossier. En effet, ma sclérose en plaques ne me permettant pas de gérer mes papiers à cause de troubles physiques, cognitifs et psychologiques. Mais l'humain n a pas lieu d'être chez SWISSLIFE. ASSUREUR A FUIR : PARTAGER MON POST ET FAITES TOURNER AU MAXIMUM POUR DENONCER LEURS PRATIQUES. </t>
  </si>
  <si>
    <t>01/10/2020</t>
  </si>
  <si>
    <t>benjiyan-97901</t>
  </si>
  <si>
    <t xml:space="preserve">A BANNIR !  Incompétence, défaillance, négligence, informations contradictoires selon les conseillers contactés, non respect des engagements, mensonges répétés , manager injoignable, irresponsabilité et  mépris du client. Difficile de faire pire! ;mon  dossier de rachat partiel n'a pas  été traité dans les délais, alors que le service client avait affirmé à mon conseiller que le règlement avait été effectué, je me suis retrouvée dans une situation trés difficile, il a fallu attendre 2 mois pour obtenir le rachat partiel de mon assurance vie, et ce malgré les demandes répétées du conseiller local !  Cette société ne respecte ni son travail ni ses clients !  A FUIR  ABSOLUMENT ! </t>
  </si>
  <si>
    <t>27/09/2020</t>
  </si>
  <si>
    <t>01/09/2020</t>
  </si>
  <si>
    <t>guedom-88231</t>
  </si>
  <si>
    <t xml:space="preserve">Paiement des cotisations demandés en temps et en heure mais quand un problème de santé grave survient, il n'y a pus personne !! L'ignorance est un art chez Swiss Life et ce malgré de multiples relances, un dossier complet envoyé par courrier recommandé et reçu... sans compter l'absence manifeste de compassion face aux difficultés médicalement prouvées. Bref assureur à fuir absolument ! 
</t>
  </si>
  <si>
    <t>11/03/2020</t>
  </si>
  <si>
    <t>01/03/2020</t>
  </si>
  <si>
    <t>nathalie2013-88203</t>
  </si>
  <si>
    <t>Des cotisations toujours réglées. Une invalidité reconnue par leur médecin expert après de multiples expertises. Assurance faisant tout depuis pour ne pas régler. Aucune discussion possible avec eux malgré un dossier vérifié par médiateur.</t>
  </si>
  <si>
    <t>isa-80181</t>
  </si>
  <si>
    <t>Cela fait un an que je suis en invalidité cat 2 cpam et depuis je dois batailler pour que me soit versé les indemnités complémentaires pour lesquelles j'ai cotisé. J'ai perdu mon emploi, suis licenciée depuis oct 2018, je n'ai au total reçu que 3 versements, je ne reçois plus rien depuis avril, je suis convoqué par médecin mais rien, on ne me dit rien, on ne me verse rien, juste au tel qu'il faut du temps, en moyenne 2 mois à leurs dire pour répondre, mais là on est bien au delà. Je trouve inadmissible qu'une assurance qui nous fait signer des contrats qui stipulent que tel versement sera effectué en cas de et qu'au moment où cela arrive, il mettent tous les freins pour ne rien verser. Je suis seule avec 2 enfants et ne perçois que 880 euros . je ressens qu'ils profitent que ma pathologie soit psychiatrique pour faire que je laisse tomber et qu'ainsi ils ne versent rien. Mais j'ai mes enfants, et pour eux et grâce à eux ils m'aident !!</t>
  </si>
  <si>
    <t>18/10/2019</t>
  </si>
  <si>
    <t>01/10/2019</t>
  </si>
  <si>
    <t>cloh-79632</t>
  </si>
  <si>
    <t xml:space="preserve">Je suis indépendante et j'ai souscris une prévoyance auprès de SwissLife par l'intermédiaire d'un courtier. Suite à une opération j'ai été arrêtée 2 mois et alors qu'on m'avait assurée de la validité de mon arrêt, le médecin-conseil refuse la prise en charge sans que je sache pourquoi.
 Le service client est difficilement joignable, payant et les conseillers peu informés. </t>
  </si>
  <si>
    <t>capmedical17-65625</t>
  </si>
  <si>
    <t>Bonjour, impossible de répondre à "Nash" message du  mardi 04 septembre 2018 à 21:24. pouvez vous lui transmettre ? : Le contrat s'appelle Maintien de revenus, Excel ou Swiss Life Protection indépendant + année de souscription ? Merci</t>
  </si>
  <si>
    <t>05/09/2018</t>
  </si>
  <si>
    <t>01/09/2018</t>
  </si>
  <si>
    <t>tchounette-65774</t>
  </si>
  <si>
    <t xml:space="preserve">Bonjour  
Contrat protection essentielle
Cela fait 2 x que j'envoie des demande d'indemnités journalières. 1 réponse hors délais après 3 mois d'attente 
2 réponse, toujours rien reçu après 1 mois et demi de demande .dossier en attente..,inscris depuis avril 2010.jamais malade.
Fin d'année je résilié.suivez mon conseil prenez une autre assurance.
</t>
  </si>
  <si>
    <t>26/07/2018</t>
  </si>
  <si>
    <t>01/07/2018</t>
  </si>
  <si>
    <t>christine-60123</t>
  </si>
  <si>
    <t xml:space="preserve">Je constate en lisant ce site que Swisslife n'est pas réactif pour les indemnisations. Par contre, pour les augmentations des cotisations, Swisslife est extrèmement efficace: 60% en 4 ans avec ZERO sinistre!!!! Malgré plusieurs négociations avec leur intermédiaire, rien n'y fait. Swisslife aurait soi-disant trop de sinistres à rembourser!! Je me prépare donc à saisir le médiateur car trop, c'est trop!!! </t>
  </si>
  <si>
    <t>03/01/2018</t>
  </si>
  <si>
    <t>01/01/2018</t>
  </si>
  <si>
    <t>boizar-58448</t>
  </si>
  <si>
    <t xml:space="preserve">bonjour ce  le pere qui vous écrit  mon fils a était pèrcuté par une voiture sur ca moto faute evidente de l'automobiliste , swisslif ne veux pas paye alors que mon fils payé 354 € de prime par mois comme artisan  indépendant , assureur  a déconseillé , mon fils actuèlement ne peux plus travaillé est n'a aucune rémunération .
Je suis obligé de prendre un avocat pour faire valoir mes droit swisslif est une assurance malhonéte je la déconseille a 100 % , mon fils a passé  eu plusieur hémathome ainsie qu'un traumatisme craniens trés important il a pasé  1 mois a l'hopital est 2 mois en maison psykhiatrique  mes salutation distingué .  </t>
  </si>
  <si>
    <t>28/10/2017</t>
  </si>
  <si>
    <t>01/10/2017</t>
  </si>
  <si>
    <t>fred-54395</t>
  </si>
  <si>
    <t>Actuellement en arret de travail, j'ai un contrat prévoyance chez SwissLife souscrit par mon employeur.
Impossible d'obtenir mon complément de salaire. J'ai essayé de contacter SwissLife mais n'ayant pas de numero adhérent perso, ils ne peuvent pas me répondre. Mon employeur lui dit avoir fait le necessaire!
Ne sachant plus comment faire, Je pense que je vais faire appel à ma protection juridique.</t>
  </si>
  <si>
    <t>30/04/2017</t>
  </si>
  <si>
    <t>ckck-53983</t>
  </si>
  <si>
    <t>Des incompétents! Pour encaisser les cotisations ils ne sont jamais en retard par contre pour payer les indemnités journalières il n'y a plus personne! Ils ont fait trainer le dossier pendant plus de 2 mois et demi en demandant des tas de pièces complémentaires (deux visites médicales merci pour la sécu + du temps) pour au final dire que le motif de mon arrêt n'est pas pris en charge alors qu'il n'est pas indiqué sur le contrat comme non acceptable! Je ne parle même pas du nombre d'appels surtaxés! A fuir absolument!!!!!</t>
  </si>
  <si>
    <t>10/04/2017</t>
  </si>
  <si>
    <t>coka-53241</t>
  </si>
  <si>
    <t xml:space="preserve">Pour info , j'ai déposé 2 avis catastrophique sur ce que me fait cette assurance , qui peut ( et je peux le prouver ) mettre ma vie en danger , après ont vous dit que l'ont va vous contacter afin de résoudre le problème , j'ai remplis le formulaire et j'attends encore , quelle honte </t>
  </si>
  <si>
    <t>05/04/2017</t>
  </si>
  <si>
    <t>dimaria33-52209</t>
  </si>
  <si>
    <t xml:space="preserve">Bonsoir 
J'ai souscrit une prévoyance ij
y a plus d'un an .
Jai déjà était en arrêt maladie et ils ont pas validé mon dossier car mes radios
Avais dépasse la date limite pour la validation. 
J'ai était dégoûté. 
</t>
  </si>
  <si>
    <t>08/02/2017</t>
  </si>
  <si>
    <t>01/02/2017</t>
  </si>
  <si>
    <t>lolo-50592</t>
  </si>
  <si>
    <t xml:space="preserve">Je suis plus que déçu . Je n'ai jamais eu d'arrêt de travail pendNt 20 ans ! En février 2016 , suite à une chirurgie stomato , j'étais contraint à un arrêt d'une semaine ! Je paye 500 euros de cotisations mensuelle ! La swisselife a mis  mois pour me payer ! Le pseudo professeur (docteur des documents) n'a pas trouver mieux que de me réclamer le décompte sécu de 2 ans  : histoire de me décourager  ! Je suis médecin et je déconseille à tout le monde cette compagnie d'assurance !  
leurs tarifs sont excessifs et leur  couverture laisse à désirer et leur procédés pour vous décourager sont extraordinaires ! Ils ne sont pas compétitifs pour le reste mutuelle ... A déconseiller vivement. Je fais les démarches nécessaires pour résilier mes contrats de prévoyance et mutuelle à l'échéance et je ne laisserai mon assurance vie ni Perp . J'ai plus que de la haine en vers la Swisslife
Ka </t>
  </si>
  <si>
    <t>22/12/2016</t>
  </si>
  <si>
    <t>01/12/2016</t>
  </si>
  <si>
    <t>dede60-115455</t>
  </si>
  <si>
    <t xml:space="preserve">Mon père est décédé voila 4 semaines (05/05/2021), nous avons immédiatement prévenu l'assureur pour régler les obsèques et avoir les fond disponibles.
Après plusieurs téléphoniques dont certains ont duré plus de dix minutes nous n'avons reçu le dossier à remplir que le 20/05/2021 alors que l'on avait certifier au conseiller funéraire chargé des obsèques le mardi 11/05/2021 que le dossier était envoyé depuis le vendredi 7/05/2021.
Le lundi 17/05 en l'absence de toute correspondance, nous avons émis énième appel , une conseillère  nous indique  que le dossier est parti le vendredi précédent.
Nous avons reçu le dossier le 20/05/2021 et sur l'enveloppe nous avons constaté que le dossier n'a été envoyé que le lendemain de notre appel (cachet de la poste en date du 18/05).    
Nous sommes le 31/05/2021 et après un autre appel téléphonique émis le 26/05 , auquel un conseiller nous indique que le dossier n'est pas complet (manque l'inscription auprès des services des finances publique), nous sommes toujours en attente du document pour effectué les démarches auprès des services concernés.  
Va t'il falloir que je me déplace et faire une esclandre afin de pouvoir avoir les fonds que mon père à mis temps d'années à placer afin que nous n'ayons pas de problèmes lors de ses obsèques alors que cette assurance qui a pignon sur rue va trouver toutes les excuses pour ne pas effectuer le déblocage des fonds et qui se cachera derrière le fameux code des assurance.
Il est bien plus facile de prendre de l'argent pendant des années que de le rendre justement aux personnes qui ont observées scrupuleusement les dernières volontés de leurs pères  
A bon entendeur !!!! 
</t>
  </si>
  <si>
    <t>Generali</t>
  </si>
  <si>
    <t>31/05/2021</t>
  </si>
  <si>
    <t>01/05/2021</t>
  </si>
  <si>
    <t>marc-114207</t>
  </si>
  <si>
    <t>J'ai ouvert un contrat Generali protection de la vie. Au vu des frais importants prélevés, j'ai décidé au bout de peu de temps de l'arrêter. Au lieu de me rembourser les sommes dues, ils ont continué les prélèvements, n'ont remboursé qu'une infime partie et il m'était impossible de les joindre soit par internet (espace client fermé) ou par téléphone. J'attends toujours un moyen de me faire rembourser. Une compagnie à fuir !!!</t>
  </si>
  <si>
    <t>19/05/2021</t>
  </si>
  <si>
    <t>gh59-103164</t>
  </si>
  <si>
    <t xml:space="preserve">En cas de conflits ça fonctionne service de la mediation de l’assurance TSA 50110 75441 paris cedex 09 aucune perte de tps c’est le but mettez tous les documents du contrat concerné le contrat lui même les copies des lettres envoyait à la compagnie biensur le meilleur mettait le numéro de recommandé dans la lettre qui a été envoyé ou que vous envoyez en AR à la compagnie et une lettre au médiateur de votre pb c’est la dernière étape avant de saisir le juge comme ça vous savez direct contrat obseque basait au capital et non au million que vous versez dessus retenez bien ça je reste disponible pour toute aide </t>
  </si>
  <si>
    <t>24/01/2021</t>
  </si>
  <si>
    <t>01/01/2021</t>
  </si>
  <si>
    <t>coco-101309</t>
  </si>
  <si>
    <t xml:space="preserve">A fuire j'ai été en arrêt cas contact  covid 2 semaines plus une semaine de prolongations par mon médecin traitant pour covid en octobre 2020
Generalie prévoyance ont pert déjà 15 jours reste 6 jours a me payer aller120e à  peux  prêt j ai 2 contact chez eux 160 e par mois a ce jour11 décembre 2020 tjrs rien et il me demande tjrs mon arret initial 3 ème fois j envoie l arret de la secu et en plus a faire remplir par le médecin traitant l attestation pour voir si mon arret covid serait dans les motif de non assurance la blague pourquoi ça a déjà exister ????
Ensuite il n ont évidemment jamais ouvert mon dossier car il me demande une attestation sur l honneur que je ne pouvais pas faire du teletravail  s il avait eu l obligeance d ouvrir mon dossier je suis assistante maternelle alors oui j atteste sur l honneur que je ne peux pas changer le cucu des enfants leurs donner a mangé leurs faire faire des activités par internet 
Ils sont écœurant et tout sa pour 120 balles 
Honte à eux
Corinne </t>
  </si>
  <si>
    <t>11/12/2020</t>
  </si>
  <si>
    <t>01/12/2020</t>
  </si>
  <si>
    <t xml:space="preserve">A fuir j'ai été en arrêt cas contact  covid 2 semaines plus une semaine de prolongations par mon médecin traitant pour covid en octobre 2020
Generalie prévoyance ont pert déjà 15 jours reste 6 jours a me payer aller120e à  peux  prêt j ai 2 contact chez eux 160 e par mois a ce jour11 décembre 2020 tjrs rien et il me demande tjrs mon arret initial 3 ème fois j envoie l arret de la secu et en plus a faire remplir par le médecin traitant l attestation pour voir si mon arret covid serait dans les motif de non assurance la blague pourquoi ça a déjà exister ????
Ensuite il n ont évidemment jamais ouvert mon dossier car il me demande une attestation sur l honneur que je ne pouvais pas faire du teletravail  s il avait eu l obligeance d ouvrir mon dossier je suis assistante maternelle alors oui j atteste sur l honneur que je ne peux pas changer le cucu des enfants leurs donner a mangé leurs faire faire des activités par internet 
Ils sont écœurant et tout sa pour 120 balles 
Honte à eux
Corinne </t>
  </si>
  <si>
    <t>hulk-99522</t>
  </si>
  <si>
    <t>Bonjour
J ai un contrat collectif souscrit par mon entreprise et me trouvant en invalidité j appelle l assurance qui ne donne pas de délai pas de courrier ni de montant de mon indemnisation .Incroyable ils prennent chaque mois votre cotisation et ensuite vous n exister plus passer votre chemin service client nul et méprisant
Pourquoi traiter les clients comme cela???
Ne soyez pas malade vous aurez les pires difficultés a avoir vos indemnités et pendant ce temps il faut manger payer ses factures etc. un scandale</t>
  </si>
  <si>
    <t>02/11/2020</t>
  </si>
  <si>
    <t>01/11/2020</t>
  </si>
  <si>
    <t>yann-99421</t>
  </si>
  <si>
    <t>Ne réagit qu'aux courriers recommandés avec accusé de réception, c'est le seul moyen de contact avec cet assureur lorsque vous demandez de respecter les clauses d'un contrat.
Un service administratif qui ne prend pas note de la demande, un site internet idem, encore une fois pour les faire bouger le recommandé avec AR seul moyen de contact avec cette compagnie.
Ce ne sont pas les champions de la relation client.</t>
  </si>
  <si>
    <t>30/10/2020</t>
  </si>
  <si>
    <t>eric-97762</t>
  </si>
  <si>
    <t xml:space="preserve">bonsoir
même avis que tout le monde.... j'ai un contrat atoll...établi avec un échéancier, il y a huit ans... or je viens de m’apercevoir en regardant de plus prêt que normalement les cotisations mensuelles auraient du prendre une dizaine d'euros d'augmentation chaque année...
la réalité est tout autre, j'ai eu des +30, +20, voir même +85 euros..........!!!!!!!!!
ce qui fait qu’après huit ans, ma cotisation mensuelle est quasi le double de ce qui est prevu sur l'echeancier...
si je fais le calcul cela représente un surcoût de 5500 euros sur cette periode...
et en aparté, j'ai eu recours a cette assurance lors d'un accident qui m'a occasionné une fracture du ménisque avec hospitalisation et opération....  la compagnie n'a jamais reconnu l'accident, leur pseudo médecin conseil argumentant que la fracture du ménisque était due a l'usure... ce qui a donné lieu a une indemnisation journalière avec carence de 15j pour maladie, au lieu de 0 jours pour accident.. et l'année de cette indemnisation correspond curieusement a l'année où ma cotisation a pris 85€ d'augmentation...
autrement dit, quand ils indemnisent, ils se remboursent direct... principe de malus bonus en gros... sauf que rien n'est stipulé sur le contrat
sauf erreur de ma part ce n'est pas un contrat auto...mais bien une prevoyance
</t>
  </si>
  <si>
    <t>23/09/2020</t>
  </si>
  <si>
    <t>lio-91080</t>
  </si>
  <si>
    <t xml:space="preserve">CATASTROPHIQUE !!!
SERVICE CLIENT INEXISTANT
JUSTE BON A RECOLTER NOTRE ARGENT ET AUCUN SERVICE EN RETOUR. JE VIENS DE PASSER 28 D ATTENTE AU TEL ET LORSQUE QUE VOUS AVEZ UN CONSEILLER IL N EST PAS DU TOUT AGREABLE
FUYEZ VITE </t>
  </si>
  <si>
    <t>16/06/2020</t>
  </si>
  <si>
    <t>01/06/2020</t>
  </si>
  <si>
    <t>bromazade-80379</t>
  </si>
  <si>
    <t>NUL...N'allez jamais cher eux !!!!Personnel méprisant,incompétant,responsables injoignables,fonctionnement opaque,nécessité d'un courtier,très mauvais rappor qualité/prix...A FUIR............................................................................................................................................</t>
  </si>
  <si>
    <t>24/10/2019</t>
  </si>
  <si>
    <t>jbel-70725</t>
  </si>
  <si>
    <t>Un service déplorable, des personnes très loin de l'amabilité au téléphone, je regrette fortement mon initiative auprès d'eux. un conseil passez votre chemin en allant chez la concurrence.</t>
  </si>
  <si>
    <t>29/01/2019</t>
  </si>
  <si>
    <t>01/01/2019</t>
  </si>
  <si>
    <t>p-mathy05-56722</t>
  </si>
  <si>
    <t>très mécontent de GENERALI, aucune réactivité, mauvaise foi de rigueur, à éviter, renvoi de balle entre GENERALI, son inspecteur et leur prestataire LES MUTUELLES DU SOLEIL non prise en compte des modifications de contrat, non réponses aux courriers recommandés . NUL</t>
  </si>
  <si>
    <t>17/08/2017</t>
  </si>
  <si>
    <t>01/08/2017</t>
  </si>
  <si>
    <t>heidi-51287</t>
  </si>
  <si>
    <t>Bonjour je suis déçu car suite au deces de ma mère le conseiller n'as rien fait pour le rachat de l'assurance vie et le remboursement des cotisations de l'assurance dépendance il est venu deux fois pour rien alors nous sommes passées directement par Paris et le centre de gestion de plus ma mère étant décédé depuis 3 mois il continuait à prélever sur son compte ..la conseillère de PAris  à dit qu'elle avait reçu les documents complet du deces mais elle a validé que lorsque que nous avons téléphoner ..alors assurer une morte pour la dépendance sacahnat qu'une demande de prestation dépendance avait été faite deux mois avant son deces je vois que quelqu'un n'as pas fait son boulot du coup nous mettrons tout ailleurs</t>
  </si>
  <si>
    <t>13/01/2017</t>
  </si>
  <si>
    <t>01/01/2017</t>
  </si>
  <si>
    <t>marila-138998</t>
  </si>
  <si>
    <t>Mon époux est décédé en décembre dernier, salarié d'une entreprise et adhérent , j'ai droit au capital décès depuis le mois de mars ils ont eu tous les documents mais toujours un autre qu'il leur manque et lors de mes appels téléphoniques le dossier est toujours en cours de traitement, n°18158610</t>
  </si>
  <si>
    <t>Malakoff Humanis</t>
  </si>
  <si>
    <t>05/11/2021</t>
  </si>
  <si>
    <t>01/03/2021</t>
  </si>
  <si>
    <t>aurelia-138586</t>
  </si>
  <si>
    <t xml:space="preserve">Service de traitement de pension de réversion incompétent. 18 mois que ma mère est decedee, mon père se fait balader au téléphone. Il manque toujours des pièces au dossier. Font ils une collection ? J’ai repris le dossier en mains en appelant tous les mois après leur soit disant recours interne. Août 2021 dossier complet et octobre 2021 il manque des pieces envoyées déjà plusieurs fois. Sûrement pas cher pour que les employeurs les choisissent mais service rendu à ceux qui cotisent : zéro. Une honte. </t>
  </si>
  <si>
    <t>29/10/2021</t>
  </si>
  <si>
    <t>01/10/2021</t>
  </si>
  <si>
    <t>bloumette-131781</t>
  </si>
  <si>
    <t>Bonjour,
Ma mère a souscrit en 1998 un contrat de prévoyance-dépendance. Suite à de nombreuses chutes, elle ne peut plus vivre seule et est aujourd'hui en EHPAD. En février 2021, j'ai fait une demande afin de bénéficier de cette prestation. A ce jour, après 11 appels téléphoniques et un recommande accusé réception resté d'ailleurs sans réponse, RIEN. Les personnes répondant aux appels sont charmantes et font remonter à leur assurance la CNP mes appels. Les réponses sont toujours les mêmes.
RIEN, aucune information concernant l'avancement du dossier. Impossible de les contacter par téléphone car les réclamations sont adressées par HUMANIS au service de gestion par mail. Ils n'ont pas les coordonnées téléphoniques.
Inutile de préciser que l'échéancier des prélèvements est lui bien respecté.
Que faut-il faire ? Attendre que l'assuré soit décédé ?  INADMISSIBLE
Bloumette</t>
  </si>
  <si>
    <t>07/09/2021</t>
  </si>
  <si>
    <t>patoux-125585</t>
  </si>
  <si>
    <t xml:space="preserve">Bonjour,
Scandaleux...3 mois après le décès de mon papa, la somme qui était sur le contrat n'est toujours pas débloquée. Les pièces justificatives sont été envoyées en temps et en heure, il manque toujours un papier, le lieu d'envoi n'est pas le bon...On nous balade de service en service. Pendant ce temps, il a fallu faire l'avance pour les obsèques. "Anticiper pour préserver ceux que vous aimez". Beau slogan qui ne tient pas ses promesses
A quoi cela sert-il?
Je ne vous recommande pas ce genre de produit chez Malakoff
J'ai mis une étoile pour la satisfaction car je ne peux pas faire autrement!
</t>
  </si>
  <si>
    <t>30/07/2021</t>
  </si>
  <si>
    <t>01/07/2021</t>
  </si>
  <si>
    <t>sylviesissi-115974</t>
  </si>
  <si>
    <t>Prévoyance nulle de chez nulle. 9 mois d'attente pour avoir mon 1er versement, ce qui m'a mis dans une situation financière catastrophique. Pas de portabilité. J'ai travaillé un peu et on me retire plus que ce que j'ai gagné. Une honte ! ??</t>
  </si>
  <si>
    <t>04/06/2021</t>
  </si>
  <si>
    <t>01/06/2021</t>
  </si>
  <si>
    <t>antoine-113307</t>
  </si>
  <si>
    <t>Depuis quelques mois, cette assurance n'est plus fiable. Retard des paiements et service clients indigne. La seule façon de gérer est de la mener devant la justice, car à attendre, peut-être qu'elle souhaite nous accompagner jusqu'au cimetière.</t>
  </si>
  <si>
    <t>10/05/2021</t>
  </si>
  <si>
    <t>coco7113-110099</t>
  </si>
  <si>
    <t xml:space="preserve">Bonjour, je suis en invalidité 2 categorie, je vais être licencié et je n'ai toujours pas de nouvelles de mon dossier depuis un mois. A la demande du service client malakoff humanis, j'ai fait parvenir tous les documents demandés par mail pour la rente invalidité. Au téléphone, on me répond simplement de patienter. Ma situation financière devient précaire. Sans argent, je ne peux payer mon loyer, et mes factures, et mon mari se retrouve au chômage suite au covid. Comment faire pour que mon dossier soit traité et être informé rapidement. Nous ne pouvons même plus payer les frais scolaire de notre fille. </t>
  </si>
  <si>
    <t>12/04/2021</t>
  </si>
  <si>
    <t>01/04/2021</t>
  </si>
  <si>
    <t>ela300-107432</t>
  </si>
  <si>
    <t xml:space="preserve">Bonjour , insupportable et manquent de respect envers leurs clients  ! Mon mari avait souscrit une assurance prévoyance, contrat dont je suis bénéficiaire. Cela fait presque 4ans qu’il est décédé et je n’ai toujours pas touché le capital. 
Quand j’appelle on me balade de service en service et à la fin la communication est coupée. 
J’ai décidé d’envoyer un courrier recommandé au directeur général pour l’informer de ce qui se passe dans son entreprise. Je viens d’avoir une réponse par courrier disant qu’il a bien reçu mon courrier et revient vers moi.  A suivre mais je perds patience ! Je n’hésiterai pas à prendre un avocat ! </t>
  </si>
  <si>
    <t>22/03/2021</t>
  </si>
  <si>
    <t>free-106609</t>
  </si>
  <si>
    <t xml:space="preserve">Service au téléphone 01 56 03 34 56 archi nul, bande sonore agressive, plus de 20mn d'attente sans interlocuteur.
Je ne peux pas accéder à mon espace client depuis une semaine. J'ai besoin en urgence du relevé des montants AGIRC/ARRCO versés et déclarés sur l'exercie fiscal 2020 pour un prêt immobilier. Sur saisie du N°SS :"Votre Espace est momentanément indisponible.
Merci de renouveler votre demande de connexion ultérieurement.
Veuillez nous excuser pour la gêne occassionnée."
J'ai appellé le 3983, suis tombé sur un robot à qui j'ai effectué cette demande qui ne m'est jamais parvenue. Ensuite j'ai recommencé, là je suis tombé sur une personne qui m'a dit faire le nécessaire d'urgence et je n'ai toujours rien reçu. Ce niveau de service est inacceptable. 
</t>
  </si>
  <si>
    <t>15/03/2021</t>
  </si>
  <si>
    <t>macou-100823</t>
  </si>
  <si>
    <t>Bonjour,
J'ai écrit et telephoné à vos services à maintes reprises depuis le 28 octobre pour le paiement de mes indemnités journalières complémentaires suite à une portabilité et je n'ai reçu aucun règlement de votre part.
À quelle date la régularisation sera faite?
Vos services m'avaient d'abord donné un délai de 2 semaines ensuite de 3 semaines pour cause de confinement, aujourd'hui les 4 semaines sont dépassées et aucun règlement n'a été effectué de votre part.
J’ai toujours les mêmes réponses de vos services depuis plus d’un mois  « votre demande sera traitée dans les meilleurs délais » et rien n’est fait.
Bien cordialement.</t>
  </si>
  <si>
    <t>nicolas-d--100482</t>
  </si>
  <si>
    <t>Grâce au sérieux de Malakoff Humanis, je ne suis même pas en capacité d'évaluer leur service. Je ne peux pas évaluer leur service car mon dossier n'a jamais été finalisé. Je suis adhérent depuis 4 mois et n'ai toujours pas ma carte.
Lorsque j'ai appelé la hotline (Plutôt froide d'ailleurs), on m'a indiqué une période de carence pour l'optique alors que ce n'est pas dans le contrat... Impossible d'avoir une réponse concrète sur mon dossier sans forcer par mail. Pour qu'on me réponde que c'est une anomalie informatique de leur côté...
Manque de sérieux et de professionnalisme. Si vous le pouvez, évitez...</t>
  </si>
  <si>
    <t>23/11/2020</t>
  </si>
  <si>
    <t>magali-133016</t>
  </si>
  <si>
    <t xml:space="preserve">Actuellement enceinte et en arrêt de travail, arrêt établi par l’hôpital, j’apprends que je dois fournir un dossier énorme dont un formulaire à faire remplir par mon médecin. Je n’ai pas le droit de me déplacer donc pas en mesure de fournir les documents demandés. De plus mon conseiller m’avait garanti que mes charges (je suis libérale) pendant mon congés maternité seront justement pris en charge par l’assureur et une fois le contrat signé m’a informé que c’était uniquement en cas de congés pathologiques. 
Axa est ce que vous vous rendez compte des documents que vous demandez pour un arrêt ? Que faire quand nous ne pouvons pas nous déplacer ?
</t>
  </si>
  <si>
    <t>AXA</t>
  </si>
  <si>
    <t>15/09/2021</t>
  </si>
  <si>
    <t>herve-116025</t>
  </si>
  <si>
    <t>Changement  d adresse impossible  à réaliser chez eux.
Depuis le 23 avril ,jour ou ma demande a été  faite par mail et ensuite par tel
A ce jour je reçois encore du courrier axa à mon ancienne adresse. 
Déplorable pour un changement d adresse...</t>
  </si>
  <si>
    <t>05/06/2021</t>
  </si>
  <si>
    <t>sandrine29410-106762</t>
  </si>
  <si>
    <t>Bonjour
mon conjoint a eu un accident de la vie le 23 Août 2020 (il s'est coupé 3 doigts avec une scie circulaire).
depuis cette date il a eu 2 opérations et est toujours en arrêt mais par contre aucune indemnisation ni convocation à ce jour et nous en sommes à 7 mois....</t>
  </si>
  <si>
    <t>16/03/2021</t>
  </si>
  <si>
    <t>laurie-105537</t>
  </si>
  <si>
    <t xml:space="preserve">Bonjour
Étant en arrêt maladie suite à une hospitalisation j’ai effectué toutes les démarches concernant mon maintien de salaire auprès du courtier SPVIE chez lequel j’ai un dossier AXA TNS. A ce jour je n’ai toujours aucunes indemnisations de la part de AXA malgré mes relance auprès du courtier et ne sais pas comment faire pour joindre directement l’assureur, le courtier fait barrière et ne veut pas me communiquer le numéro de téléphone de l’assureur afin de savoir si il y a un problème  sur mon dossier. Je suis un peu désemparée niveau financier cela commence à être catastrophique et mon arrêt est prolongé. Est ce que quelqu’un est dans ce cas, est ce que quelqu’un a un contact ? Merci d’avance 
Cordialement 
Laurie </t>
  </si>
  <si>
    <t>05/03/2021</t>
  </si>
  <si>
    <t>martine-101736</t>
  </si>
  <si>
    <t>Bonjour, je suis en arrêt maladie depuis le 9/7/20. J’ai souscrit depuis plus d’un an un contrat prévoyance TNS AXA (via SPVIE). Depuis le 24/11/20 l’expertise médicale AXA a déjà eu lieu. Au 22/12/20 je n’ai reçu aucune indemnisation d’AXA. 6 mois de retard ?Que faire ? HELP...??</t>
  </si>
  <si>
    <t>22/12/2020</t>
  </si>
  <si>
    <t>cassi789-98529</t>
  </si>
  <si>
    <t xml:space="preserve">Bonjour,
Un proche est décédé depuis février 2020 et était adhérent d'un contrat de prévoyance par le biais de son entreprise. Nous avons décidé d'utiliser le capital décès pour monter un projet qui lui tenait à cœur depuis quelques années. C'était sans compter sur l'extrême lenteur d'Axa. C'est une situation douloureuse, inattendue que de gérer un deuil subit à 30ans mais je n'envisageait pas possible qu'un assureur aussi connu que Axa nous achèverait en tuant notre projet à petit feu. C'est décevant et blessant... Bref on verra si nous sommes indemnisés un jour. 
</t>
  </si>
  <si>
    <t>08/10/2020</t>
  </si>
  <si>
    <t>fanfan77-88953</t>
  </si>
  <si>
    <t>Je déconseille AXA. En invalidité depuis Mai 2019, cela va faire un an et toujours pas de nouvelle pour le règlement de mon complément de pension d'invalidité. J'ai décidé de faire appel à la justice pour régler ce problème.</t>
  </si>
  <si>
    <t>17/04/2020</t>
  </si>
  <si>
    <t>01/04/2020</t>
  </si>
  <si>
    <t>fran64-88710</t>
  </si>
  <si>
    <t xml:space="preserve">Si le dossier est complet il n y a aucun problème. Le dossier est transmis à un médecin conseil qui prendra la décision.Je conseillé ce contrat pour tout les gens qui travaille car dans la vie il y a toujours des imprévus. </t>
  </si>
  <si>
    <t>06/04/2020</t>
  </si>
  <si>
    <t>patlou-87539</t>
  </si>
  <si>
    <t xml:space="preserve">Mon dossier n 'est toujours pas traité car mon employeur a perçu des IJ alors que j'ai été licencié
axa n'a pas tenu compte de mon licenciement
et mon employeur aurai renvoyé le chèque
</t>
  </si>
  <si>
    <t>24/02/2020</t>
  </si>
  <si>
    <t>01/02/2020</t>
  </si>
  <si>
    <t>pilou-85658</t>
  </si>
  <si>
    <t>Décès d'un assuré en mai2019. Transmission immédiate à axa pour paiement du capital décès du contrat masterlife. JAMAIS de réponse. POurtant il sont bien recu. Janvier 2020 toujours aucun paiement !!! nombreuses relances sans succès. Ils sont méprisant !!! Meme le courtier ne comprend pas. Il les appelle tous les jours mais rien. J'essaie de les appeler mais rien. Même aux mails ils ne répondent pas. c'est navrant.  Pourtant pour encaisser les cotisatiosn ils etaient présents.</t>
  </si>
  <si>
    <t>08/01/2020</t>
  </si>
  <si>
    <t>01/01/2020</t>
  </si>
  <si>
    <t>lea75-81199</t>
  </si>
  <si>
    <t>A fuir !!!! Très grosse boîte mais pas gage de sérieux ! Pas de respect de l'assuré! 
Les agents d'Fuient leur responsabilité même lorsqu'ils ont 3 ans de retard de paiement. acceuil Téléphonique à chaque fois donnent des réponses contradictoires aux assurés!!!</t>
  </si>
  <si>
    <t>21/11/2019</t>
  </si>
  <si>
    <t>01/11/2019</t>
  </si>
  <si>
    <t>manny-79650</t>
  </si>
  <si>
    <t xml:space="preserve">En invalidité depuis avril 2018 mon dossier n'a été traité qu'en septembre 2019 (16 mois plus tard). D'autre part j'ai envoyé des documents par LRAR et ils disent ne pas les avoir reçu alors que j'ai l'accusé de réception avec le tampon axa. Ensuite après 16 mois d'attente je reçois une notification indiquant le montant réglé et je ne reçois pas du tout ce montant mais beaucoup moins. Et pour finir lorsqu'on téléphone pour demander ce qu'il se passe ils disent qu'ils ne comprennent pas ce qu'il s'est passé mais qu'on nous rappellera  (j'aurai pu attendre longtemps ils ne m'ont jamais rappelé) Heureusement que j'ai insisté pour enfin tomber sur un Monsieur compétent qui a réglé le problème dans la journée) Cependant mon dossier semble à nouveau "bloqué" car je ne reçois plus rien à nouveau alors que je devrais recevoir une rente tous les trimestres. </t>
  </si>
  <si>
    <t>02/10/2019</t>
  </si>
  <si>
    <t>pushenow-79154</t>
  </si>
  <si>
    <t>Nul nul nul, j'ai pris une assurance tout risque on me fait tourner en rond pour me rembourser</t>
  </si>
  <si>
    <t>12/09/2019</t>
  </si>
  <si>
    <t>01/09/2019</t>
  </si>
  <si>
    <t>nat-72192</t>
  </si>
  <si>
    <t xml:space="preserve">je suis très mécontente de ce service, impossible d obtenir le paiement de mon 4 ème trimestre de ma complémentaire, impossible d avoir un (une) interlocuteur compétent, on me ballade depuis 3 mois, je suis exaspéré de cette mauvaise gestion. je déconseille vivement </t>
  </si>
  <si>
    <t>15/03/2019</t>
  </si>
  <si>
    <t>v7yher88-67757</t>
  </si>
  <si>
    <t>ne prenne pas en compte changement d'adresse depuis 2ans malgrès recommandé , mail, téléphone !</t>
  </si>
  <si>
    <t>16/10/2018</t>
  </si>
  <si>
    <t>01/10/2018</t>
  </si>
  <si>
    <t>vtrotta64-48860</t>
  </si>
  <si>
    <t>Tombé malade et en itt en janvier 2013 et en invalidité permanente et définitive depuis janvier 2016 mon contrat axa prévoyance non obligatoire et signé suite démarchage, a non sans mail pris en charge le début de mon itt mais suite à une rapide expertise de leur médecin expert patatras,plus rien et là le début de sacré galères malgré la maladie prouvée. Tout a été mis en oeuvre par axa pour faire de la résistance abusive et j'en suis à 4 actions en référé devant tant de résistance et non respect du contrat. C'est un monde cruel et impitoyable malgré la maladie mais soyez combatif et ne lâchez pas ils cherchent à vous décourager. Heureusement que je suis aidé par la famille et des connaissances car c'est à se suicider devant tant d'injustice... Soyez combatif et je pense monter une association de défense des assurés, si d'autres veulent me rejoindre...</t>
  </si>
  <si>
    <t>19/07/2017</t>
  </si>
  <si>
    <t>01/07/2017</t>
  </si>
  <si>
    <t>jean-phi-50200</t>
  </si>
  <si>
    <t>Les assurances AXA sont les pires en tout regarder les différents commentaires sur tous les blogs</t>
  </si>
  <si>
    <t>13/12/2016</t>
  </si>
  <si>
    <t>fa24-135211</t>
  </si>
  <si>
    <t xml:space="preserve">Licenciée en octobre 2020(invalidité2), dossier ouvert en avril et toujours rien à ce jour , il manque toujours qqes choses même si on me dit que mon dossier est complet...plus les jours passent et plus on m'en demande, je ne sais plus quoi faire et vers qui me tourner !
Une vraie catastrophe, ils me rendent malade 
</t>
  </si>
  <si>
    <t>Gan</t>
  </si>
  <si>
    <t>30/09/2021</t>
  </si>
  <si>
    <t>orchydee62-122101</t>
  </si>
  <si>
    <t>Bonjour, il est dans mon devoir de donner mon point de vue concernant l'assurance collectives. J'y suis depuis un moment actuellement en invalidité et pris charge par la prévoyance, je dois dire toute ma compassion et toute ma gratitude pour l'écoute, la gentillesse et de la rapidité de traitement concernant mes différentes demandes.. Certes parfois cela peut être plus long que prévu selon les demandes qui prennent du temps mais je suis très satisfaite de ma prise en charge, des explications et la gentillesse. Jamais je n'ai connu ça ailleurs. Je les remercie du fond du cœur. Merci</t>
  </si>
  <si>
    <t>02/07/2021</t>
  </si>
  <si>
    <t>davduf22-121925</t>
  </si>
  <si>
    <t xml:space="preserve">Une étoile c'est trop! en arrêt suite à un accident je devais percevoir des IJ, aucun versement depuis le 07/03/2021! impossible de les joindre, un médecin expert plus que moyen un conseiller sympathique mais n'ayant aucun pouvoir de décision donc inutile...incompétence à tous les niveaux, à fuir absolument. </t>
  </si>
  <si>
    <t>30/06/2021</t>
  </si>
  <si>
    <t>carolineemaa--121589</t>
  </si>
  <si>
    <t>Tout d’abord lors de mon arrêt, j’ai perçu mes indemnités 4 mois après la date à laquelle la prévoyance aurait dû prendre le relai.
Un an plus tard la prévoyance me suspend mes indemnités car je n’ai sois-disant pas renvoyer un courrier qui m’avait été adressée (chose que j’ai faite). J’ai essayé de joindre le gan à plusieurs reprises, en vain. J’ai envoyés des mails sans réponses ni du courtier ni du gan. J’ai été convoquée et ai vu le médecin conseil pendant ma période de suspension d’indemnité. Cela est totalement inacceptable et a un impact extrêmement difficile d’un point de vue financier, me forçant à stopper mes soins médicaux.
Si vous êtes employeurs ayez un peu de condescendance pour vos salariés et fuyez cet organisme catastrophique !</t>
  </si>
  <si>
    <t>29/06/2021</t>
  </si>
  <si>
    <t>pat407-108917</t>
  </si>
  <si>
    <t xml:space="preserve">Une HONTE !!!!! Je suis assuré au GAN PRÉVOYANCE !
Je suis en arrêt de travail depuis le 1 février suite à une opération du dos. 
J'ai ouvert mon dossier immédiatement. On m'a demandé un nombre incalculable de papiers et documents. Nous sommes le 2 Avril et je n'ai AUCUNE RÉPONSE !!!!!!!
Le service clientèle est incapable de me donner le moindre renseignement sur l'avancé de mon dossier. Je suis artisan et ça fait 2 mois que je suis sans salaire !!! C'est proprement scandaleux !!! Je suis pris en otage et ne peut rien faire mis à part ATTENDRE ENCORE ET ENCORE !!!
</t>
  </si>
  <si>
    <t>02/04/2021</t>
  </si>
  <si>
    <t>jean-peul-104989</t>
  </si>
  <si>
    <t>Bonjour,
Personnellement j'ai une bonne impression de Gan Prévoyance. J'ai régulièrement mon Conseiller, maintenant en visio conférence. Quand c'est pas moi qui l'appelle, c'est lui qui prends ls devants. Mon contrat de prévoyance est efficace. Rien à redire.
Cordialement,
Jean</t>
  </si>
  <si>
    <t>luce-103302</t>
  </si>
  <si>
    <t>Plusieurs dossiers en cours et suivi déplorable sans compter les temps d’attente au téléphone qui ont bien sûr empiré ! Elle a bon dos la covi19. Impossible de joindre un gestionnaire</t>
  </si>
  <si>
    <t>27/01/2021</t>
  </si>
  <si>
    <t>marc95-101895</t>
  </si>
  <si>
    <t>Tout est bon pour jouer la montre.
J'ai fait ma demande de rente depuis 6 mois, mon dossier est complet depuis 3 mois, mais toujours pas de paiement.
Pas de réponse aux email de relance.
Quand vous appelez, la réponse est toujours la même "dossier en cours".</t>
  </si>
  <si>
    <t>28/12/2020</t>
  </si>
  <si>
    <t>c---97171</t>
  </si>
  <si>
    <t>Pas contente, service déplorable, jamais la même version quand on appel, j ai fait un rachat total, on me dit que la somme versée sera celle  à la date de réception soit le 3 septembre, un coup de fil p'us et après validé ma vente c est une toute autre version, résultat depuis ma demande, mon capital baisse, que des regrets avec eux, mon argent s envole, ils s en mettent plein les poches</t>
  </si>
  <si>
    <t>08/09/2020</t>
  </si>
  <si>
    <t>halte-97136</t>
  </si>
  <si>
    <t>Entreprise pas sérieuse. 
Les conseillers:
Les conseillers sont sous payés pour récupérer une dette colossale due à un train de vie effarant lors des années 2000.
Les produits financiers:
Au delà de produits classiques dont ils n’ont pas la maîtrise (fonds groupama) ils ne distribuent quasiment que des produits avec de la prévoyance. Demandez quels sont les frais annuels, vous aurez une surprise aux alentours des 15%!
Immobilier:
A fuir absolument, ils vous vendent un bien à l’autre bout de la France en vous certifiant que tout est garantie. Ces garanties sont limitées (quand vous êtes éligible à ces garanties) un conseil: Passez votre chemin.</t>
  </si>
  <si>
    <t>titi-96248</t>
  </si>
  <si>
    <t xml:space="preserve">J'ai connu cet assureur en aout 2019. Très mauvais conseiller non formé. Erreur sur mon contrat mais pas de possibilité de rachat total. Demande le 3 mars 2020 le rachat total vu l'erreur commise. Ensuite impossible de récupérer mes 22000 euros tout de suite. Tel de la hiérarchie d'une incompétence totale. Avec beaucoup de patience je rachète en début de juillet 2020 mon contrat. Depuis on me fait poireauter pour toucher mon argent en me disant qu'il faut deux mois pour me verser mon argent. A celui qui lit ces lignes il faut bien réfléchir avec cette société qui est à proscrire voire à fuir. La hiérarchie m'a écrit ce jour que d'ici 4 à 5 jours je recevrais mes sous. On m'avais dit cela le 27 juillet 2020  </t>
  </si>
  <si>
    <t>12/08/2020</t>
  </si>
  <si>
    <t>01/08/2020</t>
  </si>
  <si>
    <t>ishoppingd-56902</t>
  </si>
  <si>
    <t>A EVITER ABSOLUMENT
service client inexistant
délais très longs
appel SC au 09... -&gt; donne un email qui est invalide !!!</t>
  </si>
  <si>
    <t>24/05/2020</t>
  </si>
  <si>
    <t>01/05/2020</t>
  </si>
  <si>
    <t>pounepoune-89239</t>
  </si>
  <si>
    <t xml:space="preserve">En invalidité depuis 2002 ça ne cesse de se dégrader. Et maintenant, le confinement sert de prétexte pour ne pas payer la pension. Résultat, pas de paiement pour le 1er trimestre. Pas d'infos pour la suite. Le grand mystère. </t>
  </si>
  <si>
    <t>29/04/2020</t>
  </si>
  <si>
    <t>zaza76-88243</t>
  </si>
  <si>
    <t>Je ne recommande pas Vanea Pronnier</t>
  </si>
  <si>
    <t>15/03/2020</t>
  </si>
  <si>
    <t>pb08-72120</t>
  </si>
  <si>
    <t>J'ai un contrat assurance vie qui arrive à expiration et je devrais être contacté pour récupérer le capital. Pas de nouvelle et les conseillers ne rappellent pas.</t>
  </si>
  <si>
    <t>13/03/2019</t>
  </si>
  <si>
    <t>boules-63003</t>
  </si>
  <si>
    <t xml:space="preserve">Bonjour En arrêt maladie depuis plus de 90 jours, le GAN Prévoyance ne m a pas versé les indemnités journalières auxquelles j ai droit. Après avoir leur support qui répond ils me disent qu ils attendent l avis du médecin . Or ils ont eu plus d un mois pour réagir et mnt je ne suis pas indemnisé et je dois les rappeler dans une semaine. C est honteux. Je vous tiens informé de leur réactivité. En attendant j informe les actionnaires du GAN GROUPAMA de leur problème sans doute de trésorerie </t>
  </si>
  <si>
    <t>06/04/2018</t>
  </si>
  <si>
    <t>01/04/2018</t>
  </si>
  <si>
    <t>alaincorinne22-60618</t>
  </si>
  <si>
    <t>Après plusieurs appels et 22 minutes d'attente j'ai enfin eu une interlocutrice cependant très aimable.</t>
  </si>
  <si>
    <t>18/01/2018</t>
  </si>
  <si>
    <t>sandro22-57507</t>
  </si>
  <si>
    <t>Catastrophique... le service de Bordeaux est injoignable, ils ne répondent pas aux mails...très compliqué, je déconseille très fortement...</t>
  </si>
  <si>
    <t>21/09/2017</t>
  </si>
  <si>
    <t>01/09/2017</t>
  </si>
  <si>
    <t>stefablina-56777</t>
  </si>
  <si>
    <t xml:space="preserve">Je suis cliente depuis près de 18 ans chez eux, avec un contact toujours très rapide et efficace avec un conseiller qui se déplace personnellement. Dernièrement, suite à une erreur d'un de leurs conseillers, j'ai fait une réclamation auprès du service client, par internet. J'ai été rappelée presque immédiatement et ai pu discuter du problème. Les sommes m'ont été remboursées en intégralité, sans avoir eu besoin de relancer. </t>
  </si>
  <si>
    <t>21/08/2017</t>
  </si>
  <si>
    <t>liobon-55083</t>
  </si>
  <si>
    <t xml:space="preserve">bonjour,
pour toucher la pension d'invalidité on doit téléphoner tous les trimestres 3 ou 4 fois avant d'être réglé mais à chaque fois on me dit que c'est bon, décalage du paiement depuis le début il gagne 1 mois, je viens de les appeler pour un paiement que j'aurais dû avoir le 20 Avril et on me dit que si je n'avais pas appeler je n'aurais rien eu!!!!!
donc assurance à éviter  </t>
  </si>
  <si>
    <t>02/06/2017</t>
  </si>
  <si>
    <t>01/06/2017</t>
  </si>
  <si>
    <t>alp-134877</t>
  </si>
  <si>
    <t>On cotise, on se fait relancer dès le 2eme jour de retard mais quand c'est à eux de verser des indemnités, il n'y a plus personne...
Personne ne répond aux questions, personne ne rappelle. 
une prévoyance que je déconseille vivement.</t>
  </si>
  <si>
    <t>Allianz</t>
  </si>
  <si>
    <t>28/09/2021</t>
  </si>
  <si>
    <t>dk95-114666</t>
  </si>
  <si>
    <t>Encaissé c'est bien mais indemnisé c'est mieux.
Sur le contrat indemnités versés sous 7 jours la réalité est tout autre.
Réclamation de papier incessant et souvent identiques à la précédente demande et demande même des informations qui n'ont rien à voir avec la pathologie actuelle et à une date ultérieure incompréhensible.Jattend toujours le courrier du médecin conseil d'allianz et je doute fort de ne jamais le recevoir ils ont tout eu c'est tout simplement pour ne pas payer mais j'ai plusieurs contrats chez eux (habitation,voiture...) je vais procéder à leur résiliation prochainement je ne suis pas une vache à lait!</t>
  </si>
  <si>
    <t>24/05/2021</t>
  </si>
  <si>
    <t>noel-derolez-113649</t>
  </si>
  <si>
    <t>Voici plus de 2 mois et demi que j'ai résilié mon contrat obsèques dès la réception de ce courrier SMS suivi d'un courrier pour indiquer règlement sera effectué sur mon compte dans quelques jours au bout de 2 mois je n'ai toujours rien reçu je l'ai fait part à mon agent un mois et demi toujours rien c'est du foutage de  du monde j'ai eu le même problème de remboursement avec un un sinristre demande véhicule une valeur de 750 € qui m'ont été versé que 4 mois après l'incident conclusion alliance n'est pas la meilleure assurance pour nous faire les règlements mais surtout une assurance pour vous débuter dès la souscription effectuée j'ai encore trois contrat chez eux qui seront résilier car je n'imagine même pas en cas d'accident maladie où est incendie ou de véhicule le temps qu'ils vont devoir prendrel a faire le  règlement</t>
  </si>
  <si>
    <t>14/05/2021</t>
  </si>
  <si>
    <t>isabelle--104060</t>
  </si>
  <si>
    <t xml:space="preserve">L'adhésion de mon contrat en agence rapide mais le reste suis pas. Remboursement mutuel beaucoup trop long, je ne recommande pas cette mutuel j'aurais dû regarder les commentaires avant. </t>
  </si>
  <si>
    <t>12/02/2021</t>
  </si>
  <si>
    <t>01/02/2021</t>
  </si>
  <si>
    <t>lili-100235</t>
  </si>
  <si>
    <t xml:space="preserve">Aucun professionnalisme rdv avec médecin conseil a 250 kilomètre de chez moi 3 semaine sans réponse pour au finale me dire c’est le médecin mandaté par allianz qui décide de me transmettre à un collègue à côté de chez moi ou pas !!!!! Responsable jamais sur site en revanche c’est les petits mains qui transmettent !?pas 1 e pour faire ces 250 kilo pas de moyen de transport !!!!!!!! Allianz existe à 20 km en cette période compliqué pourquoi faire simple Vraiment je déconseille cette assurance prévoyance et je ferai le nécessaire pour soulevé ce problème </t>
  </si>
  <si>
    <t>18/11/2020</t>
  </si>
  <si>
    <t>kenny-59385</t>
  </si>
  <si>
    <t>Pour qui nous prends t'on ? Après un grand arrêt de travail plusieurs fois les paiements de prévoyance en retard de plusieurs mois , du coup rejet de chèques et une banque qui se gave ! Obligé de pleurer ici et la pour peut-être avoir ce que l'on vous dois . Faire la charité chez soi , c'est pathétique ! Je vais être en incapacité totale et cela me fais peur car c'est allianz qui devrais me régler la " rente d'invalidité "  ... Fuyez , ici rien n'est pris au sérieux !!!</t>
  </si>
  <si>
    <t>13/10/2020</t>
  </si>
  <si>
    <t>la-fille--96232</t>
  </si>
  <si>
    <t xml:space="preserve">Une très bonne assurance  .... je suis très satisfaite  .. depuis plusieurs années pour ma maman qui était chez vous depuis plus de 40 ans bravo 
</t>
  </si>
  <si>
    <t>leguite-93577</t>
  </si>
  <si>
    <t xml:space="preserve">Travailleur non salarié indépendant , j'ai souscrit leur contrat , j'ai eu un accident ,je ne peu plus travailler , mon entreprise sort aucun CA , allianz a mon accident de travail depuis 3 semaines et me fait galérer , Nous sommes désolé mais nous mettons 40 jours pour étudier les dossiers ... comment je rempli mon frigo ? A pour Cécile d'Allianz , évitez de faire du copié collé ça commence à ce voir </t>
  </si>
  <si>
    <t>09/07/2020</t>
  </si>
  <si>
    <t>01/07/2020</t>
  </si>
  <si>
    <t>jm-91796</t>
  </si>
  <si>
    <t>Le paiement des indemnités journalières par le service Indemnisation Prévoyance est déplorable: 3 mois d'attente pour demander le paiement, 5 mails de rappels, 32 appels téléphoniques, 1 mise en demeure en recommandé + AR: le service reste sourd à mes demandes depuis 3 mois alors qu'il me doit 91 jours d'indemnités. Pire encore : les mails ne sont même pas ouverts par le destinataire qui ne lit les pas !</t>
  </si>
  <si>
    <t>22/06/2020</t>
  </si>
  <si>
    <t>il13600-89714</t>
  </si>
  <si>
    <t>Je souhaite témoigner de ce qui est arrivé à mon époux, artisan électricien atteint de la maladie de Parkinson : depuis janvier 2020, il n'est plus en capacité d'exercer sa profession et il est en arrêt de travail. Lorsqu'il a installé sa société, il y a 13 ans, il avait contracté une assurance prévoyance maladie et a donc naturellement adressé une demande d'indemnités journalières pour compenser sa perte de salaire. A notre stupéfaction Allianz refuse toute indemnisation en prétextant que les maladies neuro-dégénératives faisaient l'objet d'exclusion de notre contrat de prévoyance. Il semble que désormais ce type d'exclusion n'apparaisse pas dans les nouveaux contrats mais en 13 ans on ne nous a jamais alerté sur ce type d'exclusion et notre agent Allianz en était lui-même surpris. Cela démontre qu'il a difficilement pu nous conseiller correctement...Comment une maladie qui affecte 200000 personnes en France peut être exclue d'un contrat de prévoyance sans que l'assureur lui-même ne le sache? La maladie de Parkinson est traitée de la même façon qu'un accident dû à la pratique d'un sport à risque!!! Une telle discrimination est scandaleuse (cela s'apparente même à de la dissimulation d'information).</t>
  </si>
  <si>
    <t>18/05/2020</t>
  </si>
  <si>
    <t>steph83-89695</t>
  </si>
  <si>
    <t xml:space="preserve">Tns j'ai un contrat prévoyance depuis plus de 13 ans maintenant que je paie 300euros par mois avec une franchise de 30 jours en cas de maladie...considéré personne à risques accrus de développer une forme sévère du covid19  mon médecin m'a mis en arrêt maladie, indemnisé par la sécu j'étais persuadé avoir droit à des indemnités journalières de la part d'Allianz  mais au bout de 2mois le verdict tombe...je ne toucherai rien. Incroyable !!! Je n'en reviens toujours pas.  Aucune solidarité ils ne sont bons que pour encaisser les cotisations.  Je vais être contraint de reprendre le travail puisque je n'ai pas le choix sauf à manger des cailloux.  Je suis plus qu'anéanti, c'est selon mois de la non non-assistance à personne en danger. </t>
  </si>
  <si>
    <t>17/05/2020</t>
  </si>
  <si>
    <t>thierry-89087</t>
  </si>
  <si>
    <t xml:space="preserve">Très insatisfaisant pour un contrat "prévoyance" qui ne "prévoit" rien en cas de confinement malgré un arrêt de travail pour garde d'enfant indemnisé par la sécu .... contrairement à d'autres compagnies qui font marcher les indemnités journalières. Je suis indépendant et je paye pourtant depuis des années. Baladé pendant 1 mois avec des réponses différentes en fonctions des interlocuteurs, pour finalement..... ne rien faire. Pas de mesures de réductions des cotisations pour les véhicules restés parqués pendant la pandémie.... C'est dans les moments difficiles que nous mesurons la fiabilité de nos partenaires..... </t>
  </si>
  <si>
    <t>23/04/2020</t>
  </si>
  <si>
    <t>fabienne-88928</t>
  </si>
  <si>
    <t>Je suis tombé malade j'ai  été hospitalisé et subit intervention chirurgicale.  L'employeur ne transmet pas la déclaration de sinistre . Au lieu de trouver une solution comme d'autres prévoyances le font allianz ne fait rien comme s'ils essayaient de ne rien avoir à verser. En plein confinement je n'ai meme pas de quoi me nourrir.  15 ans chez allianz et ils ne sont pas à vos cotés quand vous en avez besoin. Psychologiquement je n'arrive pas à remonter la pente et cela j'estime que c'est grandement à cause de leur inertie.  Au lieu d'avoir les moyens de se reconstruire et d'aller mieux leur absence de prise en charge vous enfonce un peu plus. Et je ne parle même pas du fait qu'ils ont mis 6 mois pour me rembourser mes frais mutuelle et que je me suis retrouver avec une mise en demeure d'un huissier pour mes deux hospitalisations alors que j'ai une mutuelle allianz prestige !!! Je suis à bout de nerf. je viens de payer un avocat pour faire un référé contre mon employeur qui me coute 2000 € pour obtenir la déclaration de sinistre et si ça se trouve ensuite allianz me dira que pour telle ou telle raison la prévoyance ne fonctionne pas alors qu'au téléphone tout le monde me confirme que j'ai des droits et qu'on me fera la rétroactivité. J'ai plus confiance maintenant</t>
  </si>
  <si>
    <t>16/04/2020</t>
  </si>
  <si>
    <t>laurence-88887</t>
  </si>
  <si>
    <t>en attente de règlement d'un arrêt de travail pour indépendant depuis le 17 mars 2020, rien reçu ce jour, je crains le pire c'est à dire ne jamais recevoir mes indemnités pourtant eux continuent de prélever mes 420 € par mois sans problème !! voici ce qui est écrit lorsque je me connecte sur mon compte :  
Déclaration effectuée
Documents transmis
Dossier en cours de traitement
Votre dossier est en cours de traitement suite à la réception de vos justificatifs. Dès validation et acceptation de votre dossier, vous recevrez vos indemnités journalières sous 10 jours.
Paiement des indemnités.
nous sommes le 15 avril 2020 et toujours rien !!!</t>
  </si>
  <si>
    <t>15/04/2020</t>
  </si>
  <si>
    <t>rodgers-78163</t>
  </si>
  <si>
    <t>je suis en retraite depuis le 1 janvier , toujours rien recu , assurance retraite a fuire , personnel sans aucun pouvoir , a chaque appel ,la réponse ! je vais remonter l information au siége , et toujours pas de réponse apres une dizaine d appels</t>
  </si>
  <si>
    <t>09/09/2019</t>
  </si>
  <si>
    <t>je suis en retraite depuis le 1 janvier , toujours rien recu , assurance retraite a fuir , personnel sans aucun pouvoir , a chaque appel ,la réponse ! je vais remonter l information au siége , et toujours pas de réponse apres une dizaine d appels</t>
  </si>
  <si>
    <t>ploufi-76048</t>
  </si>
  <si>
    <t>Dommage qu'on ne puisse pas mettre zéro étoile! J'ai eu récemment un problème de santé et il a fallu que je relance pendant 5 mois et demi pour finalement être exclu des garanties. Quand on lit les petites lignes des contrats effectivement il y a de quoi exclure car tout est à risque...Franchement aucun intérêt</t>
  </si>
  <si>
    <t>18/05/2019</t>
  </si>
  <si>
    <t>01/05/2019</t>
  </si>
  <si>
    <t>esteph-75856</t>
  </si>
  <si>
    <t>Impossible de retrouver des informations sur un ancien contrat de 2003 Allianz CONTINU6, appel aux conseillers sans réponses précise, rubrique contact inutilisable sur le site</t>
  </si>
  <si>
    <t>13/05/2019</t>
  </si>
  <si>
    <t>philou58-75537</t>
  </si>
  <si>
    <t>Artisan depuis 28 ans et client chez allianz pour prévoyance indemnités journalières et autres assurances, en maladie depuis juin 2018 , la prévoyance ne suit pas du tout la sécurité sociale des indépendants car , allianz m'envoie chez un médecin expert et conclue que je peux reprendre à mi-temps alors que au même moment je vois un médecin conseil de la sécurité sociale qui me mets en soins longue durée et je suis en arrêt depuis 11 mois .Les indemnités journalières n'ont jamais été payées mois par mois il à fallut à chaque fois réclamer et depuis le 15 février nous n'avons rien reçu aucune indemnités puisque ALLIANZ à décider de me payer pendant 3 mois donc jusqu'à fin avril la moitié de mes indemnités journalières , je trouve cela scandaleux dans leurs tours d'ivoire , il décide de tout sur le malheur des petits artisans , nous avons versé mon associé et moi des milliers d'euros pendant 28 ans mais quant nous avons des soucis de santé , allianz est absent leur but c'est de ne pas payer comme le médecin expert qu'il mont envoyé voir un rigolo qui connait pas son boulot , obligé de lui dire d'arrêter l'auscultation , il se faisait  u n plaisir de me faire mal .Surtout ne prenez aucune prévoyance IJ chez ALLIANZ IL VOUS LAISSE DANS LA mouise , du point vue physique  nous sommes déjà affaiblit avec toutes les démarches et le traitement et suivit au centre anti douleurs et du point de vue psychologique  ALLIANZ merci vous en remettez une couche .</t>
  </si>
  <si>
    <t>02/05/2019</t>
  </si>
  <si>
    <t>ronan-74537</t>
  </si>
  <si>
    <t>EN LITIGES AVEC EUX POUR UNE PREVOYANCE DES MOIS SANS REPONSES ET A LA NOM INDEMNISABLE CLIENT DEPUIS 2016  JE FAIS FASSE UN MUR TRES MAUVAISE ASSURANCE JE DEMANDE LA RESILIATION DE SUITE ET NOM PAS A L ECHEANCE</t>
  </si>
  <si>
    <t>28/03/2019</t>
  </si>
  <si>
    <t>aurel75019-69379</t>
  </si>
  <si>
    <t xml:space="preserve">Je suis en arrêt depuis le 6 septembre aucun paiement de leur part a fuir j appelle tout les jours et aucune conseillere na le même discours la prevoyance est faite pour eviter au salarie detre dans une situation inconfortable mais cela ne fait pas parti de leurs priorites </t>
  </si>
  <si>
    <t>13/12/2018</t>
  </si>
  <si>
    <t>neige-54394</t>
  </si>
  <si>
    <t xml:space="preserve">bonjour
j ai souscrit une prévoyance a la police /alliancedepuis 25 ans j ai étais expertise par l expert de l assurance il m as humilier il m as fait mettre a genoux je vous laisse seul juge </t>
  </si>
  <si>
    <t>20/09/2018</t>
  </si>
  <si>
    <t>val-66104</t>
  </si>
  <si>
    <t>Fuyez!!!!!  Aucune assistance. Refus de protection juridique. Méconnaissance du dossier mais rejet avec de fau prétextes et de la mauvaise foi.</t>
  </si>
  <si>
    <t>09/08/2018</t>
  </si>
  <si>
    <t>01/08/2018</t>
  </si>
  <si>
    <t>moidu64-62600</t>
  </si>
  <si>
    <t>Suite à une prolongation fin octobre de deux mois j'étais convoqué en expertise. Suite à ca jai reçu une l'mettre le 19 décembre que mon arrêt n'est plus en charge à compter du 4 décembre. On me note sur la lettre que mon état de santé ne relève pas de l'incapacité temporaire total du travail. J'ai envoyé une lettre recommandé contestant cet décision et j'ai demandé le rapport d'expertise. Suite à plusieurs lettre et menace de portée l'affaire en justice j'ai reçu le rapport médical d'expertise à ma surprise il est noté que mon arrêt et justifié et que mon cas relève de l'incapacité temporaire total du travail. Comme par hasard le lendemain je reçois une lettre de la gestionnaire ou elle me dit que mon arrêt n'est plus en charge car mon restaurant est ouvert. Suite à ca jai lui écris que jai un salarié et si mon snack est ouvert c'est grâce à lui et que ce n'est pas logique qu'il ferme car je suis malade. Et que le contrat est une prevoyance individuelle souscris à la personne comme indiqué dans les conditions général et jai allé jusqu'à lui fournir deux bulletins de salaire de mon salarié pour lui prouver ca. Je viens de recevoir il y'a deux jours un courrier qui montre une fois de plus à quel point cet personne manque de professionnalisme, elle me marque qu'il y'a une dissemblance troublante entre le bulletin de salaire de janvier et février mais madame oublie que cet "dissemblance" est dû au format simplifié qui est devenu obligatoire de coup il y'a un petit changement. Et elle me demande de lui fournir des preuves prouvent que je n'exerce plus aucune activité professionnel comme si mon arrêt er le rapport de l'expert payer par allianz ne lui suffit pas. 
Bref après avoir consulter ma protection juridique j'ai décidé de porter l'affaire en justice en demandant des dommages financiaires et moral. Le chef d'agence que je dépends me dit qu'il est dépassé par la manière avec la quel elle gère mon dossier.</t>
  </si>
  <si>
    <t>cristal-62265</t>
  </si>
  <si>
    <t>Bonjour, je lis ici l’insatisfaction des clients et viens y rajouter la mienne en effet depuis ma déclaration d'invalidité silence radio malgré mes multiples appels et justificatifs délivrer en tant et en heure c'est inadmissible ils sont d'une ingratitude qui bats tout les records.Donc action justice engager. Si quelqu'un ici veut me contacter pas de soucis .Assurance à fuir!!</t>
  </si>
  <si>
    <t>13/03/2018</t>
  </si>
  <si>
    <t>yann-60470</t>
  </si>
  <si>
    <t>Je suis toujours en attente de ma rente invalidité du 4eme trimestre 2017 malgré un courrier recommandé 
sans aucune réponse de cet assureur.Je précise que les documents demandés ont été envoyés dans les délais et que ma situation n'a pas du tout changée.</t>
  </si>
  <si>
    <t>14/01/2018</t>
  </si>
  <si>
    <t xml:space="preserve">je suis vraiment furieuse DE GMPA QUI est en fait ALLIANZ actuellement en IAD je suis adhérente de plus de 20 ans suite a la déclaration pour une IAD il me demande des papiers même mon relevé des impôts pour avoir mon capital de prévoyance ensuite sans expertise d un médecin expert, le médecin conseil de GMPA, leur réponse je vous prend pas en charge en IAD. j ai téléphoné au conseille pour avoir des informations sur leur comportement il m as indique qu' il avait un monsieur client qui avait déclare la maladie de parkinson et le médecin conseil lui a répondu nous vous prenons pas en charge pour IAD suite a une expertise se pauvre bonhomme a eu son capital suite a c est fait j ai regarde les avis cela me fait peur des mécontents de l assurance. moi je viens d écrire a Allianz que je n étais pas d accord sur leur façon de faire sans expert un simple dossier détermines que je suis pas malade et que si toutefois je suis plus malade nous informer c est abusif leur decision je ne plus exerce aucune profession j ai été mise en IAD par un chirurgien et un neurologue je suis malade je ne peux plus travaille . j ai pas encore de réponse a mon courrier du désaccord pourquoi je suis malade je suis obligée de me battre j espère avoir gain de cause autrement même malade , le peux de vigueur qui me reste je mettrais sur une chaise devant tout les portes des DDSP, ECOLES DE POLICE et des armées pour les informer . a l aide aux secours </t>
  </si>
  <si>
    <t>28/11/2017</t>
  </si>
  <si>
    <t>01/11/2017</t>
  </si>
  <si>
    <t>chbob-58435</t>
  </si>
  <si>
    <t xml:space="preserve">rente trimestrielle versée normalement le 3 ou 4 début du mois nous sommes le 28 toujours rien!!!  je suis dans la m...e ..compte bancaire bloqué...et mes  prélèvements rejetés. frais bancaires obligatoires. personnel incompétent. ils savent simplement dire nous comprenons , je laisse passer le week-end et j appèle les radios début de semaine.    </t>
  </si>
  <si>
    <t>helene1956-57802</t>
  </si>
  <si>
    <t xml:space="preserve">j'ai soucris une assurance accident du travail pour ma fille . suite à un premier accident indemnisé elle se  re-blesse quelques mois plus tard . nouvel accident du travail mais le médecin conseil qui ne la jamais rencontrée ni même fait expertisé par un médecin de l'assurance qui n'à même pas en entre les mains les divers examens radio scanner   décide que l'arrêt ne peut pas être pris en charge  au titre des accidents du travail car le premier accident du travail à fragilisé l'articulation, et que l'arrêt est pris en charge au titre de la maladie  que  je n'ai pas souscrit évidemment </t>
  </si>
  <si>
    <t>04/10/2017</t>
  </si>
  <si>
    <t>maryg-50265</t>
  </si>
  <si>
    <t>Mon mari est en arrêt maladie depuis le 15 juin 2016.A ce jour et malgré un dossier complet qui a été fait en août 2016 nous attendons toujours le règlement du complément des indemnités journalières.Nous devons vivre avec seulement les IG sécurité sociale et n'arrivons plus à payer nos factures.Mon époux est très malade et malgré nos relances téléphoniques nous attendons toujours l'argent.</t>
  </si>
  <si>
    <t>14/12/2016</t>
  </si>
  <si>
    <t>cooky-137926</t>
  </si>
  <si>
    <t xml:space="preserve">UNE HONTE !!!! En arrêt maladie depuis le 2 Août 2021 et intérimaire j’ai donc fait le dossier «  déclarer un arrêt hors mission «  car éligible. A ce jour ? Je réclame TOUS LES JOURS mes droits ! Le service d’intérimaire prévoyance me balade royalement au téléphone et par mail ! On me dit de patienter !!! INADMISSIBLE ! Jamais vu ça ! Une catastrophe ! J’ai saisi le médiateur de la prévoyance CTIP à ce jour ???? Je ne suis toujours pas indemnisée ! Je suis dépitée ! </t>
  </si>
  <si>
    <t>Ag2r La Mondiale</t>
  </si>
  <si>
    <t>21/10/2021</t>
  </si>
  <si>
    <t>01/08/2021</t>
  </si>
  <si>
    <t>tazoo-136238</t>
  </si>
  <si>
    <t xml:space="preserve">Aujourd'hui en arrêt depuis le 31 mai, mon dossier est réputé complet, et malgré mes nombreux appels aucune indemnisation. Lorsque je les contacte, ils me répondent toujours qu'ils sont dans les délais. A ma demande par mail de quels sont ces délais, je n'ai aucune réponse. Pendant 3 mois ils m'ont répondu qu'ils étaient à traiter le mois de mars 2021. Au bout d'un moment je leurs fait remarquer qu'au bout de trois mois ils étaient toujours au traitement du mois de mars. Depuis ils sont au traitement du mois de mai "étonnant non ?". Aucune mise à jour sur mon compte via internet, aucun courrier sauf 1mail pour me dire qu'ils sont dans les délais. Je suis obligée en tant qu'intérimaire d’être assurée chez eux, mais si vous avez le choix, n'optez surtout pas pour eux. Merci Ag2R La Mondiale </t>
  </si>
  <si>
    <t>06/10/2021</t>
  </si>
  <si>
    <t>julien26110-135515</t>
  </si>
  <si>
    <t>Accident du travail intérimaire de novembre 2020 toujours pas indemnisé au 1/10/2021.
Tous les justificatifs ont été transmis, mais ils les réclament régulièrement.
Pas de réponses aux messages transmis sur leur site et pas de preuve qu'ils ont reçu les messages.
C'est inadmissible !!!</t>
  </si>
  <si>
    <t>scal--133037</t>
  </si>
  <si>
    <t xml:space="preserve">Ag2r, que vous dire, une assurance qui préfère payer des cycliste pro que de vous régler ce qu'il vous doivent, en longue maladie depuis mars 2021 aujourd'hui 15 août 2021 toujours aucun paiement de complément de salaire, ces personnes nous prennent pour des idiots, dossier toujours en traitement ou alors sa va arriver incessamment sous peu ha ha ha jamais les mêmes réponses, bon dossier à suivre. </t>
  </si>
  <si>
    <t>16/09/2021</t>
  </si>
  <si>
    <t>emilie-132921</t>
  </si>
  <si>
    <t xml:space="preserve">Scandaleux. Courrier envoyé par LR+AR pour prévenir du décès de mon grand père en mai  2021 sur lequel j'ai également demandé un dossier de pension de réversion. Aucune nouvelle au 15 juillet. Je réitère ma demande par téléphone au 15 juillet 2021. Le courrier n'a pas été traité. Ils m'adressent donc le dossier un mois plus tard par mail (15 août). Le 25 aout j'adresse le dossier complet. Au 15 septembre on m'annonce un délai de 6 à 8 semaines. C'est un vrai scandale. Aucun traitement de dossier. On laisse les bénéficiaires sans nouvelles et sans les ressources dues.
</t>
  </si>
  <si>
    <t>mb08-127799</t>
  </si>
  <si>
    <t xml:space="preserve">En arrêt depuis fin avril et aucun versement. Malgres mes appels aucunes réponses concrètes, une honte même la sécurité sociale est plus rapide.Vive le progrès. </t>
  </si>
  <si>
    <t>13/08/2021</t>
  </si>
  <si>
    <t>lilou8516-121311</t>
  </si>
  <si>
    <t>4 mois pour changer de RIB. le jour où j'ai demandé le rachat de mon contrat prévoyance obsèques mon RIB a été pris en compte. j'ai quand même résilié.</t>
  </si>
  <si>
    <t>26/06/2021</t>
  </si>
  <si>
    <t>smt75-64040</t>
  </si>
  <si>
    <t>Des méthodes franchement discutables
Je bénéficie depuis quelques années d'une pension d'invalidité de la part d'AG2R. Le montant de cette pension a soudainement baissé, sans aucun préavis, ni aucune explication.  
J'ai adressé plusieurs mails pour obtenir des explications, mais AG2R n'a répondu à aucun d'eux. Inadmissible !!</t>
  </si>
  <si>
    <t>17/05/2021</t>
  </si>
  <si>
    <t>sden02-112708</t>
  </si>
  <si>
    <t>mes parents âgés de 84 et 79 ans ont souscrit une assurance dépendance en 2003.cela leur coûte plus de 70€ par mois.mon père est suivi par un cancérologue,un néphrologue,un cardiologue,un hématologue et il est interdit de conduite.ma mère suite à un irm déclare un début d Alzheimer.
18 ans à régler sa cotisation pour s entendre dire que votre dépendance n a pas encore atteint le stade ou on pourrait vous verser qqchose.
pour ag2r, on attend sagement le cimetière et comme ces versements sont à fond perdu!!!</t>
  </si>
  <si>
    <t>05/05/2021</t>
  </si>
  <si>
    <t>clairette33-67869</t>
  </si>
  <si>
    <t xml:space="preserve">Bonjour
En arrêt de travail j attends toujours l indemnisation de mon arrêt de travail. 
L ensemble des documents à été envoyé début février !!!
C est lamentable ! Assurance à fuir ! </t>
  </si>
  <si>
    <t>27/04/2021</t>
  </si>
  <si>
    <t>ysa78-108239</t>
  </si>
  <si>
    <t xml:space="preserve">Un simple conseil ne pas la prendre. j'ai eu un arrêt en Mars 2020 un paiement par lettre chèque établi  le 6 juin 2020 tous va bien jusque là mais juillet lettre chèque jamais reçu donc je préviens le service qui vous dis qu il faux attendre en août pour faire une demande de décidement . Ce que je fais je rappelle en août car chèque toujours pas reçu donc il le signal là il faut attendre que votre dossier soit traiter et recevoir cette fameuse lettre de décidement pour la signer et renvoyer . Début Octobre 2020 chouette lettre reçu par mail aussitôt rempli signe et renvoyé par le biais de la espace personnel pour aller plus vite  j appel derrière pour prévenir que c est fais et me renseigner sur délai de traitement qu elle surprise un délais de 10 semaine pour traiter enfin bref on attent. Les dix semaine sont passer on arrive mi décembre est la commence le combat, appel toute les semaines pour savoir si mon dossier est traiter mi janvier on me dit votre dossier est traiter il faut encore attendre une fois de plus une quinzaine de jour pour paiement alors on attent encore et on rappel et la toujours la même réponse je vais appeler les services gestion mais qui est à chaque fois injoignable a ce demander si il essaye vraiment de joindre une personne . Et la arrive toute l excuses le service gestion est en réunion de 9h a 11h rappeller a 11h en début de après midi dont vous rappeler mais personne arrive à les joindre. J' ai appris au fils de mes appel que le service qu on appel se trouve à Marseille et le service gestion a Paris ???? et le ponpon certain n n hessiste pas à vous mentir vous faire croire que enfin ils ont réussi à avoir le service gestion que votre dossier est pris en charge et transmis au service compétent et vous certifie un paiement pour le vendredi pour la semaine prochaine mais bien sûr rien. Et là ce que je viens d apprendre c est qu ils ont adresser un mail et qui faut attendre 5 semaine pour traiter juste le mail bien sûr par se fameux service gestion fantôme. Ha oui par contre malgré mais nombreux appel et letrres décidément mon indemnité de mon arrêt travail a étais déclarer pour les impôts. Alors que je n' ai même pas perçu cette somme et je sais même pas si je vais la recevoir un jour ou même en quel année. Donc un conseil mutuelle à fuir a tout pris </t>
  </si>
  <si>
    <t>27/03/2021</t>
  </si>
  <si>
    <t>furious21-107407</t>
  </si>
  <si>
    <t>Bonjour,
J'ai été affilié, par mon employeur, à INTERIMAIRE PREVOYANCE via Ag2r LA MONDIALE et c'est sans aucun doute une des pires mutuelles prévoyance qui existe.
J'ai été victime d'un accident du travail le 07 octobre 2020 ; A ce jour toujours aucune indemnisation de la part de ce soi-disant assureur. 
Paiements : aucun. A part une "avance" de 300 € faite en novembre 2020 sous la pression du Service Social d'Interminaires. Somme qu'Ag2r LA MONDIALE s'est dépêché de récupérer en janvier 2021 sur un paiement d'un montant de 347 € pour Octobre 2020. 
Prétextes pour ne pas payer : une multitude. Le plus usité : "on attend les justificatifs de la CPAM" alors qu'ils les ont en main depuis plusieurs semaines.
Dernier argument en date depuis fin janvier 2021 : nous avons environ 5 semaines de retard dans le traitement de nos mails par rapport à leur date de réception.
De semaine en semaine : toujours 5 semaines d'attente.
Cet organisme NE VAUT RIEN. 
Il n'est pas là pour dédommager des salariés, il est là pour encaisser et pour ne pas faire face aux obligations qui lui incombent.
ET TOUS LES PRETEXTES POUR NE PAS PAYER SONT BONS.
Je résume :
disponibilité des conseillers de clientèle : ZERO (quand encore on a la chance qu'ils ne soient pas verbalement agressifs)
qualité de l'intervention en cas de sinistre : ZERO
montant des remboursements en cas de sinistre : jusqu'à preuve du contraire ZERO
Et tout ça payant et même grassement payé vu le résultat.</t>
  </si>
  <si>
    <t>dimdu17-106559</t>
  </si>
  <si>
    <t>La prévoyance et le service laissent à désirer, je l'ai souscrite par mon employeur et délais de traitements d'environ 3 mois ce qui est inadmissible alors que je vivais avec la moitié de mon salaire je ne recommande pas du tout !!</t>
  </si>
  <si>
    <t>14/03/2021</t>
  </si>
  <si>
    <t>kelly5964-106525</t>
  </si>
  <si>
    <t xml:space="preserve">Vraiment déçu de cette prévoyance !!! En arrêt depuis le 14/11/2020 pour accident de travail, je n’ai toujours pas reçu mon complément de salaire+mes CP et IFM car je suis en fin de mission !!! 
Car soit disant on a oublié de traiter mon dossier ?? et maintenant on doit attendre 4/5 semaines car le traitement des réclamations est seulement au 18 Janvier mais cela fait 2 semaines qu’ils s’occupent du 18 Janvier à ce stade mes indemnités arriverons l’année prochaine ??? 
Les conseillers qui vous demande de patienter mais ça fait 4 mois que j’attend faut pas abuser non plus !!! J’ai une famille à nourrir !!! 
Donc je vais lancer une procédure judiciaire 
Dommage d’en arriver là !!! </t>
  </si>
  <si>
    <t>laleda-106093</t>
  </si>
  <si>
    <t xml:space="preserve">Mes parents on souscrit un contrat safir. Maman est devenue dépendante, j'essaye donc de constituer le dossier : 2h30 d'attente au téléphone renvoyée de numéro en numéro. Lors d'un appel on m'a même demandé si j'étais intérimaire sans me laisser le temps d'expliquer le pourquoi de mon appel, j'ai répondu non et je me suis retrouvée dans un autre labyrinthe de serveur vocal dont aucun choix ne correspondait.
Quand j'ai enfin eu le bon service on m'a dit que le dossier me serait envoyé par courrier sous 10 jours (comprendre dans 10 jours)! pas d'envoi par mail ! Et qu'une fois le dossier constitué il serait examiné et le délai pour la réponse ...! On attend le décès pour éviter de payer ? Je pense que si j'avais demandé à souscrire un contrat l'envoi par mail aurait tout à fait été possible ! </t>
  </si>
  <si>
    <t>10/03/2021</t>
  </si>
  <si>
    <t>albert-104389</t>
  </si>
  <si>
    <t>A fuir 
En invalidité cat 2 depuis le 24/02/2020 aucun versement  
Malgré les relances de mon employeur et les mails LAR etc.. toujours rien. Ils ont le don d'encaisser mais de pas payer 
Bref je vais entamer une procédure judiciaire</t>
  </si>
  <si>
    <t>17/02/2021</t>
  </si>
  <si>
    <t>absalon-104100</t>
  </si>
  <si>
    <t xml:space="preserve">Si vous avez besoin de rien, c'est chez eux qu'il faut aller !!! Intérimaire dans le paramédical et donc affilié à Intérimaire prévoyance (par obligation), j'attends une réponse à ma demande de fonds de solidarité professionnelle due à une maladie (envoyée mi-décembre au médecin conseil). Les conseillers d'intérimaire prévoyance vous disent qu'ils sont entrain d'étudier les dossiers d'octobre.... Bref, c'est lamentable!!! Un autre bémol, ils ne répondent jamais aux mails. J'ai donc laissé un message sur le site d'AG2R en espérant avoir une VRAIE réponse car en ce moment je compte mes sous... 
</t>
  </si>
  <si>
    <t>13/02/2021</t>
  </si>
  <si>
    <t>anais-104072</t>
  </si>
  <si>
    <t xml:space="preserve">Si vous avez besoin de rien vous pouvez comptez sur eux !! ils sont incompétents un dossier complet pour arrêt Hors mission envoyé le 4 novembre 2020 perdu ou jamais traité!!! Il me demande donc 4 mois après d'envoyer mon dossier sur leur site et qu'il y a un délais de 5 semaines avant qu'il soit traitée un vrai scandale même la sécurité sociale est plus efficace !! Surtout à éviter absolument </t>
  </si>
  <si>
    <t>giu-103882</t>
  </si>
  <si>
    <t>Médecin libéral, assuré à La Mondiale depuis 30 ans, j'ai hélas contracté un Covid 19  sévère avec hospitalisation et arrêt de travail de plusieurs semaines. Gros client avec de nombreux contrat j'ai gouté aux multiples dysfonctionnement de cette compagnie et à ce jour je n'ai pas réussi à toucher mes indemnités journalières. Sans économies je serais à la rue. Bravo!
je vous propose un slogan si vous devez prendre une assurance prévoyance ou autre:  LA MONDIALE AG2R :   vite!  Fuyez le plus loin possible...</t>
  </si>
  <si>
    <t>09/02/2021</t>
  </si>
  <si>
    <t>cribier1-89235</t>
  </si>
  <si>
    <t xml:space="preserve">
          Bonjour,
   Il y a un plusieurs semaines, on m'informait.que mon dossier venait juste d'être traité,
   j'attends toujours la paiement du premier arrêt;
  Pour le second arrêt, la sécurité sociale doit statuer sur le fait que cela soit un accident  de
 travail ou pas, je ne sais pas quelle sont les démarches à accomplir sachant que j'ai été
 hospitalisé
Enfin mes médecin parlent  d'invalidité et je suis très inquiet par ce que je lis sur ce forum;
quant au traitement par AG2R de l'invalidité pouvez-vous m'éclairer ?
Globalement cette prévoyance a des délais de traitements extrêmement longs et ne communiquer absolument pas avec ses assurés elle semble pas comprendre que 
étant des complément de salaires, on s'attend à un paiement dans des délais raisonnables;
En résumé, ce message constitue un bouteille à la mer afin que je sois accompagné dans. cette période difficile.
</t>
  </si>
  <si>
    <t>06/01/2021</t>
  </si>
  <si>
    <t>paqueux--101632</t>
  </si>
  <si>
    <t xml:space="preserve">Cette assurance que mon mari a via son employeur en tant qu interimaire est totalement incompétente 
Ca fait 3 mois qu'ils nous baladent d'excuses en raisons plus incompatibles les unes des autres 
Le 30 septembre nous avons tout fait via l'espace perso
Un coups cest les délais un coup cest le covid après cest la gestion du dossier puis la télétransmission pas faite pour finir par sorte que son dossier est passé à travers 
On marche sur la tête
A 6 jours de noel et un compte dans le rouge cest honteux de voir ça alors que nous avions pris contact avec eux pour être sur de ces droits  bien avant la date de son opération 
Ils mériteraient un procès au tribunal 
Comme si la situation sanitaire ne nous avait pas assez fragilisés
On est écoeurés </t>
  </si>
  <si>
    <t>18/12/2020</t>
  </si>
  <si>
    <t>sly13-100681</t>
  </si>
  <si>
    <t>Bonjour ..
Suite a mon message de la semaine dernière ou la prévoyance ag2r ne fait plus le complément de salaire suite a un bugg de teletransmission de  la sécu (de leur dire depuis le 2 11 ..alors que depuis 1 semaine C est au final de leur ressort ).
Le pb c est que le 27 /11 l ordi m a débloque un versement automatique du retard car il arrive à la date limite du paiement mais ensuite le service compta a bloqué le versement pour non preuve de la sécurité sociale .
Le pb c est qu il y a 10 jours on m'a dit envoyer le décompte sécurité sociale (fait)mais la.compta ag2r ne traite que les courriers ou mail du 1 septembre a peine. 
Donc ils bloquent les versements des sociétaires d un pb qui les concerne après mensonges et en plus préfèrent bloquer les versements que d ensuite régulariser si trop perçu.
Mais une personne en maladie longue durée depuis 2 ans et jusqu'en 2021 touche toujours les même sommes tout les 14 jours .
DONC AG2R SE FAIT DE LA LA TRESORIE SUR.NOTRE COMPTE ET PREFERE NOUS METTRE NOUS DANS LA MERDE  !!!!</t>
  </si>
  <si>
    <t>chris45-98669</t>
  </si>
  <si>
    <t xml:space="preserve">30 jours pour traiter une demande et ont vous demande de nouveaux documents une honte je pense que je vais bloquer les prélèvements en passant par le tribunal
Nous signons bien un document avec des prélèvements que nous devons respecter ce qui est tout à fait normal mais aussi en contrepartie un service non ???
Et ne me parlez pas de Covid 19 s’il vous plaît 
</t>
  </si>
  <si>
    <t>12/10/2020</t>
  </si>
  <si>
    <t>lolo-69491</t>
  </si>
  <si>
    <t>J ai déposé mon dossier congé maternité le 3 juin 2020 en ligne. J ai appel la semaine dernière savoir où en est mon dossier on me dit qu il a était oublié d être traité. Et que je doit ré attendre les délai traitement de la remonte donc 3 mois. C est abuse. Ça j attend mon complément depuis avril je suis en congé maternité on devrait passé en priorité ç est un ou lié de traitement de votre par merci</t>
  </si>
  <si>
    <t>16/09/2020</t>
  </si>
  <si>
    <t>jlm-96544</t>
  </si>
  <si>
    <t>J'ai noté 1 parce que le 0 n'est pas possible.
Je suis Directeur d'une structure d'aide à domicile et, de ce fait, nous cotisons pour la prévoyance et la mutuelle d'entreprise à Ag2r La Mondiale (désignés par la convention collective comme unique organisme collecteur).
Nous sommes au quotidien à déplorer les manquements, les retards, et la mauvaise foi de cet organisme bien meilleur pour obtenir les marchés que pour les honorer. La conjoncture actuelle leur offre simplement une justification à leurs dysfonctionnements qui existaient bien avant la crise, et persisteront bien après !
J'envisage une action en recours collectif contre eux!</t>
  </si>
  <si>
    <t>21/08/2020</t>
  </si>
  <si>
    <t>pourvotrebienevitezag2r-96138</t>
  </si>
  <si>
    <t xml:space="preserve">Mutuelle NULLE délais de traitement pour complément de salaire très long (plus de 3 mois) et toujours rien. 
j'appelle plusieurs fois par semaine et a chaque appel une explication différente. 
si j'avais une télécommande magique pour faire disparaître ag2r j'appuierai dessus sans hésiter une seconde </t>
  </si>
  <si>
    <t>10/08/2020</t>
  </si>
  <si>
    <t>malassure-92766</t>
  </si>
  <si>
    <t>AG2R REFUSE DE VERSER LES INDEMNITES COMPLEMENTAIRES POUR MISE EN QUARANTAINE OU GARDE D'ENFANT PENDANT LE CONFINEMENT. PIRE, ELLE ESSAIE DE TRANSFORMER LES ARRETS MALADIE  EN MISE EN QUARANTAINE POUR NE PAS PAYER.
Artisan, j'ai souscrit un contrat prévoyance avec AGR pour les salariés.
Au début du confinement, un salarié a été en arrêt maladie pendant 15 jours, son médecin a indiqué sur l'arrêt initial "COVID 19". Mi avril, les documents étaient envoyés à AG2R pour le paiement des indemnités complémentaires. Plus de 2 mois après, aucune nouvelle : ni remboursement, ni courrier explicatif.
Fin juin, AG2R m'envoie une "attestation sur l'honneur" à remplir par l'employeur pour préciser la nature de l'arrêt maladie. Le secret médical selon AG2R...J'ai coché sans faire attention une des 4 cases qui disait "placé en isolement en lien avec l'épidémie". La réponse est venue cette fois-ci sans tarder : "Votre salarié est ou a été, en arrêt de travail pour garde d'enfant de moins de 16 ans, ou placé en confinement pour proche malade ou proche vulnérable. Ces arrêts ne peuvent être assimilés à un arrêt de travail pour maladie ou accident, et donc ne font pas intervenir les garanties de votre contrat prévoyance".?
Autrement dit, alors que la secu rembourse, et sans délai de carence, les arrêts de travail pour mise en quarantaine ou garde d'enfants, AG2R a décidé de botter en touche et de se défiler.
Dans le cas présent, il s'agit d'un simple arrêt de travail pour suspicion COVID19, mais AG2R a trouvé le moyen d'en faire une mise en quarantaine.
Sur la forme : faire poireauter ses assurés plusieurs mois sans donner de nouvelles puis envoyer un nouveau document inédit à remplir sans autre forme d'explication, c'est détestable!
Sur le fond : essayer de contourner les indications du médecin sur l'arrêt maladie en demandant à l'employeur des explications sur la nature de l'arrêt, c'est méprisable!
Si certains sont intéressés par les suites de cette affaire, je vous en tiendrai informé.
Bien cordialement,</t>
  </si>
  <si>
    <t>elisabeth-92394</t>
  </si>
  <si>
    <t>Je suis tres bonne cliente à l'ag2r. Avec une cotisation à la prevoyance assez importante. J'ai toujours payé les cotisations. Mon histoire en bref: mis en arret maladie par mon medecin pour" personne à risque " le 26mars, on me telephone le 7 mai pour me dire que je n'aurai droit à rien! . Entre temps, aucune nouvelle de mon assureur, et des demandes d'envoi par mail de papier en double ou en triple exemplaire, pour faire durer le plaisir. Je les ai appelé cette semaine pour demander une aide exceptionnelle dans le cadre du covid, l'intelocutrice me repond que le responsable regional doit me rappeler, car cela se fait sur demande. ( j'ai refusé d'avoir l'appel  de  ma pseudo-conseillère  qui s'est moquée de moi depuis des semaines). Depuis, j'attends toujours..... Ils n'ont même pas la correction de tenir leur paroles, aucune décence au regard des cotisations que je leur donne tous les mois. Le probleme n'est pas de ne pas être  indemniser; le probleme, c'est leur comportement plus que dédaigneux. Je suis donc en colère contre cette assurance, qui en fait n'a d'assurance que le nom. FUYEZ!!!!  Ils n'assurent que leur porte-monnaie, pas le vôtre, et en supplément, ils se moquent de vous!!!</t>
  </si>
  <si>
    <t>26/06/2020</t>
  </si>
  <si>
    <t>edrnza-92026</t>
  </si>
  <si>
    <t xml:space="preserve">Mon conjoint a fait parvenir les documents demandés suite à la disparition de son papa afin de pouvoir percevoir le versement du capital mis en place. Cela va faire un an et Ag2r la mondiale essaye par tous les moyens de retarder le paiement. Nous avons fait des relances par mail, par téléphone. Tantôt le dossier est en cours de traitement, tantôt il leur manque des documents, tantôt ils n'ont pas reçu nos demandes. Ce procédé est honteux. Comme si la souffrance ressentie par mon compagnon ne suffisait pas, il doit également gérer le manque d'intégrité professionnelle de cette assureur et son peu de compétences! </t>
  </si>
  <si>
    <t>24/06/2020</t>
  </si>
  <si>
    <t>med6-89321</t>
  </si>
  <si>
    <t>Je suis en arrêt de travail hors mission (intérimaire- portabilité conventionnelle) depuis le 15/03/2020, et je n'ai toujours pas eu mes indemnités complémentaires. J'ai envoyé mon dossier avec tous les pièces justificatives (rib, dernier contrat de mission,…) via votre site web et le mail disponible sur Intérimaires Prévoyance ; je vous ai appelé plusieurs fois et toujours des délais d'attentes qui ne sont jamais les mêmes, et lorsque je demande des information soit on ne sait pas et on me dit « c'est le service gestion » ou alors les personnes au téléphone sont arrogantes ou encore on me raccroche au nez en me disant que mon dossier n'est pas urgent. Je ne sais plus quoi faire, je suis à la limite de craquer, j'ai bcp de problèmes financier, en plus d'être malade !  Cdt,</t>
  </si>
  <si>
    <t>lekerss-89357</t>
  </si>
  <si>
    <t>Bonjour à tous. Je suis d'accord avec vous sur la mauvaise qualité des services de cet assureur. Je n'ai toujours pas de rente alors que je suis en invalidité cat 2 depuis novembre 2019. Suite aux conseils d'un juriste, je lance une mise en demeure demain. Pour ma part, j'espère que cela suffira et que je n'aurai pas à engager des procédures plus lourdes. Je vous ferai part de la suite des événements. Si j’avais pus, j'aurai mis zéro étoile au niveau de mon avis.</t>
  </si>
  <si>
    <t>04/05/2020</t>
  </si>
  <si>
    <t>kriss-89212</t>
  </si>
  <si>
    <t xml:space="preserve">À éviter à tout prix délais de gestion de 4 mois minimum </t>
  </si>
  <si>
    <t>28/04/2020</t>
  </si>
  <si>
    <t>mame-88913</t>
  </si>
  <si>
    <t>J'ai demandé le rachat total de mon épargne vie depuis mars et malgré mes relances je n'ai toujours rien reçu. Dans le même temps j'ai fait la même demande auprès de Generali. En 5 jours l'argent était sur mon compte. Generali était pourtant dans les mêmes conditions de travail qu' AG 2R à savoir le télétravail. Ces derniers ont même eu l'outrecuidance de me demander si je ne pouvais pas faire autrement (voir demande de crédit ?) plutôt que de déplacer MON argent</t>
  </si>
  <si>
    <t>valerie-87309</t>
  </si>
  <si>
    <t>Depuis que mon employeur a souscrit la prévoyance chez agr2 c est une catastrophe pour recevoir ses indemnités de prévoyance. Cela fait depuis le 20/11/2019 que je n ai pas été réglée malgré les nombreuses relances de la société qui m emploie. cela depuis avril 2019 ou il faut sans arrêt réclamer. De plus pour vous joindre il faut être patient. J ai raccroché au bout de 16 min</t>
  </si>
  <si>
    <t>18/02/2020</t>
  </si>
  <si>
    <t>Nous sommes le 4 février et la pension d'invalidité de janvier n'a toujours pas été versée !! Plusieurs fois par an, AG2R verse les pensions avec retard sans s'excuser ni se soucier du fait que les assurés ont des échéances qui tombent à dates fixes.  Ca traduit un total manque de respect vis-à-vis de ces assurés qui pourtant les font vivre.</t>
  </si>
  <si>
    <t>04/02/2020</t>
  </si>
  <si>
    <t>nad-85959</t>
  </si>
  <si>
    <t xml:space="preserve">Aucun problème pour vendre des contrats mais aucun suivi lors des appels téléphoniques ils répondent ce que on veut entendre mais aucune action derrière impossible d svoir des codes valables pour créer son espace et pouvoir se débrouiller seul puisque le service client est incompétent </t>
  </si>
  <si>
    <t>15/01/2020</t>
  </si>
  <si>
    <t>didier-81660</t>
  </si>
  <si>
    <t xml:space="preserve">comportement de la mondiale inadmissible !
blocages des indemnités injustifiés, mauvaise foi des interlocuteurs, propos contradictoires à répétition, choix d'expert médical inacceptable...
je pensais être accompagné dans un moment difficile de ma vie (c'est d'ailleurs ce qu'ils m'ont vendu au départ) et c'est l'inverse !!!!! c'est le parcours du combattant. il m'impose de me mettre en mode de combat avec eux... </t>
  </si>
  <si>
    <t>05/12/2019</t>
  </si>
  <si>
    <t>01/12/2019</t>
  </si>
  <si>
    <t>animals-81595</t>
  </si>
  <si>
    <t>On ne peut pas trouver pire sur ag2r. j'apprends ce matin au phone que ma rente invalidité ne me sera plus versée en raison de mes 65 ans hors j'y ai droite jusqu'en 2021 du fait de mon activité jusqu'à cette date qui sera la retraite. D'ailleurs la sécu m'a bien adressé encore ce mois ci une attestation de paiement de ma rente sécu. Donc ag2 r devrait de toute façon procéder au paiement tout pendant que je reçois la rente sécurité sociale. Un bras de fer s'engage aujourd'hui contre eux. Déjà au remboursement de la csg perçue injustement il a fallu que je fasse intervenir une aide extérieurs. Je vais donc procéder encore comme ça.Quelle drôle d'organisme rempli de personnes qui ne mettent pas en application les lois.</t>
  </si>
  <si>
    <t>04/12/2019</t>
  </si>
  <si>
    <t>melie-75139</t>
  </si>
  <si>
    <t xml:space="preserve">je touche une rente invalidité  en invalidité 2eme catégorie de 496 euros  j attend le payement de ma rente  avec impatience malheureusement toujours en fin de mois la j ai regarder le calendrier sa va être viré  le 23 décembre mais comment dab sur le compte le 28 décembre sa veux dire pas de noël  en famille pour  moi ses super vous auriez pour faire un effort pour les personne qui sont comme moi pour nous payer avant                  cordialement MELIE   </t>
  </si>
  <si>
    <t>opinion71-80371</t>
  </si>
  <si>
    <t xml:space="preserve">Si vous êtes intérimaire et vous cherchez quelque chose de sérieux? je vous conseil d'éviter les agences travaillant avec ag2r la mondial...il ne vous prendrons JAMAIS en charge...mais, évidement , vous cotisez </t>
  </si>
  <si>
    <t>dovi75-80308</t>
  </si>
  <si>
    <t>Ma mère est décédée le 26 aout Malgré l'envoi du dossier concernant les garanties obsèques  AG2R fait la  sourde oreille</t>
  </si>
  <si>
    <t>22/10/2019</t>
  </si>
  <si>
    <t>runter-79969</t>
  </si>
  <si>
    <t xml:space="preserve">Très déçu.
En arrêt de travail hors mission et en portabilité légale; le traitement de mon dossier est une véritable catastrophe.
En effet lors de sa constitution on me dit qu'il manque un document ;puis que mon dossier est bien complet; puis de nouveau qu'il manque un document et ainsi de suite ...
Bref je constate que je ne suis pas le seul à subir ce genre de désagréments.
Mais ce qui me mets en colère c'est que mon dossier a été rejeté pour "ancienneté insuffisante"  et je lis qu'un seul jour a été pris en compte.  TIENS DONC!!!
C'est une grosse erreur de leur part car j'ai 18 mois de mission chez mon dernier employeur et qu'ils ont toutes les informations dans les documents envoyés notamment l'attestation pole emploi de mon dernier employeur qui détaille entre autre tout mes contrats journaliers et le nombre d'heures effectuées durant les 12 derniers mois.
Donc l'erreur de prendre en compte uniquement la date du  dernier jour de travail et non les 12 mois a fait rejeter mon dossier.
J'ai demander par tél des explications et là de nouveau il manque un document.
Alors stop car là on frôle l'incompétence dans toute sa splendeur.  Mais comment ont-il pu traiter mon dossier alors ???
Devant de tels comportements; je me vois dans l'obligation de saisir l'ACPR et plus par la suite.
A bon entendeurs.
</t>
  </si>
  <si>
    <t>12/10/2019</t>
  </si>
  <si>
    <t>chdr-79853</t>
  </si>
  <si>
    <t xml:space="preserve">Indemnités journalières d'arrêt de  travail en 2018 versées en 2019 avec 1 mois de retard  donc retenue à la source des impôts , calculés sur une base forfaitaire tiré d'un chapeau(?).
Prix exorbitants .
Conseil proche du zéro absolu.
( J'envisage d'ailleurs éventuellement d'attaquer pour défaut de conseil)
J'ai mon complément retraite chez eux et je commence à flipper sérieusement.... </t>
  </si>
  <si>
    <t>09/10/2019</t>
  </si>
  <si>
    <t>estelle-79025</t>
  </si>
  <si>
    <t xml:space="preserve">Service client très mauvais cela fait 6 mois que l' de prestations on me demande de remplir des formulaires de demandes de prestations le dossier est ok d'après La gestionnaire mais toujours aucun paiement... à fuir !! </t>
  </si>
  <si>
    <t>07/09/2019</t>
  </si>
  <si>
    <t>nestine-78474</t>
  </si>
  <si>
    <t>Bonjour cela fait 4 mois que mon mari attends de savoir combien vas t il avoir de rente avec son invalidité gros problème d argent on s en sort plut</t>
  </si>
  <si>
    <t>16/08/2019</t>
  </si>
  <si>
    <t>01/08/2019</t>
  </si>
  <si>
    <t>goulven22-77886</t>
  </si>
  <si>
    <t>Une horreur  Une honte  Tout est fait pour ne pas vous donner ce qu il vous est du Plus de 2 mois que j attends des remboursements et on me dit a chaque fois que ce sont les delais Et pire apres tout ce temps on me dit de me faire expertiser par un medecin a 6o Km de chez moi  Alors que je ne peux pas conduire car je me suis fait operer de l epaule il y a 2 semaines Ras le bol                 
 A eviter absolument
Meme mettre un commentaire est une galere car il faut au uns caracteres speciaux minable</t>
  </si>
  <si>
    <t>24/07/2019</t>
  </si>
  <si>
    <t>yas92-76428</t>
  </si>
  <si>
    <t xml:space="preserve">Délai de paiement inadmissible. Je suis en arrêt longue maladie, j'attends le paiement de l'AG2R depuis 5 mois maintenant. C'est honteux de profiter de la faiblesse de personne malade, et du coup les mettre en situation de précarité en ne réglant pas les sommes dues. Je paye une cotisation pour une assurance prévoyance et je n'en vois pas la couleur maintenant que j'en ai besoin... </t>
  </si>
  <si>
    <t>03/06/2019</t>
  </si>
  <si>
    <t>01/06/2019</t>
  </si>
  <si>
    <t>saboy-76395</t>
  </si>
  <si>
    <t>Prevoyance  inutile, qui se permet de contester le diagnostique du médecin conseil de la sécurité sociale afin de vous déclasser de catégorie invalidité.</t>
  </si>
  <si>
    <t>melvin400-75739</t>
  </si>
  <si>
    <t>4 mois d'attente pour un arrêt hors mission 3 réclamation toujours rien. Juste des dates de délais qui ne sont jamais respecté attente trop longue incompréhensible</t>
  </si>
  <si>
    <t>09/05/2019</t>
  </si>
  <si>
    <t>odeline-75362</t>
  </si>
  <si>
    <t xml:space="preserve">Beaucoup de problème avec la prévoyance. Je ne perçois pas mon complément de salaire malgré les courriers recommandés de mon employeur. Je suis en arrêt maladie et en plus je dois gérer les problèmes financiers car AG2R ne respecte pas ses engagements ! C'est honteux </t>
  </si>
  <si>
    <t>25/04/2019</t>
  </si>
  <si>
    <t>01/04/2019</t>
  </si>
  <si>
    <t>dada59-75060</t>
  </si>
  <si>
    <t xml:space="preserve">Bonjour. Voila je suis déclarée en maladie professionnel depuis le 3 juillet 18 . Depuis cette date je n'ai reçu aucune indemnités. 9 mois sans indemnités je trouve ça inadmissible. Malgré plusieurs appels, mails , courriers, toujours en attente de mes indemnités. </t>
  </si>
  <si>
    <t>14/04/2019</t>
  </si>
  <si>
    <t>titia032-74680</t>
  </si>
  <si>
    <t>je viens, comme bon nombre d assurés apporter mon témoignage.
Je fais parti de ces gens qui se font  prélever en temps et en heure la cotisation prevoyance d Ag2r.
Et comme beaucoup nous ne souhaitons jamais tomber en maladie ou autre car là commence l aventure!!!!
Après mettre battu plus d un mois pour que mes premières indemnités me soient versées  (voui pas de bol y avais un bug informatique.  Ça arrive 2 fois dans l année m a t on dit. Il était pour moi!) Bref tout se deroule parfaitement.  
Et là rebelote.  Je ne recois plus rien de leur part depuis un mois. Ils accusent la Cpam. Ce qui a bien fait rire ces derniers! Donc je rappelle Ag2r et les précise que celà vient bien de chez eux. Et bien on me dit autre chose comme quoi "ils ne savent pas d où vient le problème et qu ils font remonter la réclamation! Une fois de plus!!! Soit 2 réclamations en 1 semaine
Ils ont bien reçu mes mails qui seront traité entre 4 et 6 semaines! ( ça aussi la Cpam a bien été surprise !)
Alors on appelle un centre d appel qui s en fou royalement car la fille ne fait juste que transmettre la recclamation à un autre service.
Bref ... j attends la suite car la semaine prochaine je les rappelle !</t>
  </si>
  <si>
    <t>02/04/2019</t>
  </si>
  <si>
    <t>kiki69-574</t>
  </si>
  <si>
    <t>Bonjour en invalidité catégorie 1 depuis des années je recevais une rente mensuelle, et depuis le 01/10/2018 je suis passé en catégorie 2 et je ne touche plus rien, j'ai téléphoné et me disent votre dossier est en traitement aujourd'hui nous traitons les dossier du 7/02 , j,attend deux semaines je rappelle et ont me dis aujourd'hui nous traitons les dossier du 07/02. Si je fait un calcul mon dossier sera traiter dans 9 mois. Il s'agit d'une prévoyance entreprise et mon DRH les appelé aussi et pour le moment ils pourraient me payer ma première invalidité . Trop trop long</t>
  </si>
  <si>
    <t>19/03/2019</t>
  </si>
  <si>
    <t>mibrile-71090</t>
  </si>
  <si>
    <t>Je suis en arrêt maladie depuis le 8 octobre 2018. A ce jour, Ag2r ne m'a versé aucune indemnité complémentaire de salaire auxquelles je peux prétendre dans le cadre de la portabilité ( je suis inscrite à Pôle Emploi depuis le 1er septembre 2018).Mon employeur a envoyé le dossier pour la portabilité début novembre. Malgré de nombreuses relances téléphoniques, on me répond inlassablement que mon dossier est en cours d'instruction. J'ai renvoyé début janvier un dossier qui m'a été demandé en complément d'information et je les ai appelé 2 fois depuis en n'obtenant aucun délai de versement des indemnités.J'ai cotisé pendant 40 ans pour la prévoyance et mon employeur a toujours été à jour des paiements, donc je trouve inadmissible le délai de traitement de mon dossier et l'absence d'information........</t>
  </si>
  <si>
    <t>08/02/2019</t>
  </si>
  <si>
    <t>florian92-70644</t>
  </si>
  <si>
    <t xml:space="preserve">Salarié AG2R je n ai jamais connu une mutuelle aussi peu réactive et qui ne répond pas aux email lorsque que j envois un remboursement hospitalier avec des sommes importantes, ce fenomene est apparu après la fusion Étant ancien salarié Reunica clés gestionnaire était très compétent toujours remboursé dans les jours qui suivent...
Ag2r passe par Viasanté qui est une plateforme externe qui est gérée par des prestataires payées au lance pierre. Et il n y a pas que la mutuelle qui s est dégradée c est un ensemble qualité de travail hiérarchie etc... il faut s auto former </t>
  </si>
  <si>
    <t>27/01/2019</t>
  </si>
  <si>
    <t>cathycat1978-69337</t>
  </si>
  <si>
    <t xml:space="preserve">Il n'est pas bon de tomber malade avec AG2R La Mondiale. Je suis an attente de mes indemnités journalières pour un arrêt maladie du 6/9/18 au 4/10/18.Soit disant un règlement effectué le 3/12 à mon employeur ( qui n a pas reçu de notification de paiement ), on me dit au téléphone qu'il faut attendre 15 jours a cause des délais bancaires. Personnellement c est la première fois que j entends une réponse aussi aberrante...Aucune ampathie,  a fuir si vous le pouvez </t>
  </si>
  <si>
    <t>12/12/2018</t>
  </si>
  <si>
    <t>lilou-69256</t>
  </si>
  <si>
    <t xml:space="preserve">Bonjour je suis toujours en attente d une réponse et d une indemnisation de votre part mais toujours rien je suis an congé maternité depuis le 24 juillet j ai envoyé tous les documents mais toujours rien pourquoi un délais aussi long de votre part </t>
  </si>
  <si>
    <t>09/12/2018</t>
  </si>
  <si>
    <t>marilyne-68757</t>
  </si>
  <si>
    <t xml:space="preserve">Bonjour moi je passe en invalidité et de mes indemnités journalières à la pension d invalidité le montant est diviser pas 2. J essaye d avoir une estimation de la complémentaire ayant 3 enfants à faire vivre et en procédure de divorce on me demande d attendre d avoir reçu mon premier paiement de pension pour savoir le montant de la complémentaire... Je demande juste une estimation histoire de voir ou je vais niveau budget mais pas moyen. Je suis désemparée. </t>
  </si>
  <si>
    <t>20/11/2018</t>
  </si>
  <si>
    <t>domi-67483</t>
  </si>
  <si>
    <t>Intérimaire et victime d'une rupture d'anévrisme, d'un AVC, je suis en invalidité depuis le 1er avril, Ag2r me réclame sans cesse des pièces déjà fournis, au téléphone on me dis que toutes les pièces sont fournis et je reçois de mails me les réclamant et cela depuis 7 mois. Jamais vu cela, c'est la 5 ème personne différente qui me réclame les pièces.</t>
  </si>
  <si>
    <t>09/10/2018</t>
  </si>
  <si>
    <t>gc-66447</t>
  </si>
  <si>
    <t>Retard de 4 mois dans les versements des IJ en complement à la sécu c'est insupportable et me met en grande difficulte financiére.
Télephone courier auprés des services rien ne change.
AG2R ferait mieux d'indemniser ses assurés que de financer une équipe de cyclistes</t>
  </si>
  <si>
    <t>28/08/2018</t>
  </si>
  <si>
    <t>loicia-66006</t>
  </si>
  <si>
    <t xml:space="preserve">En invalidité 2 cat depuis le 1 janvier 2018, plus de nouvelle de mon dossier depuis 2 mois.
J'ai donc décidé de prendre un avocat et de déposé un recours devant le tribunal. </t>
  </si>
  <si>
    <t>06/08/2018</t>
  </si>
  <si>
    <t>Pas professionnel. Aujourd'hui 17 Mai, ma pension d'invalidité d'avril n'a toujours pas été payée, alors que j'ai envoyé un mail le 7 mai auquel ils n'ont pas répondu et que je les appelle tous les jours ! Ils ont soi-disant un problème de informatique. Ce n'est pas la première fois qu'il y a un retard de paiement aussi important.</t>
  </si>
  <si>
    <t>16/05/2018</t>
  </si>
  <si>
    <t>01/05/2018</t>
  </si>
  <si>
    <t>alain44-64014</t>
  </si>
  <si>
    <t>mon assurance orphelin est suspendue sans que j'en connaisse la raison. Aucune réponse à mes courriers!!! J'ai appelé depuis début avril à 5 reprises. A chaque fois on me répond que le dossier est complet!!!! et que je vais être payé sous 8 jours Aujourd'hui 15 mai toujours rien C'est la pire des assurances que je connaisse</t>
  </si>
  <si>
    <t>15/05/2018</t>
  </si>
  <si>
    <t>elo-62939</t>
  </si>
  <si>
    <t xml:space="preserve">Étant en maladie de puis le 22 mars 2016 et une mise en invalidite categorie 2 au 1er janvier 2018 ma rente invalidite m es refusé par ag2r car avant cette maladie j etais en conge parental a taux plein et donc mon contrat suspendu.est ce normal.sachant que j avais un complément de salaire par ag2r en maladie?
</t>
  </si>
  <si>
    <t>04/04/2018</t>
  </si>
  <si>
    <t>dufolimag-61593</t>
  </si>
  <si>
    <t xml:space="preserve">Depuis novembre, personne n'est capable de me renseigner sur les taux de complément de salaire que doit percevoir mon mari. On ne veut me communiquer aucun montant car versé à l'employeur.... Alors je vérifie comment si il a été remboursé correctement ???
La situation financière etant devenue critique, je demande les coordonnées de l'assistante sociale Ag2r, on me répond : il n'y a pas d'assistante sociale..... Donc je contacte Ass. Soc. Du FAST, qui me dit de contacter celle de L'AG2R !!!!! Ah bon ??? Il y en a quand même une ???? </t>
  </si>
  <si>
    <t>20/02/2018</t>
  </si>
  <si>
    <t>01/02/2018</t>
  </si>
  <si>
    <t>ludivine1982-61430</t>
  </si>
  <si>
    <t xml:space="preserve">En arrêt depuis 3mois,pour une grossesse difficile , étant chef d'entreprise...on prévoit... il prétexte des dossiers non reçu, des volets n3 non reçu alors que je lai deposer directement a l accueil 
etc etc 
3mois que ça dure !J'ai eu de nombreuses secrétaires au telephone jamais le meme discourt. 
J'attend ma reprise est j'annule tout mes dossiers chez la mondiale </t>
  </si>
  <si>
    <t>14/02/2018</t>
  </si>
  <si>
    <t>goux-61155</t>
  </si>
  <si>
    <t>Après 30 ans de cotisation pour une assurance dépendance, mes deux parents 89 ans et 86 ans, étant hospitalisés, j'essaie d'obtenir un intyerlocuteur et on me balade de répondeur en répondeur, A fuir absolument. Dites le autour de vous ...</t>
  </si>
  <si>
    <t>06/02/2018</t>
  </si>
  <si>
    <t>atlantiane-60833</t>
  </si>
  <si>
    <t xml:space="preserve">presque deux ans que je réclame mes ij qui n arrivent meme pas dans mon entreprise!!! ca fait long et m oblige a avoir la pression financière non voulue sur mon infarctus de descenbre 2015 !!!! </t>
  </si>
  <si>
    <t>26/01/2018</t>
  </si>
  <si>
    <t>joker07150-60654</t>
  </si>
  <si>
    <t>En arret maladie depuis le 23 fevrier 2017, l'ag2r me complètent mes salaires jusqu'au mois d'aout puis cessent ce complément alors que mon employeur cotise pour cela.Après plusieurs coup de téléphone et être très mal accueilli, on ne peux pas me répondre car c'est un contrat employeur. C'est une honte pour l'ag2r de mener ses clients en bateau comme ceci. Je ne recommanderai a personne cette mutuelle.</t>
  </si>
  <si>
    <t>19/01/2018</t>
  </si>
  <si>
    <t>tatoum-60158</t>
  </si>
  <si>
    <t xml:space="preserve">Depuis septembre 2017  j ai fait une demande de mande d'invalidité après plusieurs envoie suite à des pièces manquantes à mon dossier que biensur je renvoie très rapidement pour que mon dossier ne tarde pas à la fin personne ne traite mon dossier qui est complet et ki est mis en attente. Il a été relancé 2 fois mais personne ne sait rien personne ne me dit rien. Et chez est bloqué pourkoi je sais pas. Alors svp pouvez vous faire un effort et ke l'on en finise. </t>
  </si>
  <si>
    <t>04/01/2018</t>
  </si>
  <si>
    <t>kessm-59218</t>
  </si>
  <si>
    <t>Je suis très patient mais il y a des limites. Mon père décédé fin 2007, nous faisons le nécessaire. Envoie de recommandés, on me dit qu'il manque des documents. Le temps de retrouver ces documents et de les renvoyer, on me dit qu'il n'y a aucun dossier d'ouvert.
Je renvoie le dossier avec TOUS les documents que l'on m'a demandé. J'attends quelques petites semaines avant de les recontacter, dossier introuvable. On me redonne la liste des documents à fournir.
L'employeur de notre père qui envoie lui aussi le dossier, pas de réponse RIEN.
J'appelle et on me répond texto "il faut attendre, vous ne croyez tout de même pas qu'on va envoyer un courrier à tout le monde pour informer qu'on a bien reçu les documents et qu'on traite les dossiers et c'est à L'employeur d'instruire le dossier alors posez-lui les questions. Bonne journée, au revoir".
Je rappelle 1 semaine plus tard (L'employeur ne comprenant pas car il n'a ni les réponses à nos questions, ni de retour de AG2R et personne ne répond au téléphone), là on me répond qu'il y a un délai de 15 jours pour la numérisation des documents (documents envoyés par mail en pièces jointes donc questions numérisation on peut pas dire que ça va prendre du temps).
Vous parlez de versement sous 48H après réception des documents ??? Ne vous seriez-vous pas trompé d'unité ? C'est pas plutôt 48 ANS ? ...
Si je devais vous demander de me rembourser les factures de recommandés avec A.R. et que l'on estimait que le mail était au prix du timbre, je fais couler la société AG2R à moi tout seul.
Pour résumer :
- des documents qui se perdent même lorsqu'ils sont envoyés par mail.
- amabilité ZÉRO, au point où on en est, ne répondez pas "monsieur" au téléphone mais dites tout de suite "connard tu me fais chier" au moins on perd moins de temps.
- délais incroyablement longs pour RIEN
- "publicité" mensongère. Dans le contrat il faudra préciser. Versement 48h après un délai de 15 jours puis un délai de 2 mois puis en espérant pour vous connard de client que nous ne perdions pas vos documents. Là là là ça collerait bien plus à la réalité.
Je dois souscrire un contrat via mon employeur. J'ai le tout joli dossier AG2R chez moi, je sais pas mais Je n'arrive même pas à l'ouvrir, je fais un blocage rien qu'en le voyant...</t>
  </si>
  <si>
    <t>29/11/2017</t>
  </si>
  <si>
    <t>invalide59-58303</t>
  </si>
  <si>
    <t>Une lenteur incroyable pour les documents d'invalidité,entre 4 et 6 semaines de traitement et rebelote à chaque demande de rectification du dossier..
Comment une société d'un tel renom puisse encore laisser ses client dans le vide?</t>
  </si>
  <si>
    <t>23/10/2017</t>
  </si>
  <si>
    <t>floper-33363</t>
  </si>
  <si>
    <t>Étant à mon compte je cotise à une prévoyance depuis plusieurs années au cas où je devrais provisoirement cesser mon activité pour raison médicale. Hors depuis le 17 août suite à un accident j essaie désespérément de toucher le capital pour lequel je cotise mais clairement  on me mène en bateau.  Malgré les multiples mails ou appels téléphoniques il y a tjrs une nouvelle excuse ( dossier n a pas été enregistré par le bon service, c est parce qu il manque des documents ... ) enfin bref n importe quoi histoire de balader l adhérant. Et hier je reçois un mail disant que je fais être réglée avec les 30 j de carences de maladie!!! C est vraiment à de demander comment sont gérer les dossiers car il ne s agit pas de maladie mais d accident à 0 jours de carence . Je les informe donc que je conteste cette mauvaise classification et donc nouveau mail pour me demander d adresser tous les documents en lien avec mon accident   Documents qui sont en leur possession depuis le début .... le service client est en dessous  de tout, c est vraiment lamentable . Quand on est à son compte on attend d une prévoyance qu elle couvre financièrement l absence de revenus durant l arrêt de travail et non 6 mois après .</t>
  </si>
  <si>
    <t>26/09/2017</t>
  </si>
  <si>
    <t>fermoir-57277</t>
  </si>
  <si>
    <t>Mon père décédé en 2002 avait souscris une assurance dépendance. Placé dans une maison médicalisée car devenu dépendant j'ai contacté AG2R, Dans son contrat il était stipulé que si il partait en maison de retraite, celle-ci devait obligatoirement être agréée sécurité sociale, or les maisons médicalisées sont privées. AG2R m'a donc expliqué gentiment que mon père avait cotisé 30 ans dans le vide.Etant dans mon bon droit (celui de mon père) j'ai réclamé son dû.Et j'ai tout simplement été menacée par téléphone.Je n'en suis pas restée là en contactant la sécurité sociale, qui a été outrée d'être citée dans un contrat alors que c'est strictement interdit par la loi.Et miraculeusement AG2R m'a versé l'indemnité qui revenait à mon père décédé dans l'intervalle, alors inutile de vous dire qu'en aucun cas, je ne deviendrais cliente d'AG2R et de ses méthodes dignes de la mafia.</t>
  </si>
  <si>
    <t>12/09/2017</t>
  </si>
  <si>
    <t>optimisme-56753</t>
  </si>
  <si>
    <t>bonjour,
j'ai été en arrêt maladie pendant 3 ans pour une pathologie en ald.
le 01/05/2017 la cpam me passe en invalidité de niveau 1.
j'ai été licenciée le 12/06/2017 pour inaptitude à mon poste.
j'ai fait une demande rente prévoyance a ag2r puisque mon contrat en pâtisserie le garantit, d'ailleurs cela m'a été confirmer par un conseiller ag2r.
et surprise, après 6 semaines d'attente pour le traitement du dossier ,je reçois un refus incompréhensible.
je touches actuellement 416 euros de pension d'invalidité 1(calculée sur mes 10 meilleures années)+575 euros d'allocations chômages.
vivant seule avec un enfant à charge ,je comptais sur ce petit complément pour vivre.je souhaites vivement que mon dossier soit à nouveau étudié puisque je le répètes le conseiller ag2r me l'a confirmé mais que le montant serait étudié en commission.je suis catastrophé par ce refus mais garde espoir que ce ne soit qu'une erreur de leur part qui sera vite résolu.</t>
  </si>
  <si>
    <t>19/08/2017</t>
  </si>
  <si>
    <t>aziv06-55957</t>
  </si>
  <si>
    <t>une grande déception 
Un sentiment amer d 'être tombé dans un piège.
Expertise erronée et exprès
Tentatives d'intimidation
Survol d'un dossier concis et argumenté
Des conclusions de confrères niées et balayées.
Une simple tentative de ma part de m'exprimer ,balayé d'un revers de main.
Reconnu par la CPAM en 2ème catégorie après de longues années de souffrances,l'expert a décidé que je n'avais droit à aucune invalidité.
Il devait statuer sur une 2ème catégorie et s"est trompé.
Toute l'expertise est donc invalidée.
Je vais prendre un avocat et surtout me battre
Y a t-il des personnes dans mon cas?</t>
  </si>
  <si>
    <t>16/07/2017</t>
  </si>
  <si>
    <t>zazou01-56002</t>
  </si>
  <si>
    <t>Bonjour, après de nombreux mails et appels téléphoniques,  toujours aucune réponse concernant ma rente d'invalidité. Après la perte d'un courrier contenant les documents pour la mise à jour, je l'ai ais envoyé par email via le site ag2r. Toujours aucune réponse! Je me trouve dans l'embarras financièrement à cause de cela... a chaque fois que j'appel le service client il ne peuvent rien me dirent. A quand une réponse...
Pour information j'ai déjà envoyée un mail a service.client@ag2rlamondiale.fr
Cordialement.</t>
  </si>
  <si>
    <t>13/07/2017</t>
  </si>
  <si>
    <t>natha65-55828</t>
  </si>
  <si>
    <t xml:space="preserve">Incroyable cette mutuelle me demande de rembourser ma rente invalidité car mes salaires sont trop élevés certains mois.Ils intègrent des revenus fictifs dans leurs calculs.Impossible d'obtenir la moindre explication.  </t>
  </si>
  <si>
    <t>06/07/2017</t>
  </si>
  <si>
    <t>alexandre-55326</t>
  </si>
  <si>
    <t>Ayant subi une opération en ambulatoire avec 1 mois d'arrêt de travail, j'ai contacté l'assistance afin de voir quelles aides pouvaient m'être apportées. RIEN -_x009b_ si j'avais passé une nuit à 'hôpital, j'aurais eu le droit à une assistance ménagère hebdomadaire. Avec 3 enfants, cela nous aurait bien aidé (et surtout ma femme) pour palier à cette période compliquée ou je ne peux pas faire grand chose...
J'aurais du demander à arriver la veille au soir, mais cela aurait coûté plus cher à tout le monde...</t>
  </si>
  <si>
    <t>13/06/2017</t>
  </si>
  <si>
    <t>luc-55079</t>
  </si>
  <si>
    <t>je suis en invalidité 2cat depuis 01.11.16 tous les documents ont été transmis et à ce jour je n'ai recu aucune prestation huit mois que j'attends vous me mettez dans une mauvaise situation. Merci de conclure rapidement. bonne journée</t>
  </si>
  <si>
    <t>03/06/2017</t>
  </si>
  <si>
    <t>jujuka-54762</t>
  </si>
  <si>
    <t>insatisfaction totale au niveau prévoyance. En attente depuis 5 semaines du versement de l'indemnisation. 6 mails et 9 appels téléphoniques en 1 mois sans retour et sans traitement du dossier</t>
  </si>
  <si>
    <t>18/05/2017</t>
  </si>
  <si>
    <t>01/05/2017</t>
  </si>
  <si>
    <t>dan-54000</t>
  </si>
  <si>
    <t xml:space="preserve">Suite à mon arrêt de travail, je n'ai rien eu à dire sur la compagnie durant 8 mois. Malheureusement celàn'a pas perduré... j'ai rencontré des problèmes qui n'avaient pas lieu d'être. Les remboursements se sont stoppés. À chaque appel, je demandais le référent indiqué sur mes papiers. Je n'ai jamais pu échanger avec lui. En fait, les interlocuteurs différaient au même titre que leur argument. a en devenir fou. Tout était entre leur mains... J'ai enregistré trois mois sans versements d'indemnités en fin d'année 2016. J'ai passé des fêtes de fins d'années terrible, sans pouvoir faire plaisir à mon enfant. En guise de cadeau d'Ag2r, la banque m'a menacé la mise en interdiction bancaire, moi qui n'avait jamais connu cette situation.
Après 3 mois d'attente, d'enervements et autres, on m'a versé mon du, sans aucune excuses pour les désagréments et aucune raison sur le bien fondé de leur retard.
Aujourd'hui, après trois mois face à cet incident, je me retrouve à nouveau en attente (un mois et demi en ce jour) de mes indemnités journalières. J'ai appelé, envoyé un mail d'urgence il y a 15 jours, et je suis toujours sans réponse. Pas un mail. Pas un appel pour me confirmer la prise en considération de ma demande...Honteux!!!
En plus de mon retard de paiement, j'attends une régularisation de l'ensemble de mes IJ car on me plafonne sur ces dernières. Mon statut n'a pas changé, ni même envers la CPAM et à aucun moment je dépasse le montant du salaire que je percevais en activité. Bref... sachez également, que la CPAM n'y est en rien à tout cela car elle a toujours respecté son timing. 
Tout ça pour dire que cette compagnie est loin d'être la meilleure notamment au niveau de son service clients. Il est déplorable!
Ils doivent ignorer'nos situations pour ne l'avoir peut-être jamais vécu. Même si je ne leur souhaite pas, il faut qu'ils comprennent que nous n'avons pas besoin de soucis financiers ou autres. Notre quotidien est assez dur comme cela.
La moindre des corrections est de rappeler l'adhérent quand il laisse des messages (téléphoniques/mails).
</t>
  </si>
  <si>
    <t>11/04/2017</t>
  </si>
  <si>
    <t>patrick-53963</t>
  </si>
  <si>
    <t xml:space="preserve">En invalidité 2eme categorie depuis le 1er janvier 2017 je n' ai à ce jour rien reçu comme pension malgré l envoi du dossier complet? par mon employeur .Il manque toujours un papier contact téléphonique nul toujours la même réponse dossier en cours de traitement 
Une honte pour un tel organisme de laisser des gens en souffrance physique déjà difficile à vivre sans ressources alors que l'on y a le droit un avocat me conseille de les assigner en justice ça va être fait </t>
  </si>
  <si>
    <t>ryck29140-51022</t>
  </si>
  <si>
    <t>Prevoyance lamentable , 6 mois de retard dans les complement de salaire  , personnel in joignable  et incompétent , suivi de dossier nul , je vous souhaite pour 2017 d être en ald  comme mon epouse .</t>
  </si>
  <si>
    <t>06/01/2017</t>
  </si>
  <si>
    <t>lyly0509-50051</t>
  </si>
  <si>
    <t xml:space="preserve">contrat de prévoyance avec mon employeur j'ai soumis un dossier étant invalide depuis le 1 juin toujours pas indemniser car on me demande toujours des documents manquant qui au final mette 3 semaine a être traiter en sachant que lors de notre dernier entretien téléphonique on m'avait certifier que c'étais les derniers document manquant mais bien sur on ma fais parvenir un autre courrier pour d'autre document j'ai toujours été ponctuel sur les document a fournir donc j'ai du en renvoyé et la au téléphone ce matin on me dit qu'on traite les document du 15 novembre qu'il peu y'avoir 3 semaine de délais pour traiter mes documents et donc recevoir mon 1er versement je suis outrée mais pas étonné vu tout les commentaire négatif que je lis   </t>
  </si>
  <si>
    <t>08/12/2016</t>
  </si>
  <si>
    <t>laopi-132657</t>
  </si>
  <si>
    <t xml:space="preserve">Avec 97.7% d'avis défavorable je crois que la messe est dite en ce qui concerne cet "organisme".
J'y ajoute mon commentaire défavorable. Plus de 3 mois de retard dans le traitement de mon dossier qui n'a toujours pas avancé malgré de nombreuses relances.
Je doute fortement des 2.3% d'avis "favorables" qui je pense ont été écrit par des employés.
</t>
  </si>
  <si>
    <t>CNP Assurances</t>
  </si>
  <si>
    <t>13/09/2021</t>
  </si>
  <si>
    <t>chris-129698</t>
  </si>
  <si>
    <t xml:space="preserve">je suis très déçue par la CNP, ils mettent un temps fou à répondre à votre demande d'assurance de prêt immobilier, dossier ouvert le 13 juillet, nous somme le 28 Août et je n'ai toujours pas de réponse malgré 4 mails et 6 appels.
 </t>
  </si>
  <si>
    <t>27/08/2021</t>
  </si>
  <si>
    <t>grisou4fm-115001</t>
  </si>
  <si>
    <t>Surtout ne pensez pas que la CNP c'est la poste !!
ils répondent à vos courriers mais ... à votre ancienne adresse d'il y a 2 ans alors que votre CCP est bien domicilié à la bonne adresse. 
Après 2 mois d'attente pour un rachat d'assurance vie seule une relance par mail m'a fait découvrir qu'il y avait eu 2 lettres envoyées à mon ancien domicile.
Pour toucher votre argent il faut tout leur dire dans la fiche de renseignement. Votre salaire, votre patrimoine avec sa répartition et immobilier, épargne,... Et ce que vous comptez faire de la somme à percevoir. 
Je ne parle même pas des échanges avec le service client. Si vous transmettez une réclamation vous recevez une réponse mais si vous avez une question à poser il faut de nouveau tout expliquer !!!
C'est usant la CNP c'est une verrue qui dégrade l'image de la Banque Postale. Même les conseillers financiers s'y cassent les dents.
Conclusion plus jamais de CNP pour moi et je souhaite beaucoup de courage et de patience à ceux qui y reste.</t>
  </si>
  <si>
    <t>27/05/2021</t>
  </si>
  <si>
    <t>peace-113207</t>
  </si>
  <si>
    <t xml:space="preserve">Bonjour, mon père essaie tout simplement de clôturer son assurance vie, les papiers ont été signé le 31 mars avec son conseiller qui lui a annoncé un délai de 15 jours de traitement. Mais voilà, maintenant ce conseiller lui dit après plusieurs relances que cet assureur vient tout juste de recevoir le courrier... Et que s'il ne reçoit pas le virement d'ici 2 semaines et bien qu'il ne sait plus quoi faire! Non mais là ça devient un gag! Ça sert à quoi d'avoir un conseiller et une assurance vie si c'est pour se retrouver dans la merde comme ça ! </t>
  </si>
  <si>
    <t>09/05/2021</t>
  </si>
  <si>
    <t>katellb-109037</t>
  </si>
  <si>
    <t xml:space="preserve">Bonjour, mon mari est en affection longue durée depuis août 2020. Le dossier transmis via le crédit agricole Atlantique Vendée début décembre n'est toujours pas traité malgré un nombre incalculable de relances de la banque et de la nôtre. Soi disant que le médecin a fait une demande de desarchivage en décembre et depuis rien de rien, aucune nouvelle. Nous avons rv avec un avocat le 8 avril. Ne surtout pas souscrire cette assurance.
</t>
  </si>
  <si>
    <t>03/04/2021</t>
  </si>
  <si>
    <t>zouzou07-108554</t>
  </si>
  <si>
    <t>Un étoile c’est trop!
Attention à cette assurance qui prélève plusieurs fois chaque mois pour la même assurance. Prélèvement sans échéancier annuel pour dissimuler les prélèvements. Un seuil échéancier pour deux assurances identiques. Au passage, la seconde est plus chère bien sûr.
Difficile de se faire rembourser l’indu malgré plusieurs courriers en recommandé. 
Je ne pense pas être le seul dans ce cas. Ils sont de mèche avec la banque postale pour leurs petites magouilles!
La banque postale qui prélève pour eux fait la sourde oreille.
Prenez garde  !!!</t>
  </si>
  <si>
    <t>30/03/2021</t>
  </si>
  <si>
    <t>caty-104469</t>
  </si>
  <si>
    <t xml:space="preserve">Bonjour,
J'appelle toutes les personnes étant dans mon cas face à la CNP ASSURANCE PREVOYANCE SANTE etc....à venir vers moi.
Si j'ai 1 étoile c'est que je ne pouvais pas faire autrement, je ne voulais pas en mettre le système bloque l'annonce, un minimum est requis....mais c'est vraiment à contre coeur
En effet depuis Août 2020 j'essaie d'obtenir pour ma mère âgées de 86 ans une rente suite à une souscription il y a 20 ans à PROTECTYS AUTONOMIE. A ce jour, reconnue en GIR3 pour le moment et son état de santé pouvant être d'ici quelques temps mis en GIR 2, nous avons fait la demande d'une rente à laquelle elle peut prétendre. Un médecin conseil de CNP est venu pendant 2 h lui poser des questions  le 5 janvier 2021 et à renvoyer le dossier à la CNP. Depuis, j'ai téléphoné le 03/02/21 puis ce jour pour savoir ou en était  le dossier. RIEN, le mr ne savait pas " je suis à l'accueil moi" un interlocuteur m'a même insulté !! et la rebelote 31 mn d'attente et là une autre personne à l'accueil téléphonique du nom de Sonia qui me dit qu'il n'y a pas de dossier et quand je mise à hurler (oui j'avoue j'ai craqué ...) elle a retrouvé trace du dossier et m'a répondu qu'il était au service gestion et qu'il fallait attendre encore PLUSIEURS MOIS. 
STOP à cette inquisition de notre argent durement gagnés.
Il faut que l'on se regroupe que l'on échange, ne pas rester seul chacun dans nos coins. Il faut contacter les médias.
Merci pour vos réponses et excuser ma colère car chaque jours que ma mère passe est une victoire.
Cathy  </t>
  </si>
  <si>
    <t>19/02/2021</t>
  </si>
  <si>
    <t>mimiyan-103670</t>
  </si>
  <si>
    <t>A fuir!!! Délais de traitement des dossiers très longs, indemnisations difficiles à régulariser et s'armer d'une grande patience pour les joindre quand il vous arrive déjà ce pour quoi vous êtes sensé être assuré.....</t>
  </si>
  <si>
    <t>04/02/2021</t>
  </si>
  <si>
    <t>farigoulette-102349</t>
  </si>
  <si>
    <t>Injoignable par téléphone. Je souhaite effectuer un rachat total de mon assurance vie. Il est impossible de contacter CNP assurances par téléphone : après plus de 5 minutes d'attente, on vous raccroche au nez !
C'est pourquoi, je constate que l'on prend votre argent en moins de 2 minutes, mais il faut alors plusieurs semaines pour vous le restituer !
Pas cool !!!</t>
  </si>
  <si>
    <t>08/01/2021</t>
  </si>
  <si>
    <t>chris-100097</t>
  </si>
  <si>
    <t xml:space="preserve">CNP = à éviter ! mon père récemment décédé avait une grosse assurance vie chez CNP. Au moment du dénouement, la CNP a encore pris des frais de 2,5% sur le versement et ne nous a fourni aucun détail des sommes. Quand on appelle le conseiller, il est aux abonnés absents.
Nous avons même adressé un courrier recommandé au directeur de la relation clients qui est resté sans réponse. Scandaleux !
</t>
  </si>
  <si>
    <t>14/11/2020</t>
  </si>
  <si>
    <t>mas-100035</t>
  </si>
  <si>
    <t>Minable à tous niveaux nous attendons un versement assurance vie depuis 8 mois nous avons envoyé les documents 8fois!!!! Nous ne reccomandons surtout pas cet assureur</t>
  </si>
  <si>
    <t>12/11/2020</t>
  </si>
  <si>
    <t>akzk-98813</t>
  </si>
  <si>
    <t>Bonsoir,
mon oncle est décédé le 30 décembre 2018: il avait souscrit un contrat pour ses funérailles via La Poste, donc la CNP, et l'entreprise de prestation de prévoyance "Le Choix Funéraires S.A. UDIFE".
Ses dernières volontés ont été communiqué trop tardivement pour pouvoir les respecter, car ils n'ont pas su demander un contact à prévenir de l'assurance en cas de décès. Il a fallu fouiller dans les piles de papier du défunt pour recouvrir son existence.
Du moment que les cotisations tombaient, tout est réglé !
Il a fallu attendre avril 2019 pour que la CNP daigne payer "Le Choix Funéraires S.A. UDIFE" et donc la société de pompes funèbres pour les obsèques:
Pas moyen de communiquer et relancer le "bunker" CNP d'Orléans La Source sans avoir soit mème un compte à La Poste.
C'est tout simplement scandaleux d'avoir affaire à des entreprises et individus ne remplissant pas leur obligations professionnelles dans ce type de marché financier particulier dans le domaine sacré du décès, où nous devons nous battre pour faire avancer les dossiers, en plus de la peine et autres difficultés administratives de ces instants.
JE NE RECOMMANDE PAS CES ORGANISMES POUR PRENDRE UNE PRÉVOYANCE DÉCÈS: PAS DE SOUTIEN DES FAMILLES DES DÉCÉDÉS: QUE DES COMPLICATIONS.</t>
  </si>
  <si>
    <t>15/10/2020</t>
  </si>
  <si>
    <t>den--98699</t>
  </si>
  <si>
    <t>Incompétence manifeste ! Le capital décès de notre mère a été viré sur un mauvais compte malgré l'envoi des justificatifs RIB, CI etc. 
CNP reconnaît son erreur, mais sans lave les mains " c'est à vous de vous débrouiller pour récupérer le capital ". Aucun étonnement de la part des conseillers et aucune excuse ... certainement coutumier du fait !</t>
  </si>
  <si>
    <t>plq-98375</t>
  </si>
  <si>
    <t>En un mot: NULS.
Communication: zéro.
Suivi: zéro
Vitesse: zéro.
Efficacité: zéro.
Temps de traitement: scandaleux.
Il est incroyable qu'il soit impossible d'avoir un contact HUMAIN. Tout est froid, automatisé.</t>
  </si>
  <si>
    <t>05/10/2020</t>
  </si>
  <si>
    <t>leasarah-96946</t>
  </si>
  <si>
    <t xml:space="preserve">Je n'ai jamais eu affaire à un service client aussi incompétent. Comme beaucoup de personnes l'ont mentionné: un interlocuteur = une version différente. Il manque soit disant à chaque fois, un document qui a déjà été envoyé. Mon dernier échange a été pour le dire très cocasse. Le chargé de clientèle m'informe qu'un courrier part ce jour, à une adresse où je n'habite plus depuis 6 ans ! Alors que sur mes recommandés, mon adresse actuelle est mentionnée, et que je n'ai jamais donné une autre adresse que celle-ci. Ils ont juste eu la bonne idée, de prendre celle inscrite sur mon passeport.  Quel inventivité ! Cela force l'admiration. </t>
  </si>
  <si>
    <t>02/09/2020</t>
  </si>
  <si>
    <t>baudoin-89157</t>
  </si>
  <si>
    <t>Que dire de cette assurance? J'ai un dossier en cours depuis 2016, il manque en permanence des papiers que j'envoie en recommandé  depuis des mois et des mois . Quand je téléphone à la CNP, vous tombez sur des interlocuteurs qui vous répondent oui oui..... Je demande qu'on puisse me rappeler mais sans aucun appels téléphonique.Donc, je demande de l'aide à mon conseiller bancaire. C'est un combat de tous les jours, vers qui se retourner? Je trouve cela totalement déplacé leur façon de faire. De toute façon, la CNP ne veut pas payer. Si une personne à une solution contactez moi.</t>
  </si>
  <si>
    <t>26/04/2020</t>
  </si>
  <si>
    <t>magrok-87322</t>
  </si>
  <si>
    <t xml:space="preserve">Des guignols, vous êtes bénéficiaires chez eux, vous pouvez crevez pour récupérer votre assurance vie. Ils clôturent votre dossier sans vous expliquer quoi que se soit. Des charognards qui se font de l'argent sur le dos des morts. Ils ont aucuns scrupules. J'espère juste qu'ils feront faillites. </t>
  </si>
  <si>
    <t>lydie18-86473</t>
  </si>
  <si>
    <t>très déçu, il faut des semaines voir 2 mois pour récupérer des fonds placé, on vous ballade ou on vous renvoie ballader par contre quand il s'agit de placer on hésite pas a vous garder 1h au téléphone en 10 ans j'ai été reçu qu'une fois avec bienveillance.</t>
  </si>
  <si>
    <t>29/01/2020</t>
  </si>
  <si>
    <t>dudulolo-85626</t>
  </si>
  <si>
    <t xml:space="preserve">en arrêt maladie depuis 18 mois ,toujours pas de traitement du dossier,aucune réponse de leur part. Fuyez !!!!et en plus appels surtaxés sans pour autant 
 nous donner de réponses satisfaisantes en nous demandant de patienter. Il est fort probable qu'à la fin ,nous ne serons pas indemnisés pour des raisons qu'ils leurs appartiendrons. </t>
  </si>
  <si>
    <t>tara-80352</t>
  </si>
  <si>
    <t>aucun interlocuteur en cas de soucis 
en arret et signalé avec dossier depuis plus d'1 an aucune indemnisation a ce jour par contre on continue les prelevements et surtout aucune explications ni echanges</t>
  </si>
  <si>
    <t>23/10/2019</t>
  </si>
  <si>
    <t>f5ugx-79535</t>
  </si>
  <si>
    <t>Me doivent des reglements depuis mai pour incapacite de travail reconnue avec courrier d'acceptation bien reçu  mais depuis plus de nouvelles avec réponses évasives des copies collés ni plus ni moins ....</t>
  </si>
  <si>
    <t>27/09/2019</t>
  </si>
  <si>
    <t>nick-79262</t>
  </si>
  <si>
    <t xml:space="preserve">Accueuil, traitement du dossier, efficacité TOUT EST NUL ET FRANCHEMENT AHURISSANT. Pas de suivi et mes interlocuteurs n'en ont rien à faire de l'impact que leur je-m'en-foutisme sur mon quotidien </t>
  </si>
  <si>
    <t>17/09/2019</t>
  </si>
  <si>
    <t>binouz-77774</t>
  </si>
  <si>
    <t>Dossier très long à traiter pour décourager les gens,les règlements se font du coup après, il ne faut pas être dans le besoin ! l'assurance Demande des papiers qui ne correspond pas du tout à la demande.</t>
  </si>
  <si>
    <t>19/07/2019</t>
  </si>
  <si>
    <t>peperehautsdefrance-76304</t>
  </si>
  <si>
    <t>Très difficile à joindre, demande par internet ne fonctionne pas, conseillers ne peuvent rien faire, mais rien de rien, bref, je ne sais plus comment faire pour seulement commencer les démarches. C'est totalement NUL.</t>
  </si>
  <si>
    <t>28/05/2019</t>
  </si>
  <si>
    <t>alain-54057</t>
  </si>
  <si>
    <t xml:space="preserve">CNP  CAISSE D EPARGNE detient illegalement 78 000 euros heritage de notre pere depuis 1 an qu elle refuse en depit de dizaines de CT et courriers recommandes de rembourser sous des pretextes dilatoires incoherents et recurrents </t>
  </si>
  <si>
    <t>10/05/2019</t>
  </si>
  <si>
    <t>didier56-72435</t>
  </si>
  <si>
    <t>A fuir , impérativement , aucunes garanties , se contente de prélever leur cotisation , si vous avez une quelconque réclamation a effectuer vous vous heurter au mur du silence ,a bon entendeur!!!!!!!</t>
  </si>
  <si>
    <t>25/03/2019</t>
  </si>
  <si>
    <t>laurent-72037</t>
  </si>
  <si>
    <t>Le sommet de l'incompétence allié avec un sens absolu du j'en ai rien à foutre. Magnifique. Que tous les déçus me contacte pour ester en justice. Les motifs de pousuite ne manquent pas. Marre,marre de laisser de l'energie pour obtenir mes droits,énergie nécessaire pour résoudre mes problèmes financiers et physique.</t>
  </si>
  <si>
    <t>11/03/2019</t>
  </si>
  <si>
    <t>maig-48074</t>
  </si>
  <si>
    <t>assurance de pret immobilier imposé par le CIF , accident du travail avec incapacité de travailler, ils n'ont jamais voulu prendre le relais des echeances du pret, comme l'indiqué le contrat, renvoi de documents sans fin, " non pas reçu ceci " non pas reçu cela" , ils ont trouvés toutes les excuses pour ne pas payer. etc...ensuite licenciement pour non reclassement, reconnu travailleur handicapé.. idem non pas pris les mensualités...à ce jour, l'enchainement obligation de vente forcé de notre domicile et dans l'impossibilité de se reloger, car la vente ne recouvre pas le pret. Merci CNP</t>
  </si>
  <si>
    <t>09/03/2019</t>
  </si>
  <si>
    <t>jeronimot-71364</t>
  </si>
  <si>
    <t>Un assureur qui n'assure vraiment pas. On paye pour une garantie ? Non on paie pour rien.</t>
  </si>
  <si>
    <t>16/02/2019</t>
  </si>
  <si>
    <t>soso-71335</t>
  </si>
  <si>
    <t xml:space="preserve">la HONTE de l'assurance, un délai énorme d'attente tout est fait pour retarder le traitement de notre dossier, demande de papier qui n'a rien a voir avec notre situation d'aujourd'hui? obligé de rendre des compte sur des arrêts de maladie Datent de 2013 alors que a cette époque la nous étions pas assurés chez eux.Nous vivons a crédit et nous sommes obligés de rendre des comptes a notre banque tout les mois car nous sommes pas indemnisés </t>
  </si>
  <si>
    <t>15/02/2019</t>
  </si>
  <si>
    <t>angelmes-69189</t>
  </si>
  <si>
    <t xml:space="preserve">Nul nul nul </t>
  </si>
  <si>
    <t>06/12/2018</t>
  </si>
  <si>
    <t>raslebol-69042</t>
  </si>
  <si>
    <t>Assurance prêt immo:
Pitoyable, aucun professionnalisme, totalement incompétent et aucune communication vers ses clients.
N'hésite pas a laisser ses clients 5 mois sans les indemniser (à raison de 850.00/mois) pour des raisons d'incompétence et d'une gestion défaillante du suivi de leurs dossiers.</t>
  </si>
  <si>
    <t>30/11/2018</t>
  </si>
  <si>
    <t>jerem-68783</t>
  </si>
  <si>
    <t>Pour un rachat total d'assurance : délais annoncés par téléphone non respectés. Aucun service en ligne... dommage à l'heure du tout numérique... et aucun moyen de leur transmettre des infos par mail... Pas facile de les joindre par téléphone mais les interlocuteurs sont cordiaux malgré qu'ils soient incompétents car ne pouvant pas intervenir.</t>
  </si>
  <si>
    <t>21/11/2018</t>
  </si>
  <si>
    <t>julius-48429</t>
  </si>
  <si>
    <t>Je suis en invalidité 2 et CNP assurance me répond. "Après un nouvel examen CNP a maintenu sa décision de refus pour "origine de la maladie"suite à une plainte et en instruction au pénal pour harcèlement sexuel. L'origine de la maladie "la Dépression" fait partie des EXCLUSIONS. Je suis scandalisée de leur réaction.</t>
  </si>
  <si>
    <t>08/11/2018</t>
  </si>
  <si>
    <t>alain09190-67878</t>
  </si>
  <si>
    <t xml:space="preserve">catastrophique. demande remboursement après décès contrat Poste Avenir faite le 17 mai 2018.
Réponse CNP en date du 10 juillet 2018 avec liste de pièces complémentaires à fournir avec déclaration partielle de succession retournées le 4 septembre 2018. Ce jour, ne voyant rien venir je les contacte. Ils n'auraient pas la déclaration partielle de succession . Un comble!!!!
Le </t>
  </si>
  <si>
    <t>19/10/2018</t>
  </si>
  <si>
    <t>bob34-66719</t>
  </si>
  <si>
    <t>Je confirme tous les avis négatif des internautes .Il nous est arrivé les mêmes problèmes concernant les envois de documents .Après renseignement il manquait toujours un document qui avait pourtant été envoyé à trois reprises avec AR .En faite la plaisanterie a duré 10 mois .Je n'ais eu satisfaction qu'après avoir fait intervenir un notaire .Il est vrai que que la somme qui est placée chez eux leur rapporte plus qu'a nous et plus le versement est retardé plus l'argent rentre dans leur caisse.Donc si je peux me permettre évité de placer vos économie  chez eux .</t>
  </si>
  <si>
    <t>09/09/2018</t>
  </si>
  <si>
    <t>patou-66224</t>
  </si>
  <si>
    <t xml:space="preserve">Service client plus que désagréable surtout lorsqu'il s'agit de remboursement ou de demande complémentaire dont ils n'ont pas l'habitude. Ils donnent des délais de réponses complètement démesurés 50 à 60 jours...A fuir... </t>
  </si>
  <si>
    <t>16/08/2018</t>
  </si>
  <si>
    <t>cnportekoi1-66004</t>
  </si>
  <si>
    <t xml:space="preserve">Monsieur Le Directeur CNP Assurances
Je vous renvoie les documents que j'avais déjà envoie en Juin avec accusé de réception et que votre fonctionnaire avait confirmé avoir reçu.
Après on a demandé une attestions sur l'honneur déclarant que je n'ai pas enfants, parce que " c'est le seul document qui manque".
Maintenant " c'est le seul document que on a reçu". C'est Kafkaisque et c'est du grand n'importe quoi.
 Je suis assez déçu de vous services et j'espère ne pas avoir à envoyer les documents une troisième fois. J'habite en Belgique et j'espère ne pas avoir à porter plainte contre vous dans le cadre des services transfrontaliers et protection des consommateurs européens.
</t>
  </si>
  <si>
    <t>vero-65960</t>
  </si>
  <si>
    <t>Mon père avait un contrat décès CNP. Aucune information n'est donnée lors du décès, ni même au notaire. Ils ne donnent aucune nouvelle et trainent un maximum pour verser le capital. Aucun détail sur les frais et qui ne correspondent pas du tout au capital</t>
  </si>
  <si>
    <t>03/08/2018</t>
  </si>
  <si>
    <t>raslebol-63862</t>
  </si>
  <si>
    <t xml:space="preserve">continue de prélever les primes d'assurance 2 mois après le décès de l'assuré pour un prêt immobilier et aucune prise de contact avec l'organisme prêteur pour régler la quotité et permettre d'établir un nouveau tableau d'amortissement </t>
  </si>
  <si>
    <t>09/05/2018</t>
  </si>
  <si>
    <t>mouana-58715</t>
  </si>
  <si>
    <t xml:space="preserve">CNP assurances sont les rois de la mauvaise foi et de la retenue de capitaux. Leur service client est déplorable, non profesionnel, à la limite de l'impolitesse. Ils semblent oublier qu'il s'agit de NOTRE argent (assurance vie dans mon cas). </t>
  </si>
  <si>
    <t>09/11/2017</t>
  </si>
  <si>
    <t>lapjar-57533</t>
  </si>
  <si>
    <t>Nous sommes le 22/09: ils risquent de retarder mon achat prévu le 27/09 alors que tout est OK pour la banque parce qu'ils n'ont pas traité un dossier médical reçu par les créneaux sécurisés habituels le 25/08. Une première interlocutrice très désagréable (rien à faire ce n'était pas son problème, c'est à nous de nous débrouiller) puis une seconde qui elle a retrouvé le dossier "en dossier orphelin". Nous avions reçu un courrier de relance il y a quelques jours que nous avions consciencieusement renseigné et renvoyé pour indiquer ou et quand mon épouse avait fait ses analyses et visite médicale...mais ce courrier est inutile car ils ne peuvent rien en faire ensuite...kafkaien</t>
  </si>
  <si>
    <t>22/09/2017</t>
  </si>
  <si>
    <t>annie-56034</t>
  </si>
  <si>
    <t>Un conseil, fuyez cette assurance!!!!
la Cnp retient ABUSIVEMENT LE CAPITAL au décès de son client                                                                       A fuir!!!!</t>
  </si>
  <si>
    <t>15/07/2017</t>
  </si>
  <si>
    <t>fran21-55280</t>
  </si>
  <si>
    <t xml:space="preserve">Très mécontente !!!!
j'avais ouvert un contrat CNP TRESOR PROJETS l'an passé. Ayant besoin très rapidement de mon argent, il a fallu attendre presque deux mois pour récupérer mon bien malgré 2 recommandés et divers appels téléphoniques !!! résultat des courses j'ai enfin récupéré mon du qui en plus ne m'a rien rapporté sinon un très grand stress !!! un conseil : ne leur faites pas confiance ! la CNP profite de votre argent !!!
</t>
  </si>
  <si>
    <t>11/06/2017</t>
  </si>
  <si>
    <t>tina-53483</t>
  </si>
  <si>
    <t>Fuyez cette assurance. Imposée par la caisse d'épargne nous y sommes depuis 20 ans.  Nous rencontrons un problème et pour pouvoir faire valoir une maladie ils vous demandent des papiers qui datent de 20 ans. Style le bulletin d'adhésion ...
Que notre banque n'a plus non plus bien sûr .</t>
  </si>
  <si>
    <t>22/03/2017</t>
  </si>
  <si>
    <t>01/03/2017</t>
  </si>
  <si>
    <t>passage-51199</t>
  </si>
  <si>
    <t>Très très difficile le remboursement d'une assurance vie avant son terme ! même en respectant les termes du contrat !! des banquiers quoi ... rapide a vous prendre votre argent !! je ne conseil absolument pas de leur faire confiance !!</t>
  </si>
  <si>
    <t>11/01/2017</t>
  </si>
  <si>
    <t>momo-124123</t>
  </si>
  <si>
    <t>Nul, fuyez, ne passez même pas la porte.
Contrat prévoyance arrêt maladie, dossier complet, aucune indemnisation. On vous prend pour des pigeons au tel. 
On vous appelle pour vous demander un rib pour vous payer et puis rien. Vous appelez, on s'en occupe et rien. Juste bon à prélever.  J'ai pris rdv pour résilier  mon contrat et fait des devis ailleurs pour le reste. Il vaut mieux payer plus cher et avoir une indemnisation en cas de besoin.</t>
  </si>
  <si>
    <t>MACIF</t>
  </si>
  <si>
    <t>21/07/2021</t>
  </si>
  <si>
    <t>guypat68-115257</t>
  </si>
  <si>
    <t>Étant invalide et indemnisé au maximum par la sécurité sociale pour une insuffisance cardiaque ( je devais mourir en 2019 si je ne m'étais pas rendu aux urgences, sauvé de justesse  avec un traitement lourd), je ne suis en aucun cas pris en charge par mon contrat Prévoyance Maladie étendue de la Macif ?</t>
  </si>
  <si>
    <t>29/05/2021</t>
  </si>
  <si>
    <t>romeo00-64444</t>
  </si>
  <si>
    <t>Bonjour, Je tiens à remercier la Prévoyance Macif pour la prise en charge de mes indemnités dans le cadre de mon contrat de prévoyance des indépendants en cette période difficile. Bravo bon courage et merci encore.</t>
  </si>
  <si>
    <t>geant69-88741</t>
  </si>
  <si>
    <t>très nul cela fait 2 semaines que les personnes que j'appelles pour un contrat et il me tourne en bourrique  j'ai réglé mon échéance mais le contrat sur la vie est introuvable sur le site ils disent qu'ils me l'envoi par mail aucun mail je pensent que je vais résilier tous mes contrats</t>
  </si>
  <si>
    <t>07/04/2020</t>
  </si>
  <si>
    <t>gego-88293</t>
  </si>
  <si>
    <t>Mars 2019, j'ai eu un sinistre corporel assuré à la macif au travers d'un contrat Garantie des accidents. Mars 2020, aucune nouvelle malgré mes relances hormis des réponses "bateau". Incompétence incroyablement assumée de la macif, irrespect total de ses sociétaires et vraisemblablement volonté accrue de ne rien vouloir payer malgré l'existance de contrats spécifiques.
Lassée, j'ai saisi le concours d'un avocat qui assigne la macif en justice pour exécution déloyale d'un contrat d'assurance.
pour le reste, j'ai résilié tous mes contrats chez eux (6 au total).
A mon sens, pour avoir pratiqué de nombreuses compagnies d'assurance, la macif est la pire des pires!</t>
  </si>
  <si>
    <t>13/03/2020</t>
  </si>
  <si>
    <t>gigi33-87698</t>
  </si>
  <si>
    <t>Je résilie tous mes contrats dès la semaine prochaine! j'en ai plus qu'assez de devoir supporter l'incompétence des conseillers malpolis et grossiers. Plusieurs mois que j'attends le dénouement d'un dossier de sinistre sans que rien n'avance et personne ne me tient au courant de quoi que ce soit!!!
Fuyez la macif qui ne vaut pas un clou et je pèse mes mots!!!!</t>
  </si>
  <si>
    <t>27/02/2020</t>
  </si>
  <si>
    <t>julie62-87395</t>
  </si>
  <si>
    <t>9 mois que j'attends l'hypothétique fin d'un dossier de sinistre corporel dont toutes les pièces ont été réunies depuis belle lurette.
Lorsque j'en voie un courriel pour demander des informations, je n'ai aucun retour????... . J'ai récemment eu la chance d'avoir un conseiller (c'est très rare à la macif) qui s'est révélé être d'une rare incompétence ou du moins qui se distingué si tant est que je n'avais besoin de rien.
Je suis lassé par cette assurance et surtout lorsque je lis tous ces commentaires qui ressemblent au mien. J'ai demandé des devis par internet et je vais résilier tous mes contrats. C'est insupportable!!
Par anticipation, pour le service qualité et ses messages hypocrites, LAISSEZ-MOI TRANQUILLE!!!</t>
  </si>
  <si>
    <t>20/02/2020</t>
  </si>
  <si>
    <t>jessy-87081</t>
  </si>
  <si>
    <t>Bonjour,
A la suite d'un sinistre, j'essaie désespérément depuis plusieurs semaines de joindre la macif qui ne me répond jamais hormis des courriels automatiques qui affirment que ma demande est prise en compte. Le sinistre date de plus de 16 mois et je n'ai aucune nouvelle??!!!... . j'ai même envoyé un courrier en AR au service qualité qui ne m'a jamais répondu??? incroyable!!!.. .
Pourtant je règle depuis plus de 40 ans mes cotisations et je n'ai jamais vu une telle médiocrité de services à la macif. Ironie du sort, mon fils qui lui aussi subit un sinistre auto est dans la même situation, personne ne gère son dossier et aucun retour!!! C'est alarmant en plus d'être affligeant!
Je vais faire comme mon fils qui a tout résilié ses contrats car payer pour rien, non merci.
Je ne recommande absolument pas la macif qui est une assurance fantôme sauf pour les encaissements de cotisations.
Cordialement.</t>
  </si>
  <si>
    <t>13/02/2020</t>
  </si>
  <si>
    <t>parti-71329</t>
  </si>
  <si>
    <t>Bonjour,
Je ne comprends plus ce qui se passe à la macif. En effet, mon fils a chuté de vélo il y a déjà plusieurs mois et il a été vu par un médecin expert pour énumérer les postes de dédommagement. Le compte-rendu a été communiqué à la macif depuis mars 2019 et depuis......plus rien!!! Personne ne répond à vos doléances et du moins tout le monde et n'importe qui. Ces derniers vous racontent n'importe quoi et j'ai la certitude qu'ils cherchent à ne pas payer ce qu'ils nous doivent. Mon mari qui avait laissé un commentaire très négatif sur ce site et qui a pourtant laissé le numéro de sinistre pour être rappelé n'a jamais été contacté par la macif. par contre, l'une de leur "responsable" vraisemblablement très incompétente a osé nous envoyer un courrier par lequel elle nous enjoint à demi mots d'aller nous faire voir??!!.. . Furieux, mon mari a décidé de résilier tous nos contrats chez eux ce qui vraisemblablement les arrange car ils n'auront plus rien à régler. Nous envisageons de saisir un avocat. Surtout ne vous laissez pas abuser par leur tarifs alléchants et leur faux concept mutualiste qui n'existe pas. Les prix sont relativement bas car il n'y a aucun service derrière.
Je ne recommande pas la macif bien au contraire.</t>
  </si>
  <si>
    <t>06/02/2020</t>
  </si>
  <si>
    <t>jessica-74941</t>
  </si>
  <si>
    <t>Bonjour
Je dispose d'un contrat décès accident à la Macif
J'ai perdu mon époux le 30 juin 2019 suite à un accident
A ce jour mon dossier n'est toujours pas traité malgré mes nombreuses relances
Je me retrouve avec mes deux filles dans une situation financière très compliqué mais cela ne semble pas important à vos yeux
Presque 9 mois et demi et toujours rien
Chaque semaine on me promet que le dossier va être traité
Pour ce qui est de prélever les cotisations vous êtes toujours à l'heure par contre lorsquil s'agit de régler les prestations il n'y a plus personne
Ce n'est pas chose anodine de perdre son conjoint mais laisser une famille dans le désarroi ne semble pas vous poser de soucis
Jessica</t>
  </si>
  <si>
    <t>10/04/2019</t>
  </si>
  <si>
    <t>ronburgundy-74799</t>
  </si>
  <si>
    <t>J'ai le même problème que d'autres membres ici.
Après avoir résilié mon contrat Auto par recommandé, on m'annonce que ma Garantie Accident de la Vie n'est pas résilié et que je me suis engagé pour une année de plus...
Super... Sachant que j'ai globalement le même contrat avec mon assurance habitation et ma carte de crédit.
C'est la première fois qu'un assureur auto me fait ce coup là.</t>
  </si>
  <si>
    <t>05/04/2019</t>
  </si>
  <si>
    <t>sandra-72267</t>
  </si>
  <si>
    <t>Je suis assuré depuis 15 ans, pour 2 voitures, 2 motos et habitation,aucun sinistre.. j'ai eu un accident de moto et je pensais bénéficier d'une indemnisation a la hauteur de mon préjudice  sachant que je ne peux plus exercer mon métier, je ne peux plus rien faire avec ma famille, depuis bientôt 3 ans ma famille et moi on galère  . La macif m'a vendu cette assurance garantie vie comme une super assurance... Après la décision du medecin expert concernant mon handicap je reçois un courrier de la macif qui me propose une indemnisation très faible. Je me renseigne donc à un cabinet spécialisé qui me précise que normalement avec un contrat garantie vie je pouvais toucher 7 à 10 fois la somme proposée si javais signé dans une autre assurance que la Macif au même tarif ... Ils sont les seuls qu'il faut fuire...</t>
  </si>
  <si>
    <t>18/03/2019</t>
  </si>
  <si>
    <t>Assurance accident de la vie privée depuis des années qui n'a servie à rien puisque la Macif a tout mis en oeuvre pour ne pas intervenir dans mon dossier de dommage corporel couvert pourtant par mon assurance. Le dossier est aujourd'hui entre les mains du médiateur des assurances avant de saisir le TGI le cas échéant.
C'est une assurance à fuir!!! Ils ne sont pas sérieux du tout!</t>
  </si>
  <si>
    <t>24/02/2019</t>
  </si>
  <si>
    <t>mimi-68721</t>
  </si>
  <si>
    <t>Je suis très insatifait du régime prévoyance de la Macif.En arret maladie depuis 2 ans je n"ai été indemnisé que pendant un an.puis plus rien!!</t>
  </si>
  <si>
    <t>19/11/2018</t>
  </si>
  <si>
    <t>nb69100-67199</t>
  </si>
  <si>
    <t>Le 20/09/18 je contacte la macif pour modifié mon contrat auto je passe du tous risque au tiers payant. La aucun soucis par contre une semaine après quand je reçois les nouvelles échéance grand surprise le conseillé a modifié sans même m'en parler mon contrat de prévoyance en me passant d'une formule essentiel à une formule étendue. Suite a cela je passe un coup de téléphone la seul réponse qu'on m'apporte je vous rebascule à votre ancienne formule le conseiller à commis une erreur. Erreur ou démarche commerciale forcé. J'aurais pas fait attention mon contrat prévoyance était modifié a l'insu de mon plein gré. Et pourtant j'ai plus de 15 ans d'ancienneté chez eux et j'ai ma prévoyance + contrat auto + habitation + compte bancaire drôle de respect pour les anciens fidèles clients.
Pour l'instant je l'ai contacté depuis l'espace client en demandant la résiliation de la prévoyance.</t>
  </si>
  <si>
    <t>29/09/2018</t>
  </si>
  <si>
    <t>drek-64859</t>
  </si>
  <si>
    <t>Assuré depuis 1 nombre incalculable d'année (fidélité à  cette assurance)je viens d'avoir 1 accident de la vie .Nous avons maison,voitures,protection juridique,circulation accident,etc on me répond que j'ai quelques heures de ménage (aide à domicile) et c'est bien pauvre en regard de 45j d immobilisation totale voir plus .il faut souscrire une prévoyance supplémentaire pour la toilette à domicile! Un grand délai de carence va s'appliquer d'un an. On se déplace à leur bureau pour établir cette prévoyance supplementaire, et on apprend que la Macif ne dépêche jamais d auxiliaire de vie,que des femmes de ménage ,et le nombre d heures est toujours le même, toujours très succinct, immobilité partielle momentanée ou définitive. Le contrat dépendance n'est pas 1 vrai contrat dépendance. Quelle lourde déception. Assuré avec ou sans ce contrat dépendance,aucune solution!</t>
  </si>
  <si>
    <t>18/06/2018</t>
  </si>
  <si>
    <t>01/06/2018</t>
  </si>
  <si>
    <t>pa-64323</t>
  </si>
  <si>
    <t>2 mois sans réponse pour mes 3 messages envoyé sur le site à propos d'une assurance qui aurait du être arrêté depuis plusieurs mois maintenant et pour laquelle je suis toujours prélevé tous les mois.</t>
  </si>
  <si>
    <t>30/05/2018</t>
  </si>
  <si>
    <t>jakline56-60159</t>
  </si>
  <si>
    <t>Je quitte la Macif, mais j'ai un courrier de décembre 2015 stipulant que  mon contrat prévoyance individuel Z001 m'est acquis, qu'en conséquence les frais relatifs a mes obsèques seront remboursés dans la limite de 10% du dernier capital forfaitaire garanti soit 1880 € ceci sur justificatifs, cette allocation n'est pas revalorisée.
J'apprend ce jour par téléphone  que du fait que je quitte la Macif , mon contrat est perdu ????? Merci de me dire si c'est état de fait est légal</t>
  </si>
  <si>
    <t>tdingo-59568</t>
  </si>
  <si>
    <t>Comme beaucoup d'assureurs, la Macif garantie très bien ce qui ne vous arrive pas !
Néanmoins, je salue le professionnalisme de l'assistance qui a parfaitement joué son rôle lors d'un grave accident survenu aux antipodes : envoi d'un équipe médicale et rapatriement tous frais payés. Même les frais d'hôtel de l'accompagnant ont été partiellement remboursés.</t>
  </si>
  <si>
    <t>11/12/2017</t>
  </si>
  <si>
    <t>01/12/2017</t>
  </si>
  <si>
    <t>marikablak-55573</t>
  </si>
  <si>
    <t xml:space="preserve">assurances prevoyance deces prit par mon frere defunt a hauteur de 100000 impossible d avoir le reversement du capital au benificiaire les enfants demande des documents inpossible a avoir </t>
  </si>
  <si>
    <t>22/06/2017</t>
  </si>
  <si>
    <t>jo-54527</t>
  </si>
  <si>
    <t xml:space="preserve"> mon mari âgé de   68 ans est décédé suite à une chute ( hématome sous durale ) et moins de 3 mois après son décédé  j ai  été indemnisé</t>
  </si>
  <si>
    <t>07/05/2017</t>
  </si>
  <si>
    <t>evel56-50169</t>
  </si>
  <si>
    <t>sociétaire depuis 1965, ma mère a souscris une assurance accident de la vie.J'apprends que dès 75 ans, alors quelle en a bientôt 83 ans, elle n'est plus indemnisée suite à une chute qu'elle a fait chez elle sinon en tant que conductrice. Or, elle n'a jamais eu son permis de conduire. Je leur ai demandé de rembourser les sommes indument perçues, à ce jour je n'ai eu aucune réponse de leur part ni aucun geste favorable.</t>
  </si>
  <si>
    <t>12/12/2016</t>
  </si>
  <si>
    <t>juju44300-102980</t>
  </si>
  <si>
    <t xml:space="preserve">J’ai demandé En janvier 2020 à changer de formule d’assurance pour ma chienne. Je souhaitais passer de la formule essentielle à la formule privilège comme c’était prévu dans mon contrat. La modification de la formule peut se faire après une année de souscription à tout moment selon les conditions générales ! Aucune réponse de leur part obligée de les relancer en avril 2020 la ils me répondent en me disant que ce n’est pas possible car mon chien à plus de 7 ans!!! La blague ce n’est pas mis dans le contrat ! Et ça fait plus de 7 ans que j’ai l’assurance tout est fait pour ne pas payer alors que je l’ai  utilisée une fois  .du coup je les ai relancé 3 fois fin d’année 2020 et j’attend leur retour. Je suis en train de voir avec ma protection juridique. Leur service client est incompétent tout est fait pour ne rien rembourser...j’attend donc un retour positif de leur part . Quand je vous le temps que j’ai mis pour me faire rembourser d’une intervention avec un courrier de mon veterinaire parce qu’il m’avait fait un refus.... je suis déçue </t>
  </si>
  <si>
    <t>Crédit Mutuel</t>
  </si>
  <si>
    <t>animaux</t>
  </si>
  <si>
    <t>20/01/2021</t>
  </si>
  <si>
    <t>gannja68--97522</t>
  </si>
  <si>
    <t xml:space="preserve">Jamais plus mon chien est pardon il faut marquer décédé  2 k 5 donc le droit de l enterré dans mon jardin sous un arbre qu il aime bien et là on me demande un certificat du vétérinaire donc il va falloir que je le déterre ça doit être une mauvaise blague et en plus il faut noter je rêve </t>
  </si>
  <si>
    <t>17/09/2020</t>
  </si>
  <si>
    <t>justine-steve21-81360</t>
  </si>
  <si>
    <t>Ils vendent l'avance d'argent grâce à la carte mais ont tellement de retard que le remboursement arrive plus de deux mois après les soins alors que le débit se fait automatiquement au bout d'un mois.. à fuir si vous ne voulez pas passer votre temps à justifier l'historique médical de votre animal et à attendre qu'on daigne faire ce pourquoi vous payez tous les mois.. être remboursé !</t>
  </si>
  <si>
    <t>26/11/2019</t>
  </si>
  <si>
    <t>steph-40848</t>
  </si>
  <si>
    <t>je suis assuré depuis 3 ans pour un terre neuve de 7 ans, 
aucun problème de remboursement. il y a 6 mois nous avons eu prise de sang-radio- échographie et médicaments.la cotisation a été largement amorti</t>
  </si>
  <si>
    <t>23/11/2016</t>
  </si>
  <si>
    <t>01/11/2016</t>
  </si>
  <si>
    <t>carmen--135274</t>
  </si>
  <si>
    <t>J'ai deux jeunes carlins et j'ai failli m'inscrire chez santé vet. Au téléphone, on me garantissait le remboursement des antiparasitaires et vermifuges et je vois dans le devis que c'est à hauteur de maximum 100 € par an, en fonction du niveau d'assurance. Donc 100 € de remboursement maximum pour la plus chère qui coûte 67,93 € par mois et par chien. Je vais donc de ce pas aller voir ailleurs car on m'a menti !</t>
  </si>
  <si>
    <t>SantéVet</t>
  </si>
  <si>
    <t>elco-131919</t>
  </si>
  <si>
    <t xml:space="preserve">Au départ tout va bien 20 € de cotisation mensuelle et dès que le chien est malade ils augmentent sur la base de la moyenne des remboursement de l'année précédente donc on arrive à 74 € de cotisation mensuelle pour les mêmes couvertures de remboursement 
A FUIR ABSOLUMENT </t>
  </si>
  <si>
    <t>08/09/2021</t>
  </si>
  <si>
    <t>caro-130138</t>
  </si>
  <si>
    <t>Assurance formidable quand il s'agit de souscrire !
Quand au remboursement c'est une autre histoire ! Il y a toujours une bonne raison pour ne pas rembourser !enfin c'est une assurance ! Pas sérieuse.</t>
  </si>
  <si>
    <t>30/08/2021</t>
  </si>
  <si>
    <t>marie-jose--125037</t>
  </si>
  <si>
    <t>Bonjour  ,
J'ai pris une assurance chez  Vida assurance  , 75 000 Paris .
Inutile de vous dire que je ne suis pas du tout satisfaite !
Ça fait plusieurs mois que j essaie de me faire rembourser  , En VAIN ...
ILS NE SONT MÊME PAS CAPABLES DE RÉPONDRE AU TÉLÉPHONE  ...
J essaie depuis le mois de février  .
VRAIMENT  A DECONSEILLER !!!!</t>
  </si>
  <si>
    <t>27/07/2021</t>
  </si>
  <si>
    <t>odin--124149</t>
  </si>
  <si>
    <t xml:space="preserve">J'ai donné plus de 1400 euros en trois ans et demi pour me faire rembourser 10 euros sur les 50 de la facture vétérinaire. C'était la première fois que mon chien était malade.... Santevet m'a retenu une franchise !!!!
C'est pas sympa, on m'a dit de mieux lire mon contrat..... Je précise que je suis en contrat confort plus soit 80% de couverture.... Soit disant !!!! 
Cerise sur le gâteau : je suis obligé d'attendre 9 mois pour résilier soit 360 euros à leur donner encore....... Évitez cette assurance,. </t>
  </si>
  <si>
    <t>axmanea-122018</t>
  </si>
  <si>
    <t>Les cotisations augmentent chaque année et les services diminuent chaque année, et migrent sur des formules plus chères. Aucune fidélisation des clients, aucune préoccupation concernant les assurés - on dirait seulement des caisses enregistreuses des cotisations.
(Presque) pas d'accompagnement en cas de problème (pas de réponses aux mails) , mais si vous demandez des infos commerciale, vous êtes inondés de messages et courriers.</t>
  </si>
  <si>
    <t>eric-116352</t>
  </si>
  <si>
    <t>Bonjour à la communauté. Un simple avis pour informer les détenteurs de Molosses sur les assurances santé. Seul santé vet (à priori la rolls des assureurs) prend en charge les interventions futures liées aux dysplasies. Vous trouverez leur publicité dans toutes les cliniques vétérinaires. La mise en place est plus que fastidieuse (pour ne pas dire impossible) car pour obtenir la couverture, il vous faudra effectuer des radios très prématurées (avant les 3 mois du chiot). Santé vet informe que votre vétérinaire devra leur faire passer les éléments et qu'ils refuseront tout envoi de votre part. C'est bien là que tout se complique car les praticiens ne feront pas suivre les éléments à l'assureur. Voilà une semaine que nous sommes confrontés à ce problème sans solution. Résultat des courses, nous ne pourrons assurer notre compagnon sur ces pathologies futures très coûteuses. Nous attaquons maintenant la deuxième partie de galère, résilier le contrat  d'assurance.... OBILGE DE SAISIR LA COMMISSION DE CONTROLE DES ASSURANCES...Donc, renseignez vous bien avant de souscrire et d'engager des dépenses (140€ d'examens notamment non remboursés) qui ne vous permettront pas de vous mettre à l'abri sur ces pathologies. A bons entendeurs !</t>
  </si>
  <si>
    <t>08/06/2021</t>
  </si>
  <si>
    <t>ninie21-113208</t>
  </si>
  <si>
    <t xml:space="preserve">Bonjour sa fait plus 15 ans que je dois être chez eux environ , ma chienne a 15an et demie , niveau remboursement sa va , mais quand je vois que sa fait des années que je suis chez eux aucune remise la je vois que l augmentation est de 12€ , au début j ai pris la plus grande option il y a 2 ans j ai pris la 1er . Vu que j ai changer de contrat retour à zéro . Aucun rabais après des années chez eux , je paie plus chère de mutuelle pour ma chienne que pour moi . Je pourrais changer je le ferais éviter . </t>
  </si>
  <si>
    <t>chris38-112427</t>
  </si>
  <si>
    <t xml:space="preserve">A FUIR !!!!
Très chère pour le résultat 
Assurer pour mon perroquet 
Consultation vétérinaire 75€ remboursé 0,74€
Soit disant au téléphone franchise de 50€ mais pour moi le calcul et erroné donc à fuir
</t>
  </si>
  <si>
    <t>03/05/2021</t>
  </si>
  <si>
    <t>ad-110294</t>
  </si>
  <si>
    <t xml:space="preserve">A éviter absolument si vous voulez une bonne mutuelle pour votre compagnon.
Le discours charmeur a l adhésion ne correspond absolument pas à la réalité. Ils m ont confirmé à trois reprises prendre en charges des soins par téléphone pour au final dire que le conseiller s est trompé,  aucun geste ni compation envers le petit malade.Et surtout   des mensonges par téléphone.  Nous allons devoir adhérer à une deuxième mutuelle  pour soigner notre petit chien correctement </t>
  </si>
  <si>
    <t>13/04/2021</t>
  </si>
  <si>
    <t>simba-103312</t>
  </si>
  <si>
    <t>Je suis extrêmement déçue par cet assureur. Il utilise tous les prétextes pour limiter les frais de remboursement. Les montants annoncés avant la signature du contrat ne sont pas les mêmes que les remboursements pratiqués. On vous annonce un montant de 100 euros qui sera remboursé pour une castration puis l’on ne vous rembourse que 42 euros sous prétexte que cette opération entre dans le cas de la prévention. 
J’assimile ces méthodes à un dole car je n’aurais jamais signé ce contrat chez SantéVet. A fuir donc !!!!!</t>
  </si>
  <si>
    <t>marie-100358</t>
  </si>
  <si>
    <t xml:space="preserve">Bonjour, je suis très déçu de santé vet.
L'accueil est bien mais ils ne prennent pas en compte les courriers et mails.
Mon chat a fugué et malgré mes requêtes voilà quelques mois que santé vet continue à me prélevez des sous.
J'ai du bloqué le mandat car ils me disent ne pas recevoir mes documents et ne cherche pas de solution pour moi malgré mes courrier et mail..je paie encore et encore et ils rajoute même des frais.
Ils on relancer un mandat sur mon compte sans mon autorisation. </t>
  </si>
  <si>
    <t>20/11/2020</t>
  </si>
  <si>
    <t>nafnalleloup-90392</t>
  </si>
  <si>
    <t>très content des services de santévet et de tous  les acceuils téléphoniques que j'ai pu avoir</t>
  </si>
  <si>
    <t>10/06/2020</t>
  </si>
  <si>
    <t>archie12-89737</t>
  </si>
  <si>
    <t xml:space="preserve">Assurance souscrit fin novembre 
Avec des belles promesses de tout rembourser ! (Enfin presque) 
Mon animal décembre montre des signes de faiblesse au niveau des hanches 
Après 45 jours de carence 
Scanner 490€
Diagnostics : têtes fémorales nécrosees 
RésultatPhysiothérapie 500€
Et move pour muscler 200€ 
Après .. 5 mails de Réclamations de la part de Santevet 
Et 5 appels téléphoniques tous hallucinatoires avec une interlocutrice qui m'a pris de haut que j'ai dû interrompre à plusieurs reprises me prenant pour une idiote ( bac +5) madame ! 
Résultat après 3 mois d'attente 
Devinez ?
Pas de remboursement 
Pourquoi ? 
L'animal avait des douleurs avant la souscription du contrat .. ah bon bonne blague
Je vous remercie santé et d'éviter de me répondre que vous êtes désolé (pas autant sur moi ) 
C'est scandaleux comme attitude aucun respect du client 
Prendre les mensualités ça oui ! Mais après rien n'est plus possible !
Moi je suis désolée, en ce qui me concerne cher Santvet le dossier partira aux contentieux avec déclaration à la DGCCRF 
Sans oublier la radiation de mon contrat 
A bon entendeur ! 
</t>
  </si>
  <si>
    <t>19/05/2020</t>
  </si>
  <si>
    <t>hunger-89493</t>
  </si>
  <si>
    <t xml:space="preserve">Mon autre chat est assuré à la Banque postale. J aurai du contracter 1 assurance chez eux pour Heidi. Indiana a été remboursé en 1 semaine. Heidi encore pas de nouvelles au bout de 4 semaines ! Le service client me balade depuis 1 mois en me disant qu'ils n'ont pas reçu les documents alors qu un autre conseillé me dit qu il les a. Je me fais engueuler par le conseillé car je ne fourni pas les documents demandés alors qu'ils sont dans l espace.meme mon véto a essayé de les joindre!!
Certes j ai pris 1 assurance chez eux en février et on découvre malheureusement en avril que mon chat heidi a 1 pathologie grave. Et la parcours du combattant pour se faire rembourser.  Je hais cette assurance et leur façon de vous traiter. Tant qu on a pas signe le contrat, ils sont sur vos cotes plusieurs fois par semaine en mode harcèlement. Une fois signé, le service n y est plus... 
J ai honte pour vous.
</t>
  </si>
  <si>
    <t>09/05/2020</t>
  </si>
  <si>
    <t>soso-88063</t>
  </si>
  <si>
    <t>Une horreur fuyez prix exorbitant car ils payent les vétérinaires pour nos proposer leurs assurances ca fait 3 mois que j attends mon remboursement !!!!!!!</t>
  </si>
  <si>
    <t>06/03/2020</t>
  </si>
  <si>
    <t>marine-1993-87763</t>
  </si>
  <si>
    <t>Mon chat de 2ans et demi a développé une pathologie assez rare appelée chylothorax, qui s'est développée en 24h. J'ai eu la chance d'avoir au téléphone, Miriam, qui m'a été d'une grande aide, très compréhensive et très réactive, un grand merci à elle et également à l'équipe Santevet qui ont fait le nécessaire pour la santé de mon petit chat!</t>
  </si>
  <si>
    <t>28/02/2020</t>
  </si>
  <si>
    <t>virtam-81592</t>
  </si>
  <si>
    <t xml:space="preserve">J'ai actuellement 4 chats assurés chez SANTEVET.
J'ai fait appel aux garanties des contrats et je n'ai eu aucun problème de remboursement (délai) ou d'application des garanties (montant calculé de l'indemnité). Concernant les contrats et étant moi même dans l'assurance depuis 15 ans , je n'ai pas eu de " surprise" pour l'instant étant donné que j'avais pris connaissance des conditions générales ( notamment délai de carence , exclusions éventuelles de maladie etc...). Comparativement à ce que propose le marché   je trouve que SANTEVET propose des contrats interessants et rapport Garanties / Prix je n'ai pas trouvé à ce jour d'équivalent ( oui bien sur il peut y avoir moins cher mais il y a très peu de garantie donc inintéressant ...). Concernant les commentaires négatifs relatifs au taux de prise en charge , je pense qu'il faut prendre un peu de recul sur le sujet : les frais vétérinaires sont très très chers lorsque l'animal est " vraiment malade" et même un taux de remboursement de l'ordre de 70 ou 80% prend tout son sens. Il est vrai qu'on peut être contrariée de ne pas être remboursé en totalité sur de petites sommes... ou alors il faut augmenter sa formule et le prix augmente ! Je n'ai pas mis 4 étoiles car je ne suis pas assurée depuis assez longtemps pour juger l'évolution des cotisations dans le temps. </t>
  </si>
  <si>
    <t>fab-79929</t>
  </si>
  <si>
    <t xml:space="preserve">Très déçu de cette assurance, les remboursements sont faible voir inexistant. En ce qui me concerne sur 4 consultations, 2 ont reçu une fin de non recevoir (pas de chance pour moi c'était les plus onéreuses). Je viens d'envoyer un courrier pour m'en désengager l'année prochaine. </t>
  </si>
  <si>
    <t>11/10/2019</t>
  </si>
  <si>
    <t>bizet-79507</t>
  </si>
  <si>
    <t xml:space="preserve">avions pendant période carence 45j fait rappel  vaccin pour Winston
 le  véto avait constaté début gingivite soigné sous  antibio. juillet checkup complet et gingivite aigue  déclarée  nécessitant intervention  dentiste spécialisé. Prise en charge acceptée verbalement puis refusée
 attendons depuis 1er aout retour  envisageons annuler assurance.
Quant à Jerry  assuré   5 ans sans cout  à l'assurance. avons sollicité SantéVet cet été car malheureusement écrasé par  voiture constat fait chez véto plus incinération 60 eur non remboursé. </t>
  </si>
  <si>
    <t>26/09/2019</t>
  </si>
  <si>
    <t>solange-76566</t>
  </si>
  <si>
    <t>Mitigée</t>
  </si>
  <si>
    <t>07/06/2019</t>
  </si>
  <si>
    <t>gg-76135</t>
  </si>
  <si>
    <t>Attention au promesses commerciales non tenues! Lisez très attentivement le contrat avant de signer pour éviter les mauvaises surprises.</t>
  </si>
  <si>
    <t>22/05/2019</t>
  </si>
  <si>
    <t>cat-67155</t>
  </si>
  <si>
    <t xml:space="preserve">Je n avais aucun problème de remboursement et j 'étais satisfaite de Santé Vet....par les précédents intermédiaires  jusqu à ce que, pour la première fois, je sois en relation téléphonique  avec ce que je  pense  être un "salarié" qui fait ou croit faire du zèle et ne comprend et ne sous entend pas les détails de la langue française aussi bien au plan lecture des prescriptions et factures qu' expression orale.
Aussi s 'oppose t' il  de manière incohérente à la résolution  de mon dossier et requiert il des éléments dont il est en possession ( ce qui corrobore le fait qu 'il ne comprenne rien au système et à ce qu'il lit).
Ne sachant pas m expliquer oralement ce qu' li est souhaitable que je transmette comme information et en droit de demander si tant est que ce soit justifié, il s' attache et se réfère au formulaire lui même pas suffisamment détaillé dans le cas de mon animal.
Cas alors qu 'il faudrait pouvoir reprendre   et affiner les détails des dates et de la situation effectivement complexe.
La rédaction du formulaire qui est renvoyé permet d d apporter  une réponse généraliste mais pas de rentrer dans les détails que ce salarié ne parvient pas ou ne veut pas entendre se positionnant plutôt en " petit chef" détenteur d' un pouvoir  
Par contre je verse une lourde cotisation depuis plus de trois ans et une moins lourde pour un second animal et dans ce sens cela fonctionne - comme toujours - très bien pour l encaissement...
Je vais devoir procéder par voie de recours juridique. 
</t>
  </si>
  <si>
    <t>28/09/2018</t>
  </si>
  <si>
    <t>cel-65930</t>
  </si>
  <si>
    <t>Très déçue par cette assurance. Si vous n'avez pas de problème particulier, je vous la conseillé mais des que vous aurez une demande de remboursement pour une maladie qui nécessitera un suivi régulier, ils trouveront toujours   moyen de ne pas vous rembourser via des exclusions. Et face aux demandes d'explications, ils resteront tres vagues dans leurs reponses. A éviter donc si vous souhaitez une assurance à votre écoute.</t>
  </si>
  <si>
    <t>lola-64951</t>
  </si>
  <si>
    <t>très déçue après 5 ans d adhésion
résiliations abusives non conforme aux contrats en vigueur 
en ayant lu les remarques ici je pense que je ne contesterai pas et j irais voir ailleurs!</t>
  </si>
  <si>
    <t>21/06/2018</t>
  </si>
  <si>
    <t>brice-64719</t>
  </si>
  <si>
    <t>A fuir,des contrats de vicieux,des conseillers menteurs ,j'attends encore mon coup de fil en urgence ,des mensualités qui augmentent (jolie surprise) des voleurs en puissance,même pas fichu de rembourser une option inutile.
La franchise pour vos actes vétérinaire sur votre mutuelle vous en rêviez? Santévet l'a fait.</t>
  </si>
  <si>
    <t>12/06/2018</t>
  </si>
  <si>
    <t>kaariinee-62466</t>
  </si>
  <si>
    <t>Bonjour, j'ai SANTEVET assurance depuis 2007 pour deux chats, l'un n'est plus vivant.Le deuxiéme est resté assuré jusqu'au mois de Mars 2018, puis le contrat a été resilié par Santévet car on m'accuse d'avoir fraudé, ce que je n'ai pas fait, il y a eu une erreur dans l'envoi d'un fichier, j'ai interverti des documents, le bon sens aurait voulu que l'on ne tienne pas compte de mon envoi car le document n'était pas signé de ma part et je n'avais pas joint d'attestation d'honneur de la part du vétérinaire et de moi même.Bilan, j'ai du changer de vétérinaire, je paie une assurance pour rien jusqu'à octobre 2018. Au téléphone, j'ai eu des personnes odieuses, mais aussi des personnes trés genées par la situation.Mon chat a 12 ans et c'est maintenant qu'il aurait besoin d'être assuré.J'ai écrit une lettre au PDG en lui demandant d’arrêter les prélèvements, j'attends une réponse qui ne viendra certainement pas.</t>
  </si>
  <si>
    <t>27/05/2018</t>
  </si>
  <si>
    <t>max86-62415</t>
  </si>
  <si>
    <t>Bonjour à tous
Je suis mécontent de santévet ce jour j appele pour savoir si l acte chirurgical suite a une tumeur donc maladie que doit subir mon chien est pris en charge on me répond pas avant juillet 
Je suis surpris car a la souscription la maladie c était 45 jours
En gros il rembourse au bon vouloir car si la maladie engendre une opération cette dernière n est pas prise en charge avant 6 mois
Des conditions très flous qu un bon avocat et la répressions des fraudes ne manquera pas de relever des non conformité 
De plus la conseilliere eu au téléphone ce permet de remettre en question mes moyens financiers et m on intégrité en sous entendant que j ai pris l assurance juste pour la tumeur pour info acte a 234euros j ai la formule a 43 euros en un an cela va me coûter le double
Et elle m as mis dans les dents que elle n attendais après une assurance pour soigner son animal 
Enfin bref a fuir des que possible</t>
  </si>
  <si>
    <t>16/03/2018</t>
  </si>
  <si>
    <t>nelson-62065</t>
  </si>
  <si>
    <t xml:space="preserve">J'ai été surpris lors d'un devis en ligne le 06/03/18 de m'entendre dire qu'à partir d'une certaine limite d'âge, fixée dans vos contrats que la franchise n'était pas doublée alors que vos conditions générales le prévoient. D'autre-part, j'ai également été surpris de m'entendre dire qu'il n'y avait pas besoin de vacciner le chien pour la souscription alors qu'un défaut de vaccination entraine un non remboursement de VOTRE PART si la maladie est dû à un défaut de vaccination comme le prévoient vos conditions générales. Votre service commercial donne des réponses qui ne sont pas justes, réécoutez l'appel et reprenez contact avec moi avec un discours fiable pour que je puisse souscrire en connaissance de cause.
Cordialement,
Cédric GAUTIER       </t>
  </si>
  <si>
    <t>06/03/2018</t>
  </si>
  <si>
    <t>sandy-58271</t>
  </si>
  <si>
    <t>Excellente assurance. J'ai 5 contrats pour mes chats depuis plusieurs années chez eux et je suis globalement satisfaite. C'est sure que leurs prix restent onéreux, les délais de paiement, si la facture vétérinaire dépasse les 250 euros, restent longs. Mais, Santévet a fait des efforts. Le tarif augmente un peu chaque année comme d'autres assureurs. Parfois, il arrive de tomber sur des conseillères désagréables mais c'est très rare.  
J'ai eu besoin un dimanche matin de conseil pour mon chat atteint d'insuffisance rénale chronique, à un stade avancé, qui avait du sang dans ses urines. J'ai contacté le service d'urgence. Le vétérinaire m'a rappelé en moins de 30 minutes, m'a écouté et m'a donné le médicament a lui administré en première urgence et la marche à suivre. Ce service est super et m'a beaucoup réconforté.</t>
  </si>
  <si>
    <t>22/10/2017</t>
  </si>
  <si>
    <t>jacobi33-50937</t>
  </si>
  <si>
    <t xml:space="preserve">Une belle vente forcee et derriere plus rien ! Honteux
J'ai souscrit a un contrat il y a 12 ans pour un carlin ( mon deuxieme ). J'ai bien insiste que l'operation du voile devait faire partie des garanties car frequent sur le carlin.
La conseillere me confirme a p'usieurs reprises que oui c'est couvert. Je signe .
Depuis mon chien a fait deux malaises ( santevet a pris en charge les frais d'hospitalisation) 
Mon chirurgien m'a conseille d'operer le voile pour eviter ces malaises et des complications . Et la santevet m'envoie un mail ( la on n'est plus harceles d'appels )  pour me dire que non c est exclu.pas de solution a m'apporter , pas de discussion rien. Et je suis meme oblige d'attendre 10 mois pour resilier c est une honte. </t>
  </si>
  <si>
    <t>04/01/2017</t>
  </si>
  <si>
    <t>serge-kail30127-49699</t>
  </si>
  <si>
    <t xml:space="preserve">Une très grosse Harnake  Contrat avec signature électronique. Contrat d’ailleurs même pas reçu dans le délai de rétractation comme ça on peu pas le lire avant. Par contre le premier prélèvement est immédiat. </t>
  </si>
  <si>
    <t>30/11/2016</t>
  </si>
  <si>
    <t>aurelien-49472</t>
  </si>
  <si>
    <t>une personne trés agréable m'a conseillé une assurance en m'indiquant bien que les vermifuges , antiparasitaires .. etaient remboursés en relisant bien les conditions je me suis aperçu que ce n'etait pas vrai heureusement que j'ai refusé la signature elec , des mensonges pour vous faire signer</t>
  </si>
  <si>
    <t>maurice-49288</t>
  </si>
  <si>
    <t>le 13 juin 2016 ma chienne se faisait violemment mordre par la chienne d'une assurée SANTE VET qui déclarait aussitôt l'accident à cet assureur et lui faisait parvenir le montant de la franchise à sa charge soit la somme de 150 €. A ce jour soit 5 mois et demi après les faits et malgré des relances téléphoniques régulières, je n'ai toujours pas été remboursé des 192 € de frais vétérinaires. Explication du service client : leur assureur le groupe Allianz ne leur a toujours pas fait parvenir le chèque. Santé vet n'est donc pas un assureur mais une simple coquille vide servant à transmettre des dossiers à Allianz.... Je ne sais toujours pas quand je serai remboursé si je le suis un jour..et la pauvre jeune fille assurée chez eux leur a adressé 150€ de franchise pour rien...
Pour info le groupe ALLIANZ est connu pour sa grande habileté à faire trainer les dossiers de remboursements.</t>
  </si>
  <si>
    <t>17/11/2016</t>
  </si>
  <si>
    <t>stef-109762</t>
  </si>
  <si>
    <t>Tarifs compétitifs, bonnes garanties, me rembourse correctement et dans les temps (vaccins tous les ans, et plus récemment une consultation et traitement suite à la morsure de mon chat par un autre chat). Je recommande</t>
  </si>
  <si>
    <t>Solly Azar</t>
  </si>
  <si>
    <t>09/04/2021</t>
  </si>
  <si>
    <t>lu-87786</t>
  </si>
  <si>
    <t>A éviter.  Se fiche du client.  Vous êtes remboursé au bout de 2 mois et encore faut les relances vous restez en attente 1 h et encore on vous raccroche au nez. Irrespectueux du client c'est honteux</t>
  </si>
  <si>
    <t>29/02/2020</t>
  </si>
  <si>
    <t>celine30-68748</t>
  </si>
  <si>
    <t>ou comment payer une assurance sans jamais être rembourser, qui vous promet monts et merveilles pour au final vous prendre pour un juste bon a payer .....  publicité mensongère a tous niveaux concernant les frais vétérinaires pris en charges, des cotisations élevées, je paye pour mes ANIMAUX sans parvenir a obtenir le moindre remboursement car ils réclament toujours des documents supplémentaires.  me demandant même un historique médical de mon chien avant meme qu'il ne soit né !  ...ma veterinaire est ulceree de telles pratiques, de remplir des documents, me dit n'avoir jamais vu cela de sa vie, me disant qu'elle a autre chose a faire que de remplir sans cesse des  demandes diverses qui n'ont rien a voir avec la demande de remboursement...une simple facture peu eleve, la feuille de soins bien remplie, l'ordonnance jointe, la description du probleme , et c'est  un historique de 2 ans qu'ils vous demandent ? elle  m'a meme demander le nom de l'assurance afin de prevenir les clients.  une amie qui assure ses animaux chez une autre compagnie  , n'a jamais vu cela non plus! vous voulez payer pour rien , etre pris pour des ..., prenez solly azar!</t>
  </si>
  <si>
    <t>marine3005-65268</t>
  </si>
  <si>
    <t xml:space="preserve">J'ai été cliente chez Solly Azar pour mes chiens et ma maison il y a quelques années, j'avais résillié parce que je n'étais pas satisfaite. 
Pour des raisons qui me sont propre j'ai resouscrit avec eux depuis plus d'un an maintenant, ils ont totalement changé leurs manières de fonctionné et ce sont adaptés aux besoins des clients. 
JE SUIS RAVIE DE VOIR QUE CERTAINS ASSURANCES METTENT DE L'EAU DANS LEURS VIN ET REGLE TOUS LEURS SOUCIS.
A CONSEILLER </t>
  </si>
  <si>
    <t>05/07/2018</t>
  </si>
  <si>
    <t>carmen-63599</t>
  </si>
  <si>
    <t>ayant assuré tard ma chienne, je suis dans la première année d assurance mais les 2 sinistres que j ai déclaré ont été remboursé conf mon contrat.</t>
  </si>
  <si>
    <t>26/04/2018</t>
  </si>
  <si>
    <t>astro83-55253</t>
  </si>
  <si>
    <t>Des augmentations sans retenues, la dernière 26 % et ceci sans avoir eu de soins à rembourser. Nous avons envoyé une demande d'explication, la réponse....... En gros c'est comme ça et pas autrement.</t>
  </si>
  <si>
    <t>09/06/2017</t>
  </si>
  <si>
    <t>hoop-54171</t>
  </si>
  <si>
    <t>A fuir !! Quadrup' aide sauf si vous voulez verser une rente à cet assureur. Ils trouvent toujours prétexte pour ne pas rembourser. E même quand ils n'ont pas le choix perdent les documents envoyé. Surtout n'assurez jamais votre animal chez eux vous verserez de l'argent à perte</t>
  </si>
  <si>
    <t>21/04/2017</t>
  </si>
  <si>
    <t>helene--139196</t>
  </si>
  <si>
    <t xml:space="preserve">A fuir à tout prit  !!!!! Lorsque l’on souscrit l’assurance tout va bien mais dès qu’il s agit d’avoir des informations concernant l’augmentation ou de demander l’échéancier dû à celle ci pour résilier avec la loi Châtel impossible !!!!! 
Le conseiller MR D. est censé rappeler , ne le fait pas et aucunes  réponses aux mails …
Je me suis fais bien avoir en souscrivant  !!!!! </t>
  </si>
  <si>
    <t>Assur O'Poil</t>
  </si>
  <si>
    <t>08/11/2021</t>
  </si>
  <si>
    <t>zut-1064</t>
  </si>
  <si>
    <t>je suis très mécontente de cette assurance, je suis assurée depuis le mois de janvier, ma chienne est malade depuis le mois de mars elle a du avoir des examens poussés .avant de faire pratiquer cet examen, j'ai tèlephone envoyé le devis, et une personne m'a affirmé que je serais remboursée 60 % de mes frais, 
donc je fais ces examens qui se montent à 700 euros, j'envoie tous les papiers et là on me répond que la maladie est antèrieure à la souscription ce qui est absolument faux, je vais faire une attestation par le veto, j'attends la suite mais je ne compte pas laisser ça là je vais saisir qui de droit</t>
  </si>
  <si>
    <t>23/10/2021</t>
  </si>
  <si>
    <t>nyny22-138084</t>
  </si>
  <si>
    <t>Mail reçu m'informant que ma cotisation va passer de 54 euros à 98 euros par mois a partir de janvier 2022.
Après mon appel pour avoir des explications, la conseillère m'a informé que j'avais 20 jours pour résilier mon contrat a réception du mail.
Honte à eux!!!</t>
  </si>
  <si>
    <t>22/10/2021</t>
  </si>
  <si>
    <t>mam9494-137816</t>
  </si>
  <si>
    <t>Même mésaventure que les avis précédents, la cotisation augmente tous les ans, 1ère année 37€, 2ème année 63 € et cette année il me demande 93 €... sachant que j'ai un plafond à 1300 € et que je suis loin d'avoir atteint ce plafond....où est l'intérêt d'avoir une mutuelle il faut mieux que j'épargne moi même.</t>
  </si>
  <si>
    <t>19/10/2021</t>
  </si>
  <si>
    <t>dcaroleandco-133900</t>
  </si>
  <si>
    <t xml:space="preserve">Une honte cette assurance. Les commerciaux vous font croire des choses alors que ça fait partie des exclusions. Ils vous pressent pour que vous adhériez sans avoir le temps de tout lire. Je ne savais pas que ces méthodes existaient encore dans des groupes comme celui ci. Je suis outrée et déçue et surtout bloquée pour 1 an apparemment. A fuir absolument </t>
  </si>
  <si>
    <t>22/09/2021</t>
  </si>
  <si>
    <t>emmacornil34-133723</t>
  </si>
  <si>
    <t xml:space="preserve">Aucune visibilité sur la bonne réception de feuilles de soins. Des réponses tardives et évasives à des mails dans lesquels je demande ce quil en est d emes remboursement. Impossible à joindre par téléphone des remboursements qui mettent en moyenne un mois et demi avec des taux de remboursement qui ne correspondent pas à ce quils annoncent </t>
  </si>
  <si>
    <t>21/09/2021</t>
  </si>
  <si>
    <t>pratounette31-125661</t>
  </si>
  <si>
    <t xml:space="preserve">Je suis passée de 32 € mensuels à 56 € mensuels. On me dit que c’est A cause du taux de sinistrabilité. Aucunement spécifié sur le contrat signé. Ils ne prennent pas en compte les frais de laboratoire d’analyses médicales, et de prélèvement. Donc sur une facture de 152 € j’ai été remboursée sur un forfait de 30 € imputé à une vaccination. Or lors des échanges avec les commerciaux il était convenu que tous les frais médicaux étaient remboursés donc ces  frais d’analyse ainsi que le total des frais de vaccination auraient dû l’être. Jamais personne au standard, incompétence totale au téléphone, lorsqu’on réussi à avoir un interlocuteur, il y a un manque de respect total envers l’adhérent. Insolence, sarcasme et humour Caustique. Et je viens d’apprendre que dès 10 Ans, votre compagnon n’est plus pris en charge. A éviter absolument. Je vais assurer ma chienne chez GENERALI. Ils ont de supers contrat. Ah oui, j’oubliais, on m’a bien précisé que j’étais obligée d’attendre la date D’anniversaire d’engagement du contrat. </t>
  </si>
  <si>
    <t>ice--122198</t>
  </si>
  <si>
    <t>Je viens de souscrire à une assurance Chien +, mon autre animal étant assuré chez April.
Des contacts commerciaux très agréables.
Des tarifs cohérents par rapport aux autres offres 
Je ne peux me prononcer sur les délais de remboursement à ce jour par contre indiquer qu’April peut prendre des semaines voire des mois à rembourser les frais engagés 
L’arrivée d’un nouveau chien m’a incitée à changer d’assureur.</t>
  </si>
  <si>
    <t>maryse-115252</t>
  </si>
  <si>
    <t>Très bonne assurance pour mon chien et mon chat! Attention toutefois à bien prendre le bon contrat car on a parfois du mal à distinguer l'accident de la maladie...</t>
  </si>
  <si>
    <t>garie14-113583</t>
  </si>
  <si>
    <t xml:space="preserve">Les demandes sont maintenant envoyées par mail, ce qui facilite la procédure et les remboursements sont effectués très rapidement, et si problème, ce qui est rare, les demandes sont traitées elles aussi dans les plus brefs délais. Personnel très aimable au téléphone. Petit bémol, le tarif qui a toutefois augmenté de façon non négligeable depuis mon adhésion... mais au vu du service rendu, j'accepte jusqu'à maintenant. </t>
  </si>
  <si>
    <t>13/05/2021</t>
  </si>
  <si>
    <t>cath37l-106389</t>
  </si>
  <si>
    <t>Bonjour, 
Je rencontre des difficultés pour une résiliation. La loi (Chatel) exige un rappel de la date d'anniversaire du contrat. Une déclaration sera faite de ma part auprès d'un tribunal administratif. C'est inadmissible, surtout quand c'est une assurance pour un animal !</t>
  </si>
  <si>
    <t>12/03/2021</t>
  </si>
  <si>
    <t>guillaume--106228</t>
  </si>
  <si>
    <t xml:space="preserve">en 2014 un homme me tel suite a une recherche d'assurance pour mes chiens !nous discutons il a vu que j'avais remli un questionaire à cet effet on revoit le tout au tel mais ce que je ne savais pas à l'époque c'est que le fait d'avoir rempli en son entier le questionaire et mis mon nom en bas attestait comme un accord  un accord virtuel pour moi devait se confirmer par une signature écrite de ma main sur le contrat reçu plus tard par la poste je ne connaissais rien des termes sur internet je ne suis pas de cette génération ! je suis handicapée à 80% j'avais pas lu toutes les closes du coup je n'ai pas renvoyé le fameux contrat papier qui à mes yeux était la véritable acceptation signée de ma main! celà fait six années qu'on me prélève 67 euros alors qu'à mes yeux j'avais pas contracté cette assurance du coup je n'ai jamais envoyer aucune facture et dieu sait si il y en a eu!!! si je savais qu'ils avaient pris cette soit disant signature pour officielle j'aurais envoyer mes ordos de plus deux de mes chiens sont décédés depuis croyez vous que je ne l'aurais pas signaler? et ils continuent de me prélever alors que je n'ai qu'une invalidité pour vivre ? c'est le coût élevé qui m'a fait passer dans ma broyeuse le dit contrat! je vais porter plainte car je n'avais pas saisis que cette signature m'engageait alors que le type au tel me dit relisez bien à tête reposée et renvoyez moi le contrat daté signé mais il n'a jamais été renvoyé j'ai perdu tout cet argent pour rien 
</t>
  </si>
  <si>
    <t>11/03/2021</t>
  </si>
  <si>
    <t>jeckk-103702</t>
  </si>
  <si>
    <t xml:space="preserve">Délai de remboursement très long. Impossible de savoir si le dossier est bien reçu et est en attente ou en traitement ou refusé dans l'espace client. Remboursement assuré annoncé en 48h à une semaine... Cela fait un mois que j'attends. Aucune réponse à mon mail demandant de traiter mon remboursement plus rapidement. J'ai 2 Terre-Neuve chez eux, il me reste 1 chien et 2 chats à assurer, je pense aller ailleurs. Commercialement c'était très rapide... Remboursement pas sérieux. Méfiance </t>
  </si>
  <si>
    <t>cora0722-103126</t>
  </si>
  <si>
    <t xml:space="preserve">Un prix correct , une interlocutrice gentille mais malheureusement pas de remboursement . Après 1 mois et demi on continue à me faire tourner en bourrique . Il faut tel papier signée de untel , encore des papiers , dossier complet sinon ces pas drôle . Bref j’ai paie une assurance qui ne rembourse rien.je ne vais pas pleurer longtemps je vais vite aller faire opposition !!! Surtout ne prenez pas une assurance chez eux même s’ils ont l’air gentil !! </t>
  </si>
  <si>
    <t>22/01/2021</t>
  </si>
  <si>
    <t>laurence--102361</t>
  </si>
  <si>
    <t xml:space="preserve">Bonjour, 
Je viens de souscrire une assurance à 36€ mensuel, je recommande Quitterie  très aimable et de bonnes explications. Maintenant je verrais au 1er vaccin qui sera au mois de mars, voir comment se font les remboursements, et je reviendrai vers vous, car à ce jour, quand je vois tous les commentaires négatifs..... je vais croiser les doigts. 
A bientôt de vous redire mon contentement ou mécontentement.
</t>
  </si>
  <si>
    <t>spv1chl-102238</t>
  </si>
  <si>
    <t>ASSUREUR que je recommande +++++; J'ai assuré mon petit Kenzo poils à 4 pattes, je voulais tout d'abord remercier Anna pour son accueil son amabilité, son professionnalisme, et surtout c'est conseil grâce à elle j'ai adhéré chez Assuropoil, je remercie également les personnes qui sont à Ivry comme Madeleine idem super accueil et savent créer une relation de confiance. Le point fort également ce sont  les remboursements des frais qui sont rapides. Je tenais à vous remercier. CARIOU SPARACINO VALERIE</t>
  </si>
  <si>
    <t>neleta--100953</t>
  </si>
  <si>
    <t xml:space="preserve">'Conseillère très à l'écoute de mes demandes, agréable et disponible. Je vous conseille cette assurance pour votre animal car vour aurez du personnel très professionnel à  votre écoute. </t>
  </si>
  <si>
    <t>04/12/2020</t>
  </si>
  <si>
    <t>alex77-99757</t>
  </si>
  <si>
    <t xml:space="preserve">Les contacts téléphoniques ont toujours été convenables, les remboursements effectués dans des délais raisonnables cependant les cotisations (pourtant déjà très élevées) augmentent dès qu'ils s'aperçoivent que votre animal va avoir besoin de bcp de soins. Vous pouvez passer de 60€ /mois à 80€ voir plus de 100€. Il faut rappeler qu'à ce prix, tout n'est pas prit en charge loin de la ...
Mais le pompon a été la déception que j'ai ressenti lors de l'annonce du décès de mon chien. 
La personne que j'ai eu au téléphone a été correct et compréhensive.
Il m'a même proposé d'envoyer la facture d'incinération (pas de bol, ayant dépensé des sommes astronomiques pour la fin de vie de mon chien, j'avais dépassé mon plafond de remboursement).
J'ai reçu les courriers de résiliation des cotisations et j'ai été choquée du manque d'humanité, d'empathie et de compassion. Rien aucun mot d'accompagnement.
De banal courrier de certificat de radiation, aucun mot pouvant s'assimiler à un quelconque soutien ou empathie. 
Juste bon a régler les sujet commerciaux et financiers.  
Vraiment décevant :(
</t>
  </si>
  <si>
    <t>06/11/2020</t>
  </si>
  <si>
    <t>hekson-99582</t>
  </si>
  <si>
    <t>Devant la grosse augmentation de ma cotisation pour 2021, et après maintes relances , j'ai enfin eu un contact téléphonique avec un conseiller pour étudier mon dossier. Il en ressort que le calculateur applique les critères de calcul mais que ce dernier  peut prendre la main et faire une proposition personnalisée au cas par cas. Celle-ci étant devenue raisonnable , bien qu'au maximum de mes possibilités, j'ai donc décidé de rester adhérente, d'autant plus que  les modalités du  contrat que j'avais souscrit me conviennent toujours très bien. J'avais exprimé sur ce site mon mécontentement, et là, je trouve normal de faire part de mon contentement de l'issue donnée à mon problème, en souhaitant que tout se passe bien pour les années à venir .</t>
  </si>
  <si>
    <t>05/11/2020</t>
  </si>
  <si>
    <t>vero-99319</t>
  </si>
  <si>
    <t xml:space="preserve">très déçue... 
j'avais contracté cette assurance par téléphone et lors de l'entretien j'avais bien précisé que j'avais deux bouledogues français et demandé si les soucis spécifiques à la race (mais non présents à l'époque) étaient pris en charge : "mais bien sûr Madame tout est pris charge ! ne vous inquiétez pas !!  
mon chien s'est fait opérer le mois dernier, non seulement voile du palais et sténose mais on a enlevé une masse dans la gorge et on en a profité pour le stériliser 
rien n'a pété pris en charge que ce soit la stérilisation, la masse, les frais de labo sans parler du voile du palais et de la sténose. 
j'ai deux chiens assurés chez ASSUR O'POIL ...
J'envisage sérieusement d'aller voir ailleurs </t>
  </si>
  <si>
    <t>28/10/2020</t>
  </si>
  <si>
    <t>phiphi-99004</t>
  </si>
  <si>
    <t xml:space="preserve">nous avons un bouledogue Français nous avons pris une mutuelle  Assur opoil  début 31  euros après 50 euros euros en 2020 pour 2021 136 euros plus que le chien prend de âges plus les tarifs augmente faire attention  au contrat .Jai une deuxième mutuelle pour mon deuxième bouledogue la bulle bleu rien de tout cela a conseiller .  </t>
  </si>
  <si>
    <t>21/10/2020</t>
  </si>
  <si>
    <t>aure-98917</t>
  </si>
  <si>
    <t xml:space="preserve">A fuir !!!! 40e d'augmentation par mois d'un coup pour 2021! Je paierai 94e par mois pour ma chienne alors que juste les accidents sont couverts ! Amabilité inexistante quand on arrive après toute une matinée d'essais à les joindre. On me fait remarquer que je leur ai coûté de l'argent. N'est ce pas le principe d'une assurance ? Payer parfois pour rien et d'autres fois pour quelque chose ? Une honte ! </t>
  </si>
  <si>
    <t>19/10/2020</t>
  </si>
  <si>
    <t>gael57300-98886</t>
  </si>
  <si>
    <t xml:space="preserve">j'ai assuré mon chien chez eu sa fait 3 ans j'ai commencer a 28 euros mois et maintenant je paie 40,83 euros mois pour le contrat confort et la surprise j'ai recu un mail pour me dire que la cotisation passe a partir du 1 janvier 2021 a 60,70 pour motif qu'il y a le covid MDR je vais faire tout pour résilier mon contrat le premier janvier 2021 </t>
  </si>
  <si>
    <t>marjune18-97140</t>
  </si>
  <si>
    <t>5 ans que je suis chez eux je paie des sommes faramineuses pour être rembourser a 80 % des frais vétérinaire je n'ai jamais eu de problème jusqu'à présent, sauf maintenant ils me disent qui a des franchises etc alors que je vais au vétérinaires 2 fois maximum dans l'année pour 42€/mois mes parent y vont tout les 2 mois minimum il paye 35€/mois il y a un gros problème dans cette assurance. De plus les personnes au téléphone sont mal polies ne vous laisse pas parler et sortent un baratin incompréhensible, je met mon dossier dans les mains de mon service juridique. 
mon conseil c'est à fuir</t>
  </si>
  <si>
    <t>maroua42-88924</t>
  </si>
  <si>
    <t xml:space="preserve">Clairement du baratin ! Le commercial qui vous appelle vous vend du rêve. Il vous dit que tout est pris en charge je cite « même les vermifuges et anti parasitaires ». Il m'a garanti qu'on pouvait envoyer les factures par mail ou par courrier et que dans le cas de courrier on pouvait me faire parvenir les enveloppes affranchies. Lors du premier soin, on m'a informé qu'il n'y avait pas de service en ligne (envoie pas mail inexistant donc), que les frais d'envoi étaient à ma charge et qu'ils ne fournissaient rien. J'envoie donc ma facture comprenant une note pour les anti parasitaires et une pour une consultation. La note contre les anti parasitaires m'a été renvoyée car il y a minimum à dépenser 15-20€). Je viens d'envoyer une nouvelle facture avec un vermifuge et anti parasitaires inclus sur l'ordonnance et une fois de + non remboursé alors que le pallier est atteint. J'ai réclamé d'être recontacter par un responsable, j'attends depuis plusieurs mois. Je ne recommande pas.  Fuyez ! </t>
  </si>
  <si>
    <t>yoyojpg-88694</t>
  </si>
  <si>
    <t>Fuyez cette assurance animaux. Contrat souscrit en septembre 2019 avec soit disant 2 mois offerts que je n'ai pas eu. Adhésion à 18,25 euros. Et oh surprise !! Toutes les échéances tombent à 23,45 euros tous les mois !! Ce sont des personnes qui prennent votre argent et basta. Nous sommes obligés d'attendre 1 an en plus avant de résilier !! Je suis outré et très en colère ! Passez votre chemin et ne souscrivez pas ??</t>
  </si>
  <si>
    <t>04/04/2020</t>
  </si>
  <si>
    <t>chat-com-87345</t>
  </si>
  <si>
    <t xml:space="preserve">C'est une catastrophe tout simplement Refus de prise en charge de frais opératoires sur un jeune chat de 22 mois après plus 17 mois d'assurance sans incident </t>
  </si>
  <si>
    <t>19/02/2020</t>
  </si>
  <si>
    <t>netleader-80509</t>
  </si>
  <si>
    <t xml:space="preserve">Assurer depuis 3 ans bientôt. Et premier coup de geule et le dernier puisque je résilié mon assurance bien entendu ! Passer de 34.99 euros à 62.03 par mois à partir du mois de janvier.. Quel intérêt de rester chez eux. Augmentation non justifier pour ma part c'est comme si notre assurance voiture augmenter tout les ans avec du bonus !! Très déçu je ne le conseil pas ! </t>
  </si>
  <si>
    <t>29/10/2019</t>
  </si>
  <si>
    <t>tara-78569</t>
  </si>
  <si>
    <t>A fuir... Ne rembourse aucun frais</t>
  </si>
  <si>
    <t>20/08/2019</t>
  </si>
  <si>
    <t>babs-77920</t>
  </si>
  <si>
    <t>Pas de nouvelles malgré l'envoi de mails
Augmentation cotisation mensuelle sans explications
En attente de remboursement depuis 10 jours et toujours rien.
600 euros par an pour n'avoir aucun remboursement, aucun suivi.
Société à proscrire</t>
  </si>
  <si>
    <t>25/07/2019</t>
  </si>
  <si>
    <t>samy-77736</t>
  </si>
  <si>
    <t>Suite à plusieurs appels téléphoniques ces deux dernières semaines, malgré l'envoi de mon dossier par voie postale en 2 fois, courrier simple et recommande AR le 17/06 reçu en vos services (signature sur accuse réception), on me répond :
n'avoir pas retrouvé trace de mon dossier, qu'une réponse me sera donnée au plus tard par téléphone, que le dossier est entre les mains de la responsable de gestion et qu'on ne peut pas me donner de date quand ce dernier sera traité. J'ai l'intention de résilier le contrat étant adhérente depuis 4 ans. 
Sans nouvelle je ferai un recours et résilierai le contrat.
Depuis Comme Responsable injoignable malgré relances</t>
  </si>
  <si>
    <t>18/07/2019</t>
  </si>
  <si>
    <t>pirate-75645</t>
  </si>
  <si>
    <t>Tant que vous n'avez pas besoin d'eux tout va bien. Un coup dur et malgré des années de paiements en temps et en heure, au moment le plus grave, puisque j'ai perdu mon chien, ils bloquent les remboursements ! Infect. Vous trouverez tout aussi bien ailleurs ! N'y allez pas. C'est un scandale et les critiques semblables sont récurrentes.</t>
  </si>
  <si>
    <t>06/05/2019</t>
  </si>
  <si>
    <t>itac77-75477</t>
  </si>
  <si>
    <t>Des délais de remboursement inadmissibles, il faut toujours voir avec les services concernés injoignables, aucune réponse concrète sinon attendre alors que le vétérinaire lui n attend pas pour être réglé évidemment.</t>
  </si>
  <si>
    <t>29/04/2019</t>
  </si>
  <si>
    <t>lolo-74862</t>
  </si>
  <si>
    <t xml:space="preserve">Client depuis 3 ans plusieurs feuille de soin envoyé 0 de remboursement je décide enfin de résilier et on m apprend qu'il faut attendre le 30 décembre donc déjà 3 ans a se faire enflé et il faut que j attende encore plusieurs mois à payer dans le vent </t>
  </si>
  <si>
    <t>08/04/2019</t>
  </si>
  <si>
    <t>cycou33-72479</t>
  </si>
  <si>
    <t xml:space="preserve">assurance tres bien gerer dans le fond envoie de feuilles de soins pour remboursement au mois de novembre au mois de fevrier on me dit qu il manque des pieces dans le dossier je leur fournis au mars on traite mon dossier le 21 mars on me dit le payement et parti se jour meme or je l ai rapelle le 26 mars c est a dire aujourd hui et on ma repondu que le payement paertirer a la fin du mmois donc le 31 et en plus l interlocuteur ma repondu comme si elle avait les nerfs et les a passer sur moi et ma raccrocher a la figure donc un remboursement qui prend 5 mois ces un peut long 
</t>
  </si>
  <si>
    <t>26/03/2019</t>
  </si>
  <si>
    <t>kd-72240</t>
  </si>
  <si>
    <t xml:space="preserve">courrier avec A/R pour résilier mon contrat le 16 octobre 2018 (date d'échéance février 2019) soit disant non reçu (alors que l'avis de réception m'a été retourné signé) plus envoie d'une lettre suivie avec preuve de mon envoi recommandé et encore soit disant non reçu c'est inadmissible car on continue à me prélever je vais donc bloquer la somme auprès de ma banque puisque je suis dans mon droit.
</t>
  </si>
  <si>
    <t>jm-72181</t>
  </si>
  <si>
    <t xml:space="preserve">je souhaite résilier mon assurance mais on m'informe que j'ai modifier mon contrat et que je dois attendre 1 an... La modification s'est faite de droit suite au décès d'un de mes chiens. Aujourd'hui  on m'avance que je dois attendre 1 an pour résilier ??? Impossible de vous joindre par tph ... Envoi en recommandé, pour recevoir un courrier vous ne pouvez résilier et nous ne prendrons en compte que les recommandés ...  </t>
  </si>
  <si>
    <t>14/03/2019</t>
  </si>
  <si>
    <t>canydany-72133</t>
  </si>
  <si>
    <t>Expérience inacceptable 
Tout d'abord j'ai envoyé les feuilles de soins par courrier qui se perdent, du coup pour éviter ce genre de problème j'ai envoyé par email et suite à mes nombreuses relances depuis 1 an aucune nouvelle.
D'autre part, j'ai reçu une indexation du prix de la cotisation qui passe presque du simple au double et qui correspond comme un "malus pour une voiture" Evidemment je dois attendre un an pour la résiliation car depuis le mois de novembre j'attends une réponse de leur service, c'est dommage à un mois près j'aurai pu résilier ! si quelqu'un aurait eu le professionnalisme de me répondre à mes questions</t>
  </si>
  <si>
    <t>grazou-71503</t>
  </si>
  <si>
    <t>satisfaite des tarifs,de l'acceuil,du service santé animaux,des réponses apportés .</t>
  </si>
  <si>
    <t>20/02/2019</t>
  </si>
  <si>
    <t>askoll-71216</t>
  </si>
  <si>
    <t>Très bon service client,a l écoute du client,professionnelle et compétant. 
Pour le délais des remboursements,mème si parfois s est un peut long,le principal est d être remboursés.
Je recommande cette mutuelle,surtout pour les animaux  âgés de plus de 8 ans,car très peut de mutuelle assure votre animal au delà de 8 ans.
Et moi je suis ravis pour mon toutou</t>
  </si>
  <si>
    <t>12/02/2019</t>
  </si>
  <si>
    <t>nathowen-69615</t>
  </si>
  <si>
    <t xml:space="preserve">deçu bien lire les conditions generale sinon vous aurais des surprise remboursement un peu long service client il ne comprenne rien feuille non rembourser il trouve toujours quelque chose qui ne va pas il renvoi la feuille parce que il manque tout le temp quelque chose </t>
  </si>
  <si>
    <t>21/12/2018</t>
  </si>
  <si>
    <t>pauline-68688</t>
  </si>
  <si>
    <t xml:space="preserve">Feuille de soin envoiyer le 31 octobre aucun remboursement service client incompétent il dise DSL madame il ne veule rien dire sur le remboursement je suis très en colère je commence à croire ke j aurer du faire </t>
  </si>
  <si>
    <t>16/11/2018</t>
  </si>
  <si>
    <t>savanaah-66772</t>
  </si>
  <si>
    <t xml:space="preserve">Bonjour,
Assur O'Poil fuyez les. Ils refusent de resilier les contrats . Ils ne connaissent pas la loi et quand vous les appelez après 10 mins d'attente on vous raccroche limite au nez parce que ils ne veulent pas que vous résiliez (courrier envoyé avec A/R en amont) après la 1ere année alors qu'ils n'ont pas envoyer de courrier indiquant que le contrat arrivait à la date d'échéance de la 1ere année.
conseillers post signatures désagréables.
Formez correctement votre personnel avant de proposer des services. 
Complètement Insatisfaite
</t>
  </si>
  <si>
    <t>11/09/2018</t>
  </si>
  <si>
    <t>katsou-59153</t>
  </si>
  <si>
    <t>Pas sérieux !</t>
  </si>
  <si>
    <t>27/11/2017</t>
  </si>
  <si>
    <t>sunshine-53256</t>
  </si>
  <si>
    <t>Bonjour
J'ai prit une mutuelle pour ma petite Moxie car étant en invalidité ma pensions est de quelques petits centaines d'euros. Premier point négatif pris de départ différents que celui prélevé.
J'ai prit  la décision de la faire pucer et stériliser ma chatte âgée de 6 mois . Bilan 235 e plus de la moitié de ma pension.
J'ai envoyé la feuille de soin et plus de 10 jours après toujours pas de remboursement.
Et impossible de les joindre .
Je suis très en colère et plus que mécontente</t>
  </si>
  <si>
    <t>14/03/2017</t>
  </si>
  <si>
    <t>mango-giffone-139350</t>
  </si>
  <si>
    <t xml:space="preserve">J ai envoyé une facture le 18 octobre 2021 pour le remboursement concernant les croquettes dont j ai souscrit dans mon contrat et qu ils m on proposé au téléphone lors de la démarche .
J ai appelé une première fois pour avoir des nouvelles concernant ma facture et la femme que j ai eu au téléphone ne m a pas laissé parler et me dit on va vous rappeller dans la journée car là nous sommes en panne d informatique et me raccroche au nez.
Je rappelle une deuxième fois le 9 novembre 2021 et temps d attente 6 minutes et un monsieur me répond au bout des 6 minutes , je lui explique  l objet de mon appel et me dit que mon dossier n a pas encore été traité et je pose la question de savoir s ils ont bien reçu ma facture et il me repond qu il ne peut pas voir car il est à Bordeaux. Il me dit qu'il y a du retard et que je dois attendre.
En fait je n' ai plus confiance en cette assurance.
Je crois que je vais résilier mes contrats.
</t>
  </si>
  <si>
    <t>Eca Assurances</t>
  </si>
  <si>
    <t>10/11/2021</t>
  </si>
  <si>
    <t>lily83-138450</t>
  </si>
  <si>
    <t>J'ai envoyé la résiliation de mon contrat en tant et en heure. Il l'on perdu je revois la photo du courrier et l'accusé de réception je fais leur boulot part téléphone je prouve ma bonne foi et la ils font les morts plus de nouvelles rien. Vraiment nul je déconseille</t>
  </si>
  <si>
    <t>28/10/2021</t>
  </si>
  <si>
    <t>lipyta-137421</t>
  </si>
  <si>
    <t>Je cherchais une assurance pour mon chien teddy et leur conseiller m'a appelé pour me proposer leurs prestations. J'ai très hésité je fait beaucoup de questions mais j'ai fini pour faire le contrat avec eux.j'ai bien précisé que se je voulais résilier le contrat car je devais parler à mon mari comme je pouvais le faire et il m'a répondu qui soufisait de le contacter et que ça serait fait.15 min plus tard ou même pas après parler à mon mari on a conclu qui on voulait arrêter. J'ai répondu a leur email en le disant que je voulais arrêter et je l'ai appelé quelques minutes après. Je l'ai bien précisé que je voulais arrêter !il m'a beaucoup parlé mais ma décision était prise et il a fini pour dire que c'est d'accord et qu'il allait résilier le contrat. J'étais tranquille j'ai pas vu leus prélèvements le mois dernier et je me suis inquiéte que aujourd'hui après leur e-mail de enquête de satisfaction.jai envoyé tout les fotos des preuves que j'ai ( email,histoire de conversation) à leur service de réclamation et j'attends depuis une semaine une réponse. J'ai pas envoyé les photo du rib ni de la carte de mon chien car il m'avait dit que ça serait conclu que en ce moment .c'est du n'importe quoi!</t>
  </si>
  <si>
    <t>14/10/2021</t>
  </si>
  <si>
    <t>myrose-r-133890</t>
  </si>
  <si>
    <t xml:space="preserve">Depuis juin je n’ai toujours pas été remboursée des consultations. 
À chaque relance on répond « nous avons du retard ». 
Après ces relances je recevais un mail demandant de renvoyer les documents. 
Cela fait le 4e envoie, le 6e appel du service client. Et toujours pas de remboursement. 
Nous somme fin septembre. </t>
  </si>
  <si>
    <t>clara--133722</t>
  </si>
  <si>
    <t xml:space="preserve">Vraiment assurance à fuir , deuxième visite chez le veto et déjà refus de remboursement de leurs part .. mon chiot a boite par deux fois mais deux pattes différentes et ils m’ont sorti que mon chiot avait était malade avant !! Malade ?? Une boiterie ?? Patte différente en plus ..cette assurance a toujours une décide pour ne pas nous rembourser mais je compte bien me retourner contre elle car leur excuse ne tiens pas la route par rapport à leurs excuses de non paiement..
Surtout fuyez lors des premiers contacts avec eux </t>
  </si>
  <si>
    <t>abress-133718</t>
  </si>
  <si>
    <t xml:space="preserve">Fuyez!!!!!!!!!!, même si les mensualités sont attrayantes, ne signer de pas de contrat  chez eux!!!! Je ne recommande absolument pas . 
Au téléphone le démarcheur ECA me garantie le remboursement orthodontistes. Au final j'ai payé 345 e le semestre de ma poche en juin 2021 . Aujourd'hui ils ne mont toujours pas remboursés . Je n'arrête pas de tenter de les solliciter . Pareil lorthoptiste plus de remboursement depuis avril . Chez le toubib pareil . J'ai du pleuré pour 7,5e de ticket modérateur (ça cette petite somme, ils ont bien voulu me rembourser) alors que la sécu leur transmet tout . Il ne doit plus y avoir d'avoir ??? 
Perso j'ai au moin 200e dehors . Je suis très en colère. En plus la première année est obligatoire car nouveau contrat . Mais en octobre je vous envoie mon recommandé de résiliation. 
Y a t'il un moyen de porter plainte par le biais du tribunal de commerce ? Je ne sais pas 
</t>
  </si>
  <si>
    <t>labahia-129406</t>
  </si>
  <si>
    <t xml:space="preserve">Très franchement c’est la pire expérience que j’ai jamais eu avec une assurance mes 3 chats y sont et c’est de pire en pire au début on s’occupe bien de vous et encore, mais au final c’est des attentes de 3/4 mois pour avoir les remboursements, sans qu’eux même arrêter leur prélèvement…!Bah oui faut bien qu’ils prennent l’argent mais pour les rendre ….c’est une autre histoire!  Une grande honte et au téléphone on ose vous prendre pour de la merde et pour des imbéciles qui n’y comprennent rien !!! A fuir le plus rapidement possible !!!! Fuyez !! Vraiment !!!! </t>
  </si>
  <si>
    <t>25/08/2021</t>
  </si>
  <si>
    <t>nico123-128311</t>
  </si>
  <si>
    <t>Fuyez cette assurance!!!! Service client horrible, utilise pendant 1ans et demi, jamais vraiment utile. Car trop dur demande de remboursement.!!! A la fin voila, ils cherchent toujours pour ne pas resilier!!! J'ai  perdu mon travail, je veux resilier et voir sa reponse qu'il faut j'attend l'anniversaire contrat encore 1 ans!!!!
C'est vraiment une honte je ne comprends pas que ces gens là continuent à excercer. Meme c'est bien ecrit sur le contrat!!!!!! VOIR ici (En cas de survenance  d'un  des événements  prévus  par l'article L  113-16 du Code des  Assurances changement de domicile, de situation matrimoniale,  de régime matrimonial,  de profession,  retraite professionnelle  ou cessation d'activité professionnelle,  lorsque les risques garantis  sont en relation  directe avec la situation  antérieure et ne se retrouvent pas dans la situation nouvelle. • La résiliation du contrat ne peut intervenir que dans les trois mois suivant la date de l'événement. • En cas de diminution  du risque  si nous ne réduison) A EVITER!!!+</t>
  </si>
  <si>
    <t>17/08/2021</t>
  </si>
  <si>
    <t>chrisvan-127807</t>
  </si>
  <si>
    <t xml:space="preserve">Assurance à fuir, les conseillers vous vendent du rêve lors du contact suite à la demande de devis en ligne. On vous dit qu'avec la garantie "confort",vous êtes tranquille, et en fait pas du tout, aucun remboursement ,il y a toujours quelque chose qui fait que ce n'est pas pris en charge. 
Le tableau des garanties induit en erreur.
Assurance à fuir, publicité mensongère, aucun professionnalisme. </t>
  </si>
  <si>
    <t>l'opprime-127198</t>
  </si>
  <si>
    <t>Braves gens
Fuyez cette assurance, ils cherchent toujours la petite bête pour ne pas rembourser surtout pour les animaux, ils leur manquent toujours un papier, un avis d'un véto,  ou un compte rendu. C'est vraiment une honte je ne comprends pas que ces gens là continuent à excercer.</t>
  </si>
  <si>
    <t>09/08/2021</t>
  </si>
  <si>
    <t>kat-122293</t>
  </si>
  <si>
    <t xml:space="preserve">Assurance à fuir. 
Pas sérieux, forcing . Je n'ai pas signé de contrat et pourtant je dois payer soit disant que j'ai signé electroniquement. Complètement faux.  Je me suis retrouver avec le contentieux qui m'a insulté et menacer.  J'ai voulu résilier avec AR et on refuser pour cause que la lettre est arriver 1 jour trop tard.  J'ai dû m'acquitter d'un an de cotisation en plus. Renvoi d'une nouvelle lettre en AR et la il m'envoie un email pour me dire qu'ils ont bien reçu cette lettre a temps mais qu'ils vont réfléchir et statuer sur mon dossier pour savoir s'ils me résilié ou pas.  Enfin reçu  la confirmation de résiliation pour le 31 août 2021. 
J'ai bien sûr arrêter tout prélèvement depuis plus d'un an et je paie tous les mois par carte ce qui ne leur permettra pas de prélevé impunément sur mon compte.
En 2 ans, je n'ai jamais été remboursé de quoi que ce soit, il y avait toujours quelque chose qui ne correspondait pas.
J'ai été contacter par un conseillé qui voulait à tout prix que je prenne une mutuelle santé pour ma famille. L'orque je lui est dit que eca assurance n'était pas sérieuse et que je ne voulais pas souscrire quoi que ce doit chez eux, j'ai été  insulté.  J'ai dû raccrocher pour arrêter la conversation. De vrai Pitt Bull. A fuir. </t>
  </si>
  <si>
    <t>04/07/2021</t>
  </si>
  <si>
    <t>eleo-121303</t>
  </si>
  <si>
    <t xml:space="preserve">vraiment déçue remboursements très long il faut les relancer par mail et tel déjà 3 fois que j’appelle et toujours rien les opératrices téléphonique sont charmantes et prennent vos demandes en promettant de s'occuper perso de mon dossier mais j'attends toujours   </t>
  </si>
  <si>
    <t>c-bof--116473</t>
  </si>
  <si>
    <t>1 étoiles c trop pour eux 
Lors de l'inscription au téléphone la dame m'a formellement expliquer que j'étais rembourser de la totalité des frais vétérinaires
2 mois après remboursement à hauteur de 25 € alors que j'ai déjà débourser 180€ de frais vétérinaires
Prochain remboursement l'année prochaine jusqu'à 25€ 
Contrat mensuel a 28€ par mois 
Inadmissible</t>
  </si>
  <si>
    <t>09/06/2021</t>
  </si>
  <si>
    <t>gaia--116180</t>
  </si>
  <si>
    <t xml:space="preserve">Je déconseille fortement cette assurance. Pendant 2 ans j'ai payé tout les mois pour ma chienne. A la 1ère consultation je ne suis ni remboursé pour la consultation de 190€ ni pour les médicaments. C'est une honte. Ça devrait être le minimum pour une assurance de rembourser ces frais là.... Eca assurance pour animaux pour moi c'est fini j'ai résilié aujourd'hui même et faire opposition sur mon compte. Ils ne verront plus 1cent de ma part. Quelle pourriture... Désolée suis en colère !!! Quelqu'un aurait une assurance à me conseiller ? </t>
  </si>
  <si>
    <t>07/06/2021</t>
  </si>
  <si>
    <t>ocean-hj-110884</t>
  </si>
  <si>
    <t>Assurance vraiment pas sérieuse. 
Des promesses au téléphone de remboursement à 100% resultat au 1er problème vous êtes remboursé qu'un quart ou rien remboursé du tout. 
L'assurance vous prélève le lendemain de votre souscription mais si vous voulez vous désabonner de cette assurance c'est peine perdue tout d'abord il vous faut recevrons à rester deuxièmement ils vous diront que c'est après 3 mois de souscription que vous pouvez arrêter le contrat maintenant je me retrouve alors devoir de l'argent car ils n'ont pas voulu arrêter le contrat quand je l'ai demandé il faut vraiment s'en méfier</t>
  </si>
  <si>
    <t>19/04/2021</t>
  </si>
  <si>
    <t>domisantiago-107857</t>
  </si>
  <si>
    <t xml:space="preserve">Déçu, ma chienne opérée, en urgence, pour une métrite fulgurante a été pris en charge en tant que stérilisation donc remboursement de 100 euros au lieu de 600 euros. </t>
  </si>
  <si>
    <t>24/03/2021</t>
  </si>
  <si>
    <t>ac-107280</t>
  </si>
  <si>
    <t xml:space="preserve">Je déconseille cette assurance vivement.  Mettez de l'argent de côté et puis, c'est tout. 
J'ai payé pendant 16 mois pour mon chien qui avait à peine dix ans à l'époque de la souscription.  En bref j'ai payé 1248€ au total des échéances pour des rembousements à hauteur de 531€. Des mauvais remboursements,  même après contestation de ma part. 
Pas nette,  pas, réactifs. 
Ne vous mettez pas, dans ce stresse et galère. 
A.  C. 
</t>
  </si>
  <si>
    <t>20/03/2021</t>
  </si>
  <si>
    <t>nicois--106286</t>
  </si>
  <si>
    <t>Après 3 ans d’assurance Premium + pour mes 2 chiens (qui sont en bonne santé)  je suis très déçu par les délais de remboursement, le manque de fluidité de ceux-ci et la franchise importante imposée.
Je déconseille vivement cet assureur et non seulement je ne vais pas assurer chez eux  le chat que je viens d’adopter mais je vais dénoncer mes deux contrats ( 2 mois de préavis!).
A éviter absolument!</t>
  </si>
  <si>
    <t>ilana-105151</t>
  </si>
  <si>
    <t xml:space="preserve">À fuir, des menteurs, ils ne pratiques pas les prix des contrats ! 
Au moment de souscrire avec la conseillère, Mia, celle-ci me dit que l'adhésion est de 20€, avec 2 mois offerts, hors celle-ci m'a en réalité prélevé 42,17€, alors qu'elle avait bien dit qu'elle ne prélevait que 20€. Je téléphone pour des explications, et c'est une Mia extrêmement agressive désormais, incapable de justifier d'une telle somme. 
</t>
  </si>
  <si>
    <t>02/03/2021</t>
  </si>
  <si>
    <t>will-104706</t>
  </si>
  <si>
    <t>FUIR!!!!!!!
Détail des remboursements très flou. 
Aucune explication au téléphone. 
Les 100% pris en charge..Mensonge, il y a la franchise de 15% sur chaque ligne !!!!!!.
Très mal remboursé.....
Allez ailleurs svp....</t>
  </si>
  <si>
    <t>24/02/2021</t>
  </si>
  <si>
    <t>lyne-104311</t>
  </si>
  <si>
    <t>A fuir. Augmentation rapide des prix... ma chienne n a que 2 ans! Et au moment de résilier.. a temps... et en demandant une prise en compte au plus rapide... ils passent la date d échéance de l assurance et continuent de ponctionner l argent... pas de réponse et quand j appelle, ils osent dire que je n ai pas spécifié la date anniversaire. Évidemment j ai coupé les prélèvements auprès de ma banque et ne compte pas en rester là. Aucun respect des lois de protection des consommateurs. J ai payé un an sans aucune prise en charge pour la stérilisation de mon animal..  écoeurée... Je vais les dénoncer auprès des associations de consommateurs...</t>
  </si>
  <si>
    <t>16/02/2021</t>
  </si>
  <si>
    <t>tbincteux-80253</t>
  </si>
  <si>
    <t>Toujours une excuse pour ne pas rembourser les frais vétérinaires, 1er et dernière année, manque toujours une facture ou bien pas reçus .
Délais longs pour avoir gain de cause</t>
  </si>
  <si>
    <t>cocomahieu-103044</t>
  </si>
  <si>
    <t xml:space="preserve">A fuir!
Ils ne garantissent rien en fait.
J'ai la garantie "complète" mais cela veux dire complète dans le ...!
Une consultation du mois de décembre n'est toujours pas remboursée
Une radio de mon chien n'est pas remboursée au motif "pathologie non couverte" mais je ne sais même pas de quoi il s'agit, j'ai juste reçu un mail générique sans précision.
</t>
  </si>
  <si>
    <t>21/01/2021</t>
  </si>
  <si>
    <t>mg-100545</t>
  </si>
  <si>
    <t xml:space="preserve">Je ne recommande aucunement! 
Continue  de prelever même lorsque le contrat est résilié! Et surtout ignore les messages.  
Je suis extrement déçue de leur service sincèrement mieux vaut ne pas assurer son animal. </t>
  </si>
  <si>
    <t>24/11/2020</t>
  </si>
  <si>
    <t>gemini59200-100214</t>
  </si>
  <si>
    <t>J'ai pris cette mutuelle pour mon chaton quand il avait à peine 10 mois, il faisait des otites à répétition à l'époque je décide de prendre une mutuelle, démarchage téléphonique je joue carte sur table et on me répond pas de soucis... quelques mois après je dois faire un scanner comme c'est pendant la période de carence de 60 jours je n'ai pas fait de demande de remboursement.
Suite a ce scanner on doit opérer mon chaton, je fais jouer la mutuelle et on me répond : "Tout accident ou pathologie, ainsi que ses suites et conséquences, dont la première manifestation ou survenance intervient avant la
date de souscription ou pendant le délai de carence sera exclu des garanties, pendant toute la durée de l'adhésion au contrat". en gros aucun remboursement, j'aurais du deviner qu'elle allait avoir un problèmes et ne pas prendre de mutuelle vu que de toute façon les soucis liés à ses oreilles ne seront pas pris en compte.
Donc si vous avez de l'argent à jeter par les fenêtres n'hésitez pas à faire appel à eux, personnellement je me suis mis un rappel pour ne pas oublier de résilier deux mois avant la date car je ne peux pas non plus baisser ma cotisation a plus de 30€/mois.</t>
  </si>
  <si>
    <t>17/11/2020</t>
  </si>
  <si>
    <t>jchris-100196</t>
  </si>
  <si>
    <t>Je suis satisfaite de cette assurance que j'ai pris pour mon chien qui avait 9 ans à l'époque (donc vieux pour certaines assurances qui ne voulaient pas assurer mon chien). Mon chien est diabétique, a subi un scanner prise de sang etc, je suis bien remboursé, et rapidement. Par contre il y a eu une hausse des prélèvements sans informations au préalable.</t>
  </si>
  <si>
    <t>lola565-100189</t>
  </si>
  <si>
    <t>Ils m'ont toujours remboursé dans les temps, jamais eu de soucis avec eux la conseillère vraiment sympathique. Je conseille vraiment, il y a aussi ma maman et ma sœur labas qui sont aussi très satisfaite.</t>
  </si>
  <si>
    <t>nilav-99998</t>
  </si>
  <si>
    <t xml:space="preserve">Faites attention avant de vous inscrit car je me suis inscrit le 20 août au matin et en lisant sur un forum j ai lu que cette assurance était à fuir. Alors le jour même j ai envoyé un recommandé ar, j ai envoyé un mail même téléphoner on m'a dit que c était pris en compte. Quel mois plus tard je regarde mon compte stupéfaction j ai été prélever alors je leur téléphone on me dit que l argent sera reversé à la fin du mois sur mon compte. Et la aujourd'hui encore un nouveau prélèvement. Je vous dirais que une chose de bien réfléchir avant de signer un contrat avec cette assurance </t>
  </si>
  <si>
    <t>11/11/2020</t>
  </si>
  <si>
    <t>spawni946--98645</t>
  </si>
  <si>
    <t xml:space="preserve">Déçu par leur prise en charge pour les vaccinations et malgré une assurance au Max pour mon deuxième chat  la prise en charge pour mes médoc et vitamines n’est pas plus prise en compte résultat je paye plus de 40€ par mois pour au final je vais faire stériliser ma petite et après stop  finish </t>
  </si>
  <si>
    <t>ericbesak-98243</t>
  </si>
  <si>
    <t>ABSOLUEMENT ZERO ! des remboursements qui n'arrivent pas, et surtout pas d'appel de cotisations mais des lettres recommandée d'impayés !!!
2 sinistres en un an, pour le premier j'ai reçu 28 € au lieu des 48 € prévus et pour le second (75 € déboursés) ... rien du tout !!!
Ajoutons pour finir de trop nombreuses sollicitations pour proposer d'autres contrats !
Bref à fuir comme la peste !</t>
  </si>
  <si>
    <t>love-96533</t>
  </si>
  <si>
    <t>Je ne comprends pas les avis négatifs qu'il y a sur cette assurance ECA j'ai pris la formule confort depuis que mon petit chien a eu 2 mois . Vers l'âge d'un an il a été opéré de la hanche j'ai été remboursé à 70 % de son opération je suis remboursé de la moitié de son vaccin à chaque fois qu'il en a un je l'ai fait castrer sur 130 € j'ai été remboursé 100 € la seule chose où je me suis trompé c'est que je pensais que le détartrage était compris dans la formule bien sûr je ne suis pas remboursé pour la maladie ni les visites de Veto et bien sûr pas les médicaments  non plus mais j en reviens à dire que cette Assurance pour ma part pour l'instant j'en suis contente .Mon petit chien a 2 ans et demi bien sûr j'espère avoir besoin d'eux le moins possible le seul truc que je déplore c'est que en même pas 2 ans passer c'est que de 28 € je suis déjà passé à 32 € et des poussières pourquoi je n'en sais rien pour l'instant je reste chez eux en attendant d'en trouver une un peu moins cher où il rembourserai comme j'ai dit le détartrage quand il en aura besoin et si je pouvais trouver aussi pour les visites de vétérinaire et les maladies je changerai très certainement et aussi pour le décès .Bien sûr bien que je ne souhaite pas qu'il décède pauvre petit bonhomme je voudrais rajouter que quand je téléphone j'ai toujours quelqu'un au téléphone quand je pense que le remboursement n'arrive pas très vite bien c'est très rare et que je tombe toujours sur des personnes très aimable pour ma part je conseille cette assurance en attendant d en trouver une qui soit à peu près dans les mêmes tarifs et que j'ai un peu plus de garantie.</t>
  </si>
  <si>
    <t>coco-96281</t>
  </si>
  <si>
    <t>Ce sont des menteur sur le contrat que j'ai souscrit il est mentionné que je serai remboursé à 85 % alors qu'en réalité il y a une franchise  qu om vous retient sur le remboussementde la  les factures de remboursement il ne vous reste plus que 45 % de rembourser</t>
  </si>
  <si>
    <t>13/08/2020</t>
  </si>
  <si>
    <t>fabie64-95848</t>
  </si>
  <si>
    <t>Nul à fuir. J'ai assuré mon animal 6 ans pour rien, ATTENTION NE PRENNENT PAS EN COMPTE ACCIDENT AVEC UN VÉHICULE OU UN HUMAIN, NI LES HERNIES DISCALES NI L' ÉPILEPSIE. Je suis très en colère.
PLACER PLUTÔT VOTRE ARGENT CHAQUE MOIS POUR VOUS AIDER EN CAS DE MALADIE OU ACCIDENT</t>
  </si>
  <si>
    <t>03/08/2020</t>
  </si>
  <si>
    <t>joellegobinet-90105</t>
  </si>
  <si>
    <t>très mauvaise assurances vous promettent des remboursements qu'on a jamais. Lorsque l'on envoie les feuilles de maladies ils vous disent ce n'est pas pris en compte et on doit attendre l'anniversaire pour résilier. c'est une honte. Ne souscrivez pas chez eux</t>
  </si>
  <si>
    <t>marguerite86-89882</t>
  </si>
  <si>
    <t xml:space="preserve">Aucune fiabilité.
On m'a prélevé le double du prix dès le premier mois, trois semaines que je tente d'avoir mon remboursement, aucune réponse par mail, de fausses promesses quand on arrive enfin à vous avoir par téléphone et toujours pas de signe de mon remboursement. 
Vous me répondiez pour avoir les preuves de votre erreur, la dame que j'ai eu au téléphone m'a confirmé qu'il me fallait être remboursée, depuis, rien. Silence Radio. 
C'est insupportable. </t>
  </si>
  <si>
    <t>23/05/2020</t>
  </si>
  <si>
    <t>marcgirard12-88050</t>
  </si>
  <si>
    <t>La croix et la bannière pour résilier. A fuir comme la peste!</t>
  </si>
  <si>
    <t>elise-87026</t>
  </si>
  <si>
    <t>Je suis très déçu d'etre venu chez vous</t>
  </si>
  <si>
    <t>12/02/2020</t>
  </si>
  <si>
    <t>sylviecolnat-80452</t>
  </si>
  <si>
    <t>on nous promène!! ils remboursent et enlèvent plus que la franchise applicable sans détail, j'attends des réponses depuis le 29 mai !!remboursements extrêmement longs .. pas de sérieux au standard téléphonique, n'ont aucun renseignements et n'ont pas l'autorisation de nous passer un responsable..</t>
  </si>
  <si>
    <t>27/10/2019</t>
  </si>
  <si>
    <t>m02-78167</t>
  </si>
  <si>
    <t xml:space="preserve">Je suis prélevée des cotisations sans avoir signer une autorisation de prélèvement d'une part... d'autre part, la conseillère au téléphone a voulu me vendre cette assurance et je lui ai expliqué que je souhaitais avoir le contrat avant toute adhésion... je viens d'avoir un recommandé mise en demeure... je n'ai rien signé !!! je vais m'adresser à 60 millions de consommateurs pour abus et harcèlement. </t>
  </si>
  <si>
    <t>03/08/2019</t>
  </si>
  <si>
    <t>patrice60-78148</t>
  </si>
  <si>
    <t>Actuellement en attente depuis 8 minutes sur leurs numéro de téléphone... ca vient de raccrocher.
Je tente actuellement de les contacter pour obtenir le remboursement des sommes qu'ils m'ont prélevé malgré ma rétractation</t>
  </si>
  <si>
    <t>02/08/2019</t>
  </si>
  <si>
    <t>gwen-78140</t>
  </si>
  <si>
    <t xml:space="preserve">Une quotisation qui a doublé depuis 5 ans sans aucune explication.
La j ai un sinistre en cours. Depuis 3 semaines on me dit que ça sera réglé sous 72h et j attend toujours. Vu le prix de l opération de mon chien la je suis au bord du gouffre. </t>
  </si>
  <si>
    <t>lb-76975</t>
  </si>
  <si>
    <t xml:space="preserve">Me prélève depuis plusieurs mois , plusieurs fois le montant. Suis revenu vers eux toujours le même discours , on vous comprends.Je vais prendre attache avec ma banque pour faire refuser ces prélèvements ; peut être il y aura t'il une réaction.
 </t>
  </si>
  <si>
    <t>20/06/2019</t>
  </si>
  <si>
    <t>vina-76750</t>
  </si>
  <si>
    <t>Mutuelle bonne pour prélever les mensualités,  en revanche pour un remboursement il n y a plus personnes !!! Ne prends pas la peine de lire les mails et renvoi systématiquement les mêmes mails , sans répondre à nos attentes. Je vais bloquer tous les prélèvements et aller voir ailleurs,  depuis le 23 mars j attends qu'en me rembourse une intervention et toujours rien. Alors pour les appeler c'est horrible . Franchement mutuelle à  fuir !!!</t>
  </si>
  <si>
    <t>13/06/2019</t>
  </si>
  <si>
    <t>mlle-jenny-71748</t>
  </si>
  <si>
    <t xml:space="preserve">Service client par mail totalement incompétent. Répond très rarement aux mails (pas le choix d'en envoyer car la ligne est toujours occupée), et lorsque c'est le cas, répond complètement à côté. Il faut donc se débrouiller tout seul. 
Très déçue, jamais vu un service client comme ça. Une honte. </t>
  </si>
  <si>
    <t>tom-69758</t>
  </si>
  <si>
    <t xml:space="preserve">Galère pour les avoirs au téléphone pour qu'au final ils ne savent pas répondre à mes questions , ils ne savent rien et en plus de sa pour les remboursement c'est super long,  de plus en plus déçu de cette mutuelle, je paye je veux la qualité!!!! </t>
  </si>
  <si>
    <t>29/12/2018</t>
  </si>
  <si>
    <t>colerenoire31-69519</t>
  </si>
  <si>
    <t xml:space="preserve"> Je me suis fait trompé et mal renseigné ils étaient censés résilier avec mon ancienne assurance ça n'a pas été prit en compte j'ai tenté de les joindre afin qu'ils règlent le problème ils me font comprendre que non en faites ce n'est pas leurs problèmes ils ont eu ce qu'ils voulaient ils m'ont prélevé le jour même sans même prendre la peine de résilier mon ancien contrat</t>
  </si>
  <si>
    <t>18/12/2018</t>
  </si>
  <si>
    <t>fredibjl-65396</t>
  </si>
  <si>
    <t>j ai souscrit depuis 4 ans une mutuelle pour mon chien ,on viens de lui diagnostiqué qu il est epileptique ( une maladie) et bien cette maladie n est pas pris en charge et tout est a mes frais.Je paye environs 40 euros par mois depuis 4 ans faite le calcul . Lisez bien vos conditions generales c est la mutuelle pour chien ou il y a le plus d exclusion et je me suit faite avoir, maintenant je ne peu m assurer ailleurs, sinon avant que la maladie ce declare mon chien aurais pu etre pris en charge par d autre assurance dont l epilepsie n est pas une exclusion.assur o poil par exemple</t>
  </si>
  <si>
    <t>10/07/2018</t>
  </si>
  <si>
    <t>pepone-1200-32680</t>
  </si>
  <si>
    <t>Cette assurance peu chère à la souscription, augmente tous les ans, sans donner de raisons, débuté en 2012 à 19 € j'en suis aujourd'hui à 33.14</t>
  </si>
  <si>
    <t>23/03/2018</t>
  </si>
  <si>
    <t>hypnose21-59519</t>
  </si>
  <si>
    <t xml:space="preserve">Je constate avec regret que les avis négatifs se révèlent être la vérité.
J’ai souscris lors du premier contact téléphonique car la chargée de clientèle me disait que j’avais 15 jours de délai de rétraction. La nuit portant conseil je décide le lendemain de ne pas donner suite et envoi donc mon recommandé accompagné des documents de l’assureur pour officialiser ma demande.
J’ai reçu un courrier pour notifier le traitement en cours et un coup de téléphone pour finaliser la résiliation 
Or je constate avec stupéfaction 2 semaines plus tard que j’ai été prélevé !!!!! 
Je vous encourage donc à les plus grande prudence car je crains que cela ne devienne un vrai casse tête </t>
  </si>
  <si>
    <t>09/12/2017</t>
  </si>
  <si>
    <t>kahynasabrina-58770</t>
  </si>
  <si>
    <t>Fuyez!!!!  Très mauvaise assurance. Mise a part vous repondre negativement et surtout je dis bien surtout pomper vos sous ils ne servent strictement a rien.</t>
  </si>
  <si>
    <t>13/11/2017</t>
  </si>
  <si>
    <t>vd31-58238</t>
  </si>
  <si>
    <t>Nous nous retrouvons contre notre volonté client de ECA  santé animaux. En effet, suite à un devis reçu le 8 Août, nous les avons contactés le 28 septembre d'abord en tentant de souscrire par le net puis, avant d'avoir validé le contrat, par téléphone car nous n'étions pas d'accord sur la date d'effet qui était celle du devis et que l'on ne pouvait pas modifier. L'opératrice nous a lors donné un tarif supérieur de 4€ au tarif du devis. Je lui ai dit que je n'étais pas d'accord et que je refusais de souscrire le contrat. Elle a tellement insisté de manière désagréable que j'ai fini par raccrocher.
Ma CB avait été débitée d'une mensualité. J'ai donc envoyé le jour même un email demandant le remboursement de la somme débitée car je n'avais pas souscrit de contrat.
Réponse de ce pseudo assureur, le contrat est souscrit.
Quelques jours plus tard, sans avis de leur part, mon compte bancaire était débité de 2 mensualités supplémentaires pour août et septembre.
J'ai envoyé un nouveau mail furieux, réponse par mail : pour faire suite à votre demande, veuillez trouver ci-jointes les conditions particulières de votre contrat.
Envoi d'une recommandée, réponse par mail ce jour : votre demande d'annulation n'est pas valide. Veuillez respecter le préavis.
Me voilà engagée par un an avec des soit-disants professionnels de l'assurance.
Gare à vous.</t>
  </si>
  <si>
    <t>20/10/2017</t>
  </si>
  <si>
    <t>ardalan-57198</t>
  </si>
  <si>
    <t xml:space="preserve">!Surtout ne changez pas de contrat par telephone ! Ils ont des prestataires independant et vous prometent le contrat effectif dans les 3 mois qui suivent . Il n en est rien !!!On vous dit ensuite que c est a la date anniversaire du contrat . Soit pour ma part dans 10 mois . Tres mauvais acceuil au telephone lorsque vous faites une reclamation . Et vous prend pour un C... ( genre quel est alors actuellement mon contrat ? On vous repond: ECA assurance !!!!!)  A FUIR !!!!Je vais donc patienter et resilier avec les 2 mois de preavis . </t>
  </si>
  <si>
    <t>08/09/2017</t>
  </si>
  <si>
    <t>terreness-56131</t>
  </si>
  <si>
    <t xml:space="preserve">A fuir !! </t>
  </si>
  <si>
    <t>20/07/2017</t>
  </si>
  <si>
    <t>ni77124-55937</t>
  </si>
  <si>
    <t>Tres mauvaise assurance vous avez besoin de justifier la maladie de votre chien commebsi le chien avez fait esprer detre malade et d etre oprer . cela fait 2mois est demi que j attend etre rembourser l operation innamissible pour le prix 80 € pour 2 chien .</t>
  </si>
  <si>
    <t>11/07/2017</t>
  </si>
  <si>
    <t>sibannac-50886</t>
  </si>
  <si>
    <t>Ci vous chercher une assurance sérieuse alors passer votre chemin, promesse mensonges et mauvaises fois son une habidute pour cette pseudo assurance j'attends un remboursement depuis 6 mois alors que le service client le promet en une semaine on me demande plusieurs fois les même papiers... Quand au service téléphonique cela devient risible jamais le même discours aucune réponse et encore des promesses ce sera réglée fin de semaine mytho. J'est évidemment envoyé un courier pour mettre fin a ce contrat il faut un courier recommandé 2 mois avant la date anniversaire vous prouver donc être coincé un moment</t>
  </si>
  <si>
    <t>25/05/2017</t>
  </si>
  <si>
    <t>sp-54773</t>
  </si>
  <si>
    <t>Attention de bien lire les conditions générales !! Si votre chien a la moindre maladie ou accident pendant le délai de carence... vous ne serez plus remboursé de cette maladie à vie ! C'est fou. Ma chienne a eu une conjonctivite, pathologie assez classique chez les chiots et je ne vois pas ce qui justifie de ne pas rembourser cette pathologie. L'objet est de réduire au maximum les cas de remboursement. Ce genre d'assurance n'est pas intéressant par rapport au prix demandé.</t>
  </si>
  <si>
    <t>sisyphe-30327</t>
  </si>
  <si>
    <t>Depuis plusieurs années, je suis assurée chez ECA pour quatre animaux : deux chiens deux chats ; aucun tarif préférentiel ne m'a été proposé. J'ai souscrit en ligne une assurance et demandé à ce que celle qui avait été souscrite par erreur de leur part soit annulée : l'annulation n'a jamais été prise en compte, mais la nouvelle assurance a été validée, bien sûr. Une franchise de plus de vingt euros par animal, même pour une consultation, ce n'est pas très intéressant.</t>
  </si>
  <si>
    <t>19/04/2017</t>
  </si>
  <si>
    <t>bd-4050</t>
  </si>
  <si>
    <t>Avec notre 1ere chienne, parcours du combattant pour être remboursés de sa 1ere intervention pour tumeur mammaire, pour les suivantes, plus de problème. a son décès le contrat a été vite résilié sans difficulté. Avec notre nouvelle petite chienne ils ont vite remboursé la stérilisation</t>
  </si>
  <si>
    <t>marie-ant-50243</t>
  </si>
  <si>
    <t>Assurance animaux vraiment nul, ne rembourse pas pour ce qu'on a besoin. Sauf si on prend leurs assurances a 100e/mois. Ne sont pas bons en ce qui concerne le service commercial. Et surtout bien lire les clauses en tout petit, car si votre animal est malade ils ne rembourse que sous certaines conditions et que certains problemes. Beaucoup de choses ( les plus courantes chez les chiens ) ne sont pas prit en charge!</t>
  </si>
  <si>
    <t>christian391-117720</t>
  </si>
  <si>
    <t>Les prix sont corrects, mais ce sont ceux que vous obtenez avec n'importe quel courtier. En revanche, si un jour vous avez un souci (erreur de prélèvement, sinistre, etc...) LSA c'est une catastrophe. Vous ne pourrez pas joindre votre assureur, et LSA au niveau réactivité c'est une catastrophe. Ils ne répondent jamais aux mails, et quand ils répondent c'est pour vous orienter vers un autre service. Le pire, c'est que les contrats évoluent parfois dans le bon sens (conditions tarifaires inférieures), mais JAMAIS LSA n'aura le temps ou le professionnalisme de vous en informer et vous continuerez à payer le prix fort.  Je les ai pratiqué à tort pendant 5 ans et perdu beaucoup de temps et d'argent. En un mot : FUYEZ !!!</t>
  </si>
  <si>
    <t>MMA</t>
  </si>
  <si>
    <t>responsabilite-civile-professionnelle</t>
  </si>
  <si>
    <t>21/06/2021</t>
  </si>
  <si>
    <t>mesmeilleuresarnaques-100553</t>
  </si>
  <si>
    <t>Avis de client d'un professionnel du BTP assuré chez MMA. A la suite d'un dégât causé par ce constructeur lors d'un chantier, cet "assureur" n'assure pas le dommage que j'ai subi ni en RC pro ni en Décennale. Bilan : 20.000 € à ma charge. Fuyez les professionnels "assurés" chez eux : ils ne sont pas couverts ! et donc vous non plus !</t>
  </si>
  <si>
    <t>catslab-101315</t>
  </si>
  <si>
    <t>L'excellente interface commerciale laisse croire à l'utilité d'une assurance RC pro pour un auto-entrepreneur (positionnement d'HISCOX). Après déclaration d'un sinistre, les pièces "nécessaires pour instruire le dossier" demandées par le mandataire (nommé "gestionnaire de sinistre" par HISCOX) vous font rapidement comprendre que vous n'avez aucune chance d'être indemnisé. Pour exemple et dans mon cas, ce mandataire me réclame "les pièces contractuelles me liant à mon client, ainsi que l'ensemble des factures, annexes, et conditions générales et particulières y afférentes". Quel auto-entrepreneur exécutant des missions ponctuelles peut produire ça ?
Le reste des documents et éléments d'information exigé est à l'avenant : inadapté à la situation et parfaitement dissuasif.</t>
  </si>
  <si>
    <t>Hiscox</t>
  </si>
  <si>
    <t>freelance-100506</t>
  </si>
  <si>
    <t>Attention à bien éplucher les c0nditions contractuelles intégralement.
Les c0ntrats sont clairement c0nçus en votre défaveur par des juristes aguerris qui savent comment avoir l'avantage sur vous. Il ne s'agit pas là de partenaires professionnels mais plutôt de vautours qui veulent s'accaparer une rente sans c0ntrepartie. Fuyez ces vautours mes amis, que ma triste expérience vous soit profitable !</t>
  </si>
  <si>
    <t>laurent-103120</t>
  </si>
  <si>
    <t>Depuis le mois de Mars 2020 et ce fameux Covid, je ne peux plus exercer ma profession d'animateur auprès des collectivités, je galère avec quelques boulots interim mais à 53 ans on est pas prioritaire, mon contrat a été résilié sans arrangement possible par la direction alors que je m'étais engagé auprès du repreneur de mon agence Allianz de st Jean de Védas a honorer les mois de retard d'échéances. J'ai pu rembourser les mensualités de l'année en cours jusqu'à la date d'anniversaire mais maintenant Allianz a résilier mon dernier contrat pro et me réclame la totalité de l'année à venir, via sa filiale de recouvrement Intrum. Aucun arrangement possible et + de 100 € de frais via Intrum c'est scandaleux de ne pas proposer un arrangement après 9 ans de contrat chez eux ! Je vous tiendrai au courant de l'affaire très vite. Prenez soin de vous et favorisons ce lien pour une vie plus juste et plus humaine.</t>
  </si>
  <si>
    <t>pascale--r-129733</t>
  </si>
  <si>
    <t>Très bon contact. Toujours disponible. Toujours de bonnes explications du contrat. Toujours de bonnes solutions.  Professionnalisme Écoute de bonnes propositions</t>
  </si>
  <si>
    <t>Mapa</t>
  </si>
  <si>
    <t>multirisque-professionnelle</t>
  </si>
  <si>
    <t>manuel-r-124230</t>
  </si>
  <si>
    <t>personnel très compétent à l'agence de Reims , dommage que le siège ne s'aligne pas sur les tarifs de ces concurrents lorsque je leur demande avec preuve à l'appui</t>
  </si>
  <si>
    <t>22/07/2021</t>
  </si>
  <si>
    <t>gilauto-132326</t>
  </si>
  <si>
    <t>LENTEUR ET DEFAUT DINFORMATION DANS LE REGLEMENT DE SINISTRE INCOHERENCE DANS LES REPONSES DE MES INTERLOCUTEURS APRES 20 ANS D ASSURANCE CHEZ ALLIANZ JE VAIS EN CHANGER</t>
  </si>
  <si>
    <t>signpub--102681</t>
  </si>
  <si>
    <t>Allianz le groupe d'assurance qui ne conseil pas, qui n'indemnise pas après sinistre, qui répondent pas, qui ont une gestion catastrophique du service iard et de leur relation clients !!!! Après 25 ans à leur côtés la confiance et rompu alors fuyez vite !!!!</t>
  </si>
  <si>
    <t>15/01/2021</t>
  </si>
  <si>
    <t>acl-87941</t>
  </si>
  <si>
    <t xml:space="preserve">Très déçu de la manière de procéder avec ses assurés PM. Je suis gérant d une société de transport. Mes véhicules sont assurés chez Groupama depuis 25 ans et du fait de plusieurs déclarations de vol de pièces sur mes véhicules garés sur le parking de l entreprise on m'envoie sans me prévenir des enquêteurs afin de ne pas régler les sinistres. Je suis très en colère  de la mise en cause de ma bonne foi et m interroge sur la soi disant relation client mise en avant par cette entreprise </t>
  </si>
  <si>
    <t>Groupama</t>
  </si>
  <si>
    <t>flotte-automobile</t>
  </si>
  <si>
    <t>04/03/2020</t>
  </si>
  <si>
    <t>philippe-70157</t>
  </si>
  <si>
    <t>Agence Pont de Beauvoisin Savoie
Incompétence et abus de confiance pourraient définir cette agence. 2 sinistres non traités en 7 mois. Un véhicule privé assuré en véhicule Pro durant 18 mois sans mon accord mais dont le montant a été noyé dans les 5 autres assurances. Une assurance RC PRO radiée que l'on me facture toujours et qui me sera probablement pas remboursé comme pour mon assurance auto (il n'y a pas de raison)</t>
  </si>
  <si>
    <t>12/01/2019</t>
  </si>
  <si>
    <t>nat67-63982</t>
  </si>
  <si>
    <t>bonjour
l assitance est déplorable et le service assistance auto est géré par des  gens incapables bornés et inefficaces!
je vais changer mes assurances auto de ma flotte à cause de ce service  assistance!! qui est piloté de l'étranger en plus!</t>
  </si>
  <si>
    <t>14/05/2018</t>
  </si>
  <si>
    <t>valou--113835</t>
  </si>
  <si>
    <t xml:space="preserve">Bonjour j’ai souscrit un contrat dommage ouvrage à la MMA  en 2012 pour une très belle maison avec architecte  Notre toiture est entrain de se décomposer par de la pyrite dans nos ardoises  nous n avons pas de dommage a l intérieur du grenier donc une question d esthétique la dommage ouvrage terminé en 2023 donc si il y a des’ infiltrations après tant pis pour nous Mma est vraiment de mauvaise foi il devrait nous aider a attaquer l assurance de couvreur </t>
  </si>
  <si>
    <t>garantie-decennale</t>
  </si>
  <si>
    <t>mamybouly-129360</t>
  </si>
  <si>
    <t xml:space="preserve">Bonjour, j'ai une mauvaise expérience avec la SOCOBAT qui est l'assurance du BTP créé en 1980 par SMA. J'ai fait jouer la décennale pour une logement refait à neuf sauf la parquet renforcé en dessous et retapé dans l'entrée. Normalement il était prévu dans le contrat de vente que le parquet serait refait si besoin. Attaqué par des vrillettes mais immeuble inhabité plusieurs années les parquets ont commencé à s'effondrer quand les locataires ont commencé à marcher dessus. J'ai envoyé des recommandés à l'entreprise, vu un médiateur avant d'en arriver à la décennale. Egalement mandaté et payé un expert qui a déterminé qu'un consolidation par le dessous attestait bien que l'entreprise ne pouvait ignorer la fragilité du parquet et qu'elle aurait dû le changer. L'expert de la Socobat filiale Smabtp s'est déplacé a dit ok le rapport de l'expert est clair c'est dangereux on va réparer très vite. Ensuite a voulu des devis sans jamais donner d'indications précises juste quelques précisions quant aux lames de parquet à remplacer. Ensuite a refusé un devis jugé trop cher et englobant trop de surface, lorsque le devis refait,d'un tiers du premier était peu précis je l'ai interrogé et il a précisé que les lames de parquet seraient colorées avant la pose qu'il l'avait demandé au professionnel . J'avoue que je ne voyais pas trop comment. Car dans le devis refusé le parquetiste ponçait et vernissait toute la surface ancien parquet et nouveau parquet réparé. Ensuite cela a traîné et questionné par téléphone il m'a dit de signer le devis (qui était à mon nom) et que je serais remboursée avant ou après. Je me suis rendu compte que je n'avais rien de concret juste une rencontre le jour de l'expertise et après que des réponses au téléphone lorsque je questionnais. Je n'avais ni courrier de lui ni de mail. Je me suis déplacée dans leur bureau à Bordeaux j'ai vu une juriste qui m'a dit que j'aurai une réponse. Je viens de recevoir 7 mois après le 1er rendez vous un refus au motif que le parquet n'avait pas donné lieu à des travaux. Ce n'est pas tant le refus qui me questionne mais la façon dont mon dossier a été traité avec si peu de professionnalisme et l'impression après coup qu'il ne fallait surtout pas laisser de trace de toutes les tractations. Effectivement je n'ai rien de concret. Juste le courrier de janvier m'informant du RV et celui du refus. C'est complètement dingue de travailler ainsi et je suppose au vu de tous les avis que c'est courant. A croire que c'est la pratique courante il faut décourager à tout prix par n'importe quel moyen. Ne pas répondre ou alors n'importe quoi balader les clients jusqu'à ce qu'ils lachent l'affaire. Je ne voyais pas la SMABTP ainsi. </t>
  </si>
  <si>
    <t>Sma</t>
  </si>
  <si>
    <t>24/08/2021</t>
  </si>
  <si>
    <t>tarti-88637</t>
  </si>
  <si>
    <t xml:space="preserve">Entreprise très impactée par le covid- secteur événementiel et perte de 80% de CA. ALLIANZ applique une augmentation en 2020 et 2021 sur le contrat ( contrairement à leur engagement auprès de Bruno le Maire). De plus, lettre reco et suspension de contrat alors même que nous étions en attente de leur réponse sur ce qu'ils proposaient pour les entreprises très impactées par la covid. Après multiples relances, par le courtier, pas de réponse alors, au  final, nous avons insisté auprès d'ALLIANZ et notre dossier est finalement passé en comité de direction : il considère que nous ne sommes pas dans le secteur impacté par le covid  ( malgré attestation d'expert comptable). Nous n'avons qu'à payer et avec augmentation! 
</t>
  </si>
  <si>
    <t>assurances-professionnelles</t>
  </si>
  <si>
    <t>18/05/2021</t>
  </si>
  <si>
    <t>victor-109599</t>
  </si>
  <si>
    <t xml:space="preserve">Suite a un cambriolage le 22/01/2021, je suis toujours dans l'attente de leurs décisions pour faire intervenir les entrepreneur. J'accueil ma clientèle dans une configuration peu commerciale (porte fracturée, carrelage cassé et angle du mur arraché). Je trouve ça déplorable, surtout pour des commerçants. </t>
  </si>
  <si>
    <t>08/04/2021</t>
  </si>
  <si>
    <t>lkio-110907</t>
  </si>
  <si>
    <t>Bonjour,
Je constate qu'entre le moment de ma demande de versement de fond et la validation de ma demande, mes fonds ont chuté de leur valorisation de 50% soudainement!
Pourrais-je comprendre cette forte chute en quelques jours? L'indice semble n'afficher aucune baisse mais au contraire une prise de valeur de celui-ci.
J'essaye d'appeler le service client en vain, je suis mis en attente pendant un temps interminable. Le service client semble être absent, c'est vraiment lamentable!
En attente de vous lire.
Cordialement,
LK
--Original Message--
From: Secure Message Center
Date: 2021-04-19 10:35:16
To: 110540525-atc@amundismb.com
Subject: Re : Le suivi de ma demande [#2523421]
Bonjour LK,
Conformément à notre conversation téléphonique et aux réponses qui vous ont été apportées, nous clôturons votre demande.
Restant à votre disposition.
Cordialement,
Votre Service Clients
--Message d'origine--
De : Secure Message Center
Date : 13/04/2021 03:37 PM
A : Secure Message Center
Objet : Le suivi de ma demande
Bonjour,
Je souhaiterais débloquer mon épargne à la suite d'une cessation de contrat de travail et d'une dissolution de PACS.
Étonnement, le service qui gère la réception des documents me demande une attestation de jugement. Or, il s'agit d'un PACS, par conséquent, il n'y a pas de jugement pour dissoudre une union PACS. Je rappelle qu'un seul des deux partis peut dissoudre le PACS, sans l'avis de l'autre.
Le document que vous me demandez n'existe donc pas!
Ceci dit, la mairie nous a remise une déclaration de dissolution du PACS enregistré à Lyon le 8 décembre 2020, lequel j'ai joint à ma demande.
J'ai essayé en vain d'appeler le service client pour expliquer la situation, j'ai attendu plus d'une heure pour qu'un opérateur me prenne en charge. Aucun opérateur n'a pris l'appel, c'est déplorable.
Enfin, je vous demande de bien vouloir traiter ma demande dans les plus bref délai afin de recevoir le fond sans plus attendre.
Vous remerciant par avance,
LK</t>
  </si>
  <si>
    <t>padpad-105625</t>
  </si>
  <si>
    <t>Longtemps je n'ai eu besoin de rien et me suis contenté de payer. 
Axa était parfait. 
EN revanche, le jour où il y a un sinistre ... on regrette de n'être pas assurée ailleurs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</si>
</sst>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8.71"/>
    <col customWidth="1" min="9" max="9" width="16.29"/>
    <col customWidth="1" min="10" max="26" width="8.71"/>
  </cols>
  <sheetData>
    <row r="1">
      <c r="A1" s="1" t="s">
        <v>0</v>
      </c>
      <c r="B1" s="1" t="s">
        <v>1</v>
      </c>
      <c r="C1" s="1" t="s">
        <v>2</v>
      </c>
      <c r="D1" s="1" t="s">
        <v>3</v>
      </c>
      <c r="E1" s="1" t="s">
        <v>4</v>
      </c>
      <c r="F1" s="1" t="s">
        <v>5</v>
      </c>
      <c r="G1" s="1" t="s">
        <v>6</v>
      </c>
      <c r="H1" s="1" t="s">
        <v>7</v>
      </c>
      <c r="I1" s="1" t="s">
        <v>8</v>
      </c>
      <c r="J1" s="2" t="s">
        <v>9</v>
      </c>
      <c r="K1" s="1" t="s">
        <v>10</v>
      </c>
    </row>
    <row r="2">
      <c r="B2" s="3" t="s">
        <v>11</v>
      </c>
      <c r="C2" s="3" t="s">
        <v>12</v>
      </c>
      <c r="D2" s="3" t="s">
        <v>13</v>
      </c>
      <c r="E2" s="3" t="s">
        <v>14</v>
      </c>
      <c r="F2" s="3" t="s">
        <v>15</v>
      </c>
      <c r="G2" s="3" t="s">
        <v>16</v>
      </c>
      <c r="H2" s="3" t="s">
        <v>17</v>
      </c>
      <c r="I2" s="3" t="str">
        <f>IFERROR(__xludf.DUMMYFUNCTION("GOOGLETRANSLATE(C2,""fr"",""en"")"),"Insurance that puts customers in difficulty. Several weeks of waiting for the payment linked to my salary maintenance contract and still nothing. Accused receipt to each complaint and still no payments. They are just good to put people in financial diffic"&amp;"ulties ... their only answer: you have to wait ... apart from my bank it does not wait ...")</f>
        <v>Insurance that puts customers in difficulty. Several weeks of waiting for the payment linked to my salary maintenance contract and still nothing. Accused receipt to each complaint and still no payments. They are just good to put people in financial difficulties ... their only answer: you have to wait ... apart from my bank it does not wait ...</v>
      </c>
      <c r="J2" s="3" t="s">
        <v>12</v>
      </c>
      <c r="K2" s="3" t="str">
        <f>IFERROR(__xludf.DUMMYFUNCTION("GOOGLETRANSLATE(J2,""fr"",""en"")"),"Insurance that puts customers in difficulty. Several weeks of waiting for the payment linked to my salary maintenance contract and still nothing. Accused receipt to each complaint and still no payments. They are just good to put people in financial diffic"&amp;"ulties ... their only answer: you have to wait ... apart from my bank it does not wait ...")</f>
        <v>Insurance that puts customers in difficulty. Several weeks of waiting for the payment linked to my salary maintenance contract and still nothing. Accused receipt to each complaint and still no payments. They are just good to put people in financial difficulties ... their only answer: you have to wait ... apart from my bank it does not wait ...</v>
      </c>
    </row>
    <row r="3">
      <c r="B3" s="3" t="s">
        <v>18</v>
      </c>
      <c r="C3" s="3" t="s">
        <v>19</v>
      </c>
      <c r="D3" s="3" t="s">
        <v>13</v>
      </c>
      <c r="E3" s="3" t="s">
        <v>14</v>
      </c>
      <c r="F3" s="3" t="s">
        <v>15</v>
      </c>
      <c r="G3" s="3" t="s">
        <v>20</v>
      </c>
      <c r="H3" s="3" t="s">
        <v>21</v>
      </c>
      <c r="I3" s="3" t="str">
        <f>IFERROR(__xludf.DUMMYFUNCTION("GOOGLETRANSLATE(C3,""fr"",""en"")"),"Hello
Member 3001628. You have sent me a medical control form. That I returned in early March to the interior consulting doctor. To date still not have received my February salary compensation I have called the online agent tells me that the medical cont"&amp;"rol processed my file on March 22. When I will be able to receive my compensation for wage maintenance.
But I am amazed to have a medical check -up knowing that when you are on sick leave you see a specialist for the pathologies (s) to assess and then go"&amp;" to the medical committee. And after if we are on office availability for health reasons we still go through the medical committee and the doctor's advice of the CPAM and concerning myself I am still on office availability for health reasons, I went to th"&amp;"e reform committee And now I am waiting for decision and the CNRACL for my retirement for disability.
In short, doctors and specialists have seen a package between my start of work stoppage until my availability of office for health reasons awaiting my r"&amp;"etirement for disability.
Looking forward to reading you
Thank you
Cordially
")</f>
        <v>Hello
Member 3001628. You have sent me a medical control form. That I returned in early March to the interior consulting doctor. To date still not have received my February salary compensation I have called the online agent tells me that the medical control processed my file on March 22. When I will be able to receive my compensation for wage maintenance.
But I am amazed to have a medical check -up knowing that when you are on sick leave you see a specialist for the pathologies (s) to assess and then go to the medical committee. And after if we are on office availability for health reasons we still go through the medical committee and the doctor's advice of the CPAM and concerning myself I am still on office availability for health reasons, I went to the reform committee And now I am waiting for decision and the CNRACL for my retirement for disability.
In short, doctors and specialists have seen a package between my start of work stoppage until my availability of office for health reasons awaiting my retirement for disability.
Looking forward to reading you
Thank you
Cordially
</v>
      </c>
      <c r="J3" s="3" t="s">
        <v>19</v>
      </c>
      <c r="K3" s="3" t="str">
        <f>IFERROR(__xludf.DUMMYFUNCTION("GOOGLETRANSLATE(J3,""fr"",""en"")"),"Hello
Member 3001628. You have sent me a medical control form. That I returned in early March to the interior consulting doctor. To date still not have received my February salary compensation I have called the online agent tells me that the medical cont"&amp;"rol processed my file on March 22. When I will be able to receive my compensation for wage maintenance.
But I am amazed to have a medical check -up knowing that when you are on sick leave you see a specialist for the pathologies (s) to assess and then go"&amp;" to the medical committee. And after if we are on office availability for health reasons we still go through the medical committee and the doctor's advice of the CPAM and concerning myself I am still on office availability for health reasons, I went to th"&amp;"e reform committee And now I am waiting for decision and the CNRACL for my retirement for disability.
In short, doctors and specialists have seen a package between my start of work stoppage until my availability of office for health reasons awaiting my r"&amp;"etirement for disability.
Looking forward to reading you
Thank you
Cordially
")</f>
        <v>Hello
Member 3001628. You have sent me a medical control form. That I returned in early March to the interior consulting doctor. To date still not have received my February salary compensation I have called the online agent tells me that the medical control processed my file on March 22. When I will be able to receive my compensation for wage maintenance.
But I am amazed to have a medical check -up knowing that when you are on sick leave you see a specialist for the pathologies (s) to assess and then go to the medical committee. And after if we are on office availability for health reasons we still go through the medical committee and the doctor's advice of the CPAM and concerning myself I am still on office availability for health reasons, I went to the reform committee And now I am waiting for decision and the CNRACL for my retirement for disability.
In short, doctors and specialists have seen a package between my start of work stoppage until my availability of office for health reasons awaiting my retirement for disability.
Looking forward to reading you
Thank you
Cordially
</v>
      </c>
    </row>
    <row r="4">
      <c r="B4" s="3" t="s">
        <v>22</v>
      </c>
      <c r="C4" s="3" t="s">
        <v>23</v>
      </c>
      <c r="D4" s="3" t="s">
        <v>13</v>
      </c>
      <c r="E4" s="3" t="s">
        <v>14</v>
      </c>
      <c r="F4" s="3" t="s">
        <v>15</v>
      </c>
      <c r="G4" s="3" t="s">
        <v>24</v>
      </c>
      <c r="H4" s="3" t="s">
        <v>25</v>
      </c>
      <c r="I4" s="3" t="str">
        <f>IFERROR(__xludf.DUMMYFUNCTION("GOOGLETRANSLATE(C4,""fr"",""en"")"),"I am still waiting for my salary supplement for January. We are on February 28 and my file still does not advance. I have just been paid half treatment in February and my financial situation is complicated. Despite my repeated telephone calls, despite my "&amp;"repeated emails, despite the assurance that my case is treated in emergency, I am still compensated and I despair of being. I am told that the processing times are 14 working days, they are widely exceeded and still no reimbursement. I deplore the lack of"&amp;" information, the lack of communication, we leave you in doubt, no one to give you a clear and precise answer.")</f>
        <v>I am still waiting for my salary supplement for January. We are on February 28 and my file still does not advance. I have just been paid half treatment in February and my financial situation is complicated. Despite my repeated telephone calls, despite my repeated emails, despite the assurance that my case is treated in emergency, I am still compensated and I despair of being. I am told that the processing times are 14 working days, they are widely exceeded and still no reimbursement. I deplore the lack of information, the lack of communication, we leave you in doubt, no one to give you a clear and precise answer.</v>
      </c>
      <c r="J4" s="3" t="s">
        <v>23</v>
      </c>
      <c r="K4" s="3" t="str">
        <f>IFERROR(__xludf.DUMMYFUNCTION("GOOGLETRANSLATE(J4,""fr"",""en"")"),"I am still waiting for my salary supplement for January. We are on February 28 and my file still does not advance. I have just been paid half treatment in February and my financial situation is complicated. Despite my repeated telephone calls, despite my "&amp;"repeated emails, despite the assurance that my case is treated in emergency, I am still compensated and I despair of being. I am told that the processing times are 14 working days, they are widely exceeded and still no reimbursement. I deplore the lack of"&amp;" information, the lack of communication, we leave you in doubt, no one to give you a clear and precise answer.")</f>
        <v>I am still waiting for my salary supplement for January. We are on February 28 and my file still does not advance. I have just been paid half treatment in February and my financial situation is complicated. Despite my repeated telephone calls, despite my repeated emails, despite the assurance that my case is treated in emergency, I am still compensated and I despair of being. I am told that the processing times are 14 working days, they are widely exceeded and still no reimbursement. I deplore the lack of information, the lack of communication, we leave you in doubt, no one to give you a clear and precise answer.</v>
      </c>
    </row>
    <row r="5">
      <c r="B5" s="3" t="s">
        <v>26</v>
      </c>
      <c r="C5" s="3" t="s">
        <v>27</v>
      </c>
      <c r="D5" s="3" t="s">
        <v>13</v>
      </c>
      <c r="E5" s="3" t="s">
        <v>14</v>
      </c>
      <c r="F5" s="3" t="s">
        <v>15</v>
      </c>
      <c r="G5" s="3" t="s">
        <v>28</v>
      </c>
      <c r="H5" s="3" t="s">
        <v>25</v>
      </c>
      <c r="I5" s="3" t="str">
        <f>IFERROR(__xludf.DUMMYFUNCTION("GOOGLETRANSLATE(C5,""fr"",""en"")"),"In half treatment the mutual after four reimbursements cut my food while waiting for my doctor to fill a form and send them back. I have a knee ostheonecrosis (knee infarction) and was operated on from the meniscus. I went to the medical committee after s"&amp;"ix months and the response given to my employer was completely justified work stoppage. I am in a hassle not possible financially since the mutual no longer reimburses my half treatments to me. I can not resume my work in relation to my profession. I have"&amp;" been in this mutual insurance company for 30 years I have always paid my contributions (220 euros). I am very disappointed and planned to terminate when I have resumed my work")</f>
        <v>In half treatment the mutual after four reimbursements cut my food while waiting for my doctor to fill a form and send them back. I have a knee ostheonecrosis (knee infarction) and was operated on from the meniscus. I went to the medical committee after six months and the response given to my employer was completely justified work stoppage. I am in a hassle not possible financially since the mutual no longer reimburses my half treatments to me. I can not resume my work in relation to my profession. I have been in this mutual insurance company for 30 years I have always paid my contributions (220 euros). I am very disappointed and planned to terminate when I have resumed my work</v>
      </c>
      <c r="J5" s="3" t="s">
        <v>27</v>
      </c>
      <c r="K5" s="3" t="str">
        <f>IFERROR(__xludf.DUMMYFUNCTION("GOOGLETRANSLATE(J5,""fr"",""en"")"),"In half treatment the mutual after four reimbursements cut my food while waiting for my doctor to fill a form and send them back. I have a knee ostheonecrosis (knee infarction) and was operated on from the meniscus. I went to the medical committee after s"&amp;"ix months and the response given to my employer was completely justified work stoppage. I am in a hassle not possible financially since the mutual no longer reimburses my half treatments to me. I can not resume my work in relation to my profession. I have"&amp;" been in this mutual insurance company for 30 years I have always paid my contributions (220 euros). I am very disappointed and planned to terminate when I have resumed my work")</f>
        <v>In half treatment the mutual after four reimbursements cut my food while waiting for my doctor to fill a form and send them back. I have a knee ostheonecrosis (knee infarction) and was operated on from the meniscus. I went to the medical committee after six months and the response given to my employer was completely justified work stoppage. I am in a hassle not possible financially since the mutual no longer reimburses my half treatments to me. I can not resume my work in relation to my profession. I have been in this mutual insurance company for 30 years I have always paid my contributions (220 euros). I am very disappointed and planned to terminate when I have resumed my work</v>
      </c>
    </row>
    <row r="6">
      <c r="B6" s="3" t="s">
        <v>29</v>
      </c>
      <c r="C6" s="3" t="s">
        <v>30</v>
      </c>
      <c r="D6" s="3" t="s">
        <v>13</v>
      </c>
      <c r="E6" s="3" t="s">
        <v>14</v>
      </c>
      <c r="F6" s="3" t="s">
        <v>15</v>
      </c>
      <c r="G6" s="3" t="s">
        <v>31</v>
      </c>
      <c r="H6" s="3" t="s">
        <v>32</v>
      </c>
      <c r="I6" s="3" t="str">
        <f>IFERROR(__xludf.DUMMYFUNCTION("GOOGLETRANSLATE(C6,""fr"",""en"")"),"Notice to colleagues from the territorial public service. I joined the collective interior pension contract and ""salary maintenance"" (2013 version) thinking to be protected in the event of a course accident ... I took the ""premiums"" option for more se"&amp;"curity. Since the origin of my judgment in March 2014, I have not been compensated for any premium: the compensation regime can only be compensated if it appears on the half-treatment salary slip (this info is not Or not clearly indicated in the contract)"&amp;" excluding for the territorial public service, the compensation regime (premiums) are not paid during sick leave if nothing provides for the deliberation which establishes them (in other words in 99 % of Case, elected officials take advantage of this inju"&amp;"stice to punish the disease). So FPT agents are in the majority of cases excluded from the management of premiums even if it takes the option. For other officials, the rules are different. The cases where compensated interior are very limited. It also tak"&amp;"es a serious invalidity or a death for the allowances to be paid. Pay attention to the clause that caps at 50 % care. You have to be a lawyer and read between the lines to understand the warranty limits, they are numerous and nested. Since March 2014, my "&amp;"right to compensation is reduced to 0 despite a declared disease attributable to the service, an early retirement for disability and an absolute and final incapacity.")</f>
        <v>Notice to colleagues from the territorial public service. I joined the collective interior pension contract and "salary maintenance" (2013 version) thinking to be protected in the event of a course accident ... I took the "premiums" option for more security. Since the origin of my judgment in March 2014, I have not been compensated for any premium: the compensation regime can only be compensated if it appears on the half-treatment salary slip (this info is not Or not clearly indicated in the contract) excluding for the territorial public service, the compensation regime (premiums) are not paid during sick leave if nothing provides for the deliberation which establishes them (in other words in 99 % of Case, elected officials take advantage of this injustice to punish the disease). So FPT agents are in the majority of cases excluded from the management of premiums even if it takes the option. For other officials, the rules are different. The cases where compensated interior are very limited. It also takes a serious invalidity or a death for the allowances to be paid. Pay attention to the clause that caps at 50 % care. You have to be a lawyer and read between the lines to understand the warranty limits, they are numerous and nested. Since March 2014, my right to compensation is reduced to 0 despite a declared disease attributable to the service, an early retirement for disability and an absolute and final incapacity.</v>
      </c>
      <c r="J6" s="3" t="s">
        <v>30</v>
      </c>
      <c r="K6" s="3" t="str">
        <f>IFERROR(__xludf.DUMMYFUNCTION("GOOGLETRANSLATE(J6,""fr"",""en"")"),"Notice to colleagues from the territorial public service. I joined the collective interior pension contract and ""salary maintenance"" (2013 version) thinking to be protected in the event of a course accident ... I took the ""premiums"" option for more se"&amp;"curity. Since the origin of my judgment in March 2014, I have not been compensated for any premium: the compensation regime can only be compensated if it appears on the half-treatment salary slip (this info is not Or not clearly indicated in the contract)"&amp;" excluding for the territorial public service, the compensation regime (premiums) are not paid during sick leave if nothing provides for the deliberation which establishes them (in other words in 99 % of Case, elected officials take advantage of this inju"&amp;"stice to punish the disease). So FPT agents are in the majority of cases excluded from the management of premiums even if it takes the option. For other officials, the rules are different. The cases where compensated interior are very limited. It also tak"&amp;"es a serious invalidity or a death for the allowances to be paid. Pay attention to the clause that caps at 50 % care. You have to be a lawyer and read between the lines to understand the warranty limits, they are numerous and nested. Since March 2014, my "&amp;"right to compensation is reduced to 0 despite a declared disease attributable to the service, an early retirement for disability and an absolute and final incapacity.")</f>
        <v>Notice to colleagues from the territorial public service. I joined the collective interior pension contract and "salary maintenance" (2013 version) thinking to be protected in the event of a course accident ... I took the "premiums" option for more security. Since the origin of my judgment in March 2014, I have not been compensated for any premium: the compensation regime can only be compensated if it appears on the half-treatment salary slip (this info is not Or not clearly indicated in the contract) excluding for the territorial public service, the compensation regime (premiums) are not paid during sick leave if nothing provides for the deliberation which establishes them (in other words in 99 % of Case, elected officials take advantage of this injustice to punish the disease). So FPT agents are in the majority of cases excluded from the management of premiums even if it takes the option. For other officials, the rules are different. The cases where compensated interior are very limited. It also takes a serious invalidity or a death for the allowances to be paid. Pay attention to the clause that caps at 50 % care. You have to be a lawyer and read between the lines to understand the warranty limits, they are numerous and nested. Since March 2014, my right to compensation is reduced to 0 despite a declared disease attributable to the service, an early retirement for disability and an absolute and final incapacity.</v>
      </c>
    </row>
    <row r="7">
      <c r="B7" s="3" t="s">
        <v>33</v>
      </c>
      <c r="C7" s="3" t="s">
        <v>34</v>
      </c>
      <c r="D7" s="3" t="s">
        <v>13</v>
      </c>
      <c r="E7" s="3" t="s">
        <v>14</v>
      </c>
      <c r="F7" s="3" t="s">
        <v>15</v>
      </c>
      <c r="G7" s="3" t="s">
        <v>35</v>
      </c>
      <c r="H7" s="3" t="s">
        <v>36</v>
      </c>
      <c r="I7" s="3" t="str">
        <f>IFERROR(__xludf.DUMMYFUNCTION("GOOGLETRANSLATE(C7,""fr"",""en"")"),"Very unsatisfied with provident guarantees. Despite a maximum guarantee rate subscribed, in a situation of ALD and of a half treatment, I lose 1000 euros per month because little compensated on the pretext that it is a medical relapse of 2008! Interventio"&amp;"n of my legal service but the two letters remained unanswered. Referral to the insurance mediator and if necessary legal referral. Chipped")</f>
        <v>Very unsatisfied with provident guarantees. Despite a maximum guarantee rate subscribed, in a situation of ALD and of a half treatment, I lose 1000 euros per month because little compensated on the pretext that it is a medical relapse of 2008! Intervention of my legal service but the two letters remained unanswered. Referral to the insurance mediator and if necessary legal referral. Chipped</v>
      </c>
      <c r="J7" s="3" t="s">
        <v>34</v>
      </c>
      <c r="K7" s="3" t="str">
        <f>IFERROR(__xludf.DUMMYFUNCTION("GOOGLETRANSLATE(J7,""fr"",""en"")"),"Very unsatisfied with provident guarantees. Despite a maximum guarantee rate subscribed, in a situation of ALD and of a half treatment, I lose 1000 euros per month because little compensated on the pretext that it is a medical relapse of 2008! Interventio"&amp;"n of my legal service but the two letters remained unanswered. Referral to the insurance mediator and if necessary legal referral. Chipped")</f>
        <v>Very unsatisfied with provident guarantees. Despite a maximum guarantee rate subscribed, in a situation of ALD and of a half treatment, I lose 1000 euros per month because little compensated on the pretext that it is a medical relapse of 2008! Intervention of my legal service but the two letters remained unanswered. Referral to the insurance mediator and if necessary legal referral. Chipped</v>
      </c>
    </row>
    <row r="8">
      <c r="B8" s="3" t="s">
        <v>37</v>
      </c>
      <c r="C8" s="3" t="s">
        <v>38</v>
      </c>
      <c r="D8" s="3" t="s">
        <v>13</v>
      </c>
      <c r="E8" s="3" t="s">
        <v>14</v>
      </c>
      <c r="F8" s="3" t="s">
        <v>15</v>
      </c>
      <c r="G8" s="3" t="s">
        <v>39</v>
      </c>
      <c r="H8" s="3" t="s">
        <v>40</v>
      </c>
      <c r="I8" s="3" t="str">
        <f>IFERROR(__xludf.DUMMYFUNCTION("GOOGLETRANSLATE(C8,""fr"",""en"")"),"Hello,
03/21/2018 I contacted Interial for my salary supplement for February
Answer the files in progress, the payments of the month of February at the latest on April 11
How to pay the bills for March with 620 euro?
We are sorry that they answer me
"&amp;"Before it was MPCL The payments was no later than the 15th of the previous month")</f>
        <v>Hello,
03/21/2018 I contacted Interial for my salary supplement for February
Answer the files in progress, the payments of the month of February at the latest on April 11
How to pay the bills for March with 620 euro?
We are sorry that they answer me
Before it was MPCL The payments was no later than the 15th of the previous month</v>
      </c>
      <c r="J8" s="3" t="s">
        <v>38</v>
      </c>
      <c r="K8" s="3" t="str">
        <f>IFERROR(__xludf.DUMMYFUNCTION("GOOGLETRANSLATE(J8,""fr"",""en"")"),"Hello,
03/21/2018 I contacted Interial for my salary supplement for February
Answer the files in progress, the payments of the month of February at the latest on April 11
How to pay the bills for March with 620 euro?
We are sorry that they answer me
"&amp;"Before it was MPCL The payments was no later than the 15th of the previous month")</f>
        <v>Hello,
03/21/2018 I contacted Interial for my salary supplement for February
Answer the files in progress, the payments of the month of February at the latest on April 11
How to pay the bills for March with 620 euro?
We are sorry that they answer me
Before it was MPCL The payments was no later than the 15th of the previous month</v>
      </c>
    </row>
    <row r="9">
      <c r="B9" s="3" t="s">
        <v>41</v>
      </c>
      <c r="C9" s="3" t="s">
        <v>42</v>
      </c>
      <c r="D9" s="3" t="s">
        <v>13</v>
      </c>
      <c r="E9" s="3" t="s">
        <v>14</v>
      </c>
      <c r="F9" s="3" t="s">
        <v>15</v>
      </c>
      <c r="G9" s="3" t="s">
        <v>43</v>
      </c>
      <c r="H9" s="3" t="s">
        <v>44</v>
      </c>
      <c r="I9" s="3" t="str">
        <f>IFERROR(__xludf.DUMMYFUNCTION("GOOGLETRANSLATE(C9,""fr"",""en"")"),"In ordinary sick leave paid half a treatment, I called on interior provident for the wage maintenance guarantee and premiums and allowances. I am satisfied with the processing of my file, the courtesy of the advisers I could have on the phone.
 ")</f>
        <v>In ordinary sick leave paid half a treatment, I called on interior provident for the wage maintenance guarantee and premiums and allowances. I am satisfied with the processing of my file, the courtesy of the advisers I could have on the phone.
 </v>
      </c>
      <c r="J9" s="3" t="s">
        <v>42</v>
      </c>
      <c r="K9" s="3" t="str">
        <f>IFERROR(__xludf.DUMMYFUNCTION("GOOGLETRANSLATE(J9,""fr"",""en"")"),"In ordinary sick leave paid half a treatment, I called on interior provident for the wage maintenance guarantee and premiums and allowances. I am satisfied with the processing of my file, the courtesy of the advisers I could have on the phone.
 ")</f>
        <v>In ordinary sick leave paid half a treatment, I called on interior provident for the wage maintenance guarantee and premiums and allowances. I am satisfied with the processing of my file, the courtesy of the advisers I could have on the phone.
 </v>
      </c>
    </row>
    <row r="10">
      <c r="B10" s="3" t="s">
        <v>45</v>
      </c>
      <c r="C10" s="3" t="s">
        <v>46</v>
      </c>
      <c r="D10" s="3" t="s">
        <v>47</v>
      </c>
      <c r="E10" s="3" t="s">
        <v>14</v>
      </c>
      <c r="F10" s="3" t="s">
        <v>15</v>
      </c>
      <c r="G10" s="3" t="s">
        <v>48</v>
      </c>
      <c r="H10" s="3" t="s">
        <v>49</v>
      </c>
      <c r="I10" s="3" t="str">
        <f>IFERROR(__xludf.DUMMYFUNCTION("GOOGLETRANSLATE(C10,""fr"",""en"")"),"My wife has been death since October 05, 2021, I made the declaration and sent all the documents that I was asked on November 07, 2021, but today November 9, 2021, I am still waiting for my transfer that 'I am promised then 3 weeks.
Thank you Swisslife
")</f>
        <v>My wife has been death since October 05, 2021, I made the declaration and sent all the documents that I was asked on November 07, 2021, but today November 9, 2021, I am still waiting for my transfer that 'I am promised then 3 weeks.
Thank you Swisslife
</v>
      </c>
      <c r="J10" s="3" t="s">
        <v>46</v>
      </c>
      <c r="K10" s="3" t="str">
        <f>IFERROR(__xludf.DUMMYFUNCTION("GOOGLETRANSLATE(J10,""fr"",""en"")"),"My wife has been death since October 05, 2021, I made the declaration and sent all the documents that I was asked on November 07, 2021, but today November 9, 2021, I am still waiting for my transfer that 'I am promised then 3 weeks.
Thank you Swisslife
")</f>
        <v>My wife has been death since October 05, 2021, I made the declaration and sent all the documents that I was asked on November 07, 2021, but today November 9, 2021, I am still waiting for my transfer that 'I am promised then 3 weeks.
Thank you Swisslife
</v>
      </c>
    </row>
    <row r="11">
      <c r="B11" s="3" t="s">
        <v>50</v>
      </c>
      <c r="C11" s="3" t="s">
        <v>51</v>
      </c>
      <c r="D11" s="3" t="s">
        <v>47</v>
      </c>
      <c r="E11" s="3" t="s">
        <v>14</v>
      </c>
      <c r="F11" s="3" t="s">
        <v>15</v>
      </c>
      <c r="G11" s="3" t="s">
        <v>52</v>
      </c>
      <c r="H11" s="3" t="s">
        <v>53</v>
      </c>
      <c r="I11" s="3" t="str">
        <f>IFERROR(__xludf.DUMMYFUNCTION("GOOGLETRANSLATE(C11,""fr"",""en"")"),"Since 2015 Provident taken from an independent insurer, for the Swisslife after long months of waiting to receive my contract where he had changed several amounts of contributions. I finally received the file. All is well except that unfortunately I was o"&amp;"n work stops for the reason that I took this foresight a disabling disease. At the start of the honored contract, but one of one
Passing with a doctor for expertise in early November 2020. More news, people, no
Mail or emails, more care. Everything stop"&amp;"s without explanation I received a letter in early January to explain myself that I could not receive disability because the crossing of the figures given by the insurance expert did not return to their table. Why disability I never asked for this. I'm st"&amp;"ill in
Stop still followed by specialists with heavy and very disabling treatment and certainly not consolidated, as asserted in their report.
After mail and emails I have to pass another expertise and there the
Doctor that I chose on
A list given by "&amp;"Planning
No sound or image since June.
During this
Time the provident collects contributions and leaves us in the most
Complete.
Thank you
")</f>
        <v>Since 2015 Provident taken from an independent insurer, for the Swisslife after long months of waiting to receive my contract where he had changed several amounts of contributions. I finally received the file. All is well except that unfortunately I was on work stops for the reason that I took this foresight a disabling disease. At the start of the honored contract, but one of one
Passing with a doctor for expertise in early November 2020. More news, people, no
Mail or emails, more care. Everything stops without explanation I received a letter in early January to explain myself that I could not receive disability because the crossing of the figures given by the insurance expert did not return to their table. Why disability I never asked for this. I'm still in
Stop still followed by specialists with heavy and very disabling treatment and certainly not consolidated, as asserted in their report.
After mail and emails I have to pass another expertise and there the
Doctor that I chose on
A list given by Planning
No sound or image since June.
During this
Time the provident collects contributions and leaves us in the most
Complete.
Thank you
</v>
      </c>
      <c r="J11" s="3" t="s">
        <v>51</v>
      </c>
      <c r="K11" s="3" t="str">
        <f>IFERROR(__xludf.DUMMYFUNCTION("GOOGLETRANSLATE(J11,""fr"",""en"")"),"Since 2015 Provident taken from an independent insurer, for the Swisslife after long months of waiting to receive my contract where he had changed several amounts of contributions. I finally received the file. All is well except that unfortunately I was o"&amp;"n work stops for the reason that I took this foresight a disabling disease. At the start of the honored contract, but one of one
Passing with a doctor for expertise in early November 2020. More news, people, no
Mail or emails, more care. Everything stop"&amp;"s without explanation I received a letter in early January to explain myself that I could not receive disability because the crossing of the figures given by the insurance expert did not return to their table. Why disability I never asked for this. I'm st"&amp;"ill in
Stop still followed by specialists with heavy and very disabling treatment and certainly not consolidated, as asserted in their report.
After mail and emails I have to pass another expertise and there the
Doctor that I chose on
A list given by "&amp;"Planning
No sound or image since June.
During this
Time the provident collects contributions and leaves us in the most
Complete.
Thank you
")</f>
        <v>Since 2015 Provident taken from an independent insurer, for the Swisslife after long months of waiting to receive my contract where he had changed several amounts of contributions. I finally received the file. All is well except that unfortunately I was on work stops for the reason that I took this foresight a disabling disease. At the start of the honored contract, but one of one
Passing with a doctor for expertise in early November 2020. More news, people, no
Mail or emails, more care. Everything stops without explanation I received a letter in early January to explain myself that I could not receive disability because the crossing of the figures given by the insurance expert did not return to their table. Why disability I never asked for this. I'm still in
Stop still followed by specialists with heavy and very disabling treatment and certainly not consolidated, as asserted in their report.
After mail and emails I have to pass another expertise and there the
Doctor that I chose on
A list given by Planning
No sound or image since June.
During this
Time the provident collects contributions and leaves us in the most
Complete.
Thank you
</v>
      </c>
    </row>
    <row r="12">
      <c r="B12" s="3" t="s">
        <v>54</v>
      </c>
      <c r="C12" s="3" t="s">
        <v>55</v>
      </c>
      <c r="D12" s="3" t="s">
        <v>47</v>
      </c>
      <c r="E12" s="3" t="s">
        <v>14</v>
      </c>
      <c r="F12" s="3" t="s">
        <v>15</v>
      </c>
      <c r="G12" s="3" t="s">
        <v>56</v>
      </c>
      <c r="H12" s="3" t="s">
        <v>53</v>
      </c>
      <c r="I12" s="3" t="str">
        <f>IFERROR(__xludf.DUMMYFUNCTION("GOOGLETRANSLATE(C12,""fr"",""en"")"),"Exeroning in liberal, I therefore subscribed to provident insurance.
Following the death of my son, I was put in sick leave for a few months, from March 2021, when we lived a new confinement, the centers for depression were all closed and reopened on May"&amp;" 31, with prohibition to move more than 10 km from home.
Swiss Life estimated that this reason was not valid.
Then, by a second letter (namely they take weeks, see months to answer),
They teach me that waiting for me to have been hospitalized at least "&amp;"1 night, so they really can't industrial me.
My doctor addresses them a letter reminding them of the health conditions, to no avail.
On June 1, I am therefore hospitalized in Saujon, a specialized center for depression, with 11 psychiatrists working on "&amp;"the site.
Again, they believe that this center is waiting for thermal care, only for psychiatric purposes, so that does not fit into their nomenclature.
Then, on their conditions is stipulated that on the 91st day of sick leave, there is an exemption fr"&amp;"om contributions, again, I do not enter the boxes.
Then, I seized the mediator, to whom they replied that they had not received a complaint on my part, which is false, since I have their mail with header specifying: ""Refusal of your complaint"".
Obviou"&amp;"sly, I constitute a file that begins to weigh, but I would like to know the people here who have brought legal action against them, that we can regroup.
In addition to the administrative mistreatment they inflict on us (response deadlines and dryness), S"&amp;"wiss Life still has an increase of 37% on its turnover over the past 2 years, which is in billions, obviously we understand why.
Thanks to contact me.")</f>
        <v>Exeroning in liberal, I therefore subscribed to provident insurance.
Following the death of my son, I was put in sick leave for a few months, from March 2021, when we lived a new confinement, the centers for depression were all closed and reopened on May 31, with prohibition to move more than 10 km from home.
Swiss Life estimated that this reason was not valid.
Then, by a second letter (namely they take weeks, see months to answer),
They teach me that waiting for me to have been hospitalized at least 1 night, so they really can't industrial me.
My doctor addresses them a letter reminding them of the health conditions, to no avail.
On June 1, I am therefore hospitalized in Saujon, a specialized center for depression, with 11 psychiatrists working on the site.
Again, they believe that this center is waiting for thermal care, only for psychiatric purposes, so that does not fit into their nomenclature.
Then, on their conditions is stipulated that on the 91st day of sick leave, there is an exemption from contributions, again, I do not enter the boxes.
Then, I seized the mediator, to whom they replied that they had not received a complaint on my part, which is false, since I have their mail with header specifying: "Refusal of your complaint".
Obviously, I constitute a file that begins to weigh, but I would like to know the people here who have brought legal action against them, that we can regroup.
In addition to the administrative mistreatment they inflict on us (response deadlines and dryness), Swiss Life still has an increase of 37% on its turnover over the past 2 years, which is in billions, obviously we understand why.
Thanks to contact me.</v>
      </c>
      <c r="J12" s="3" t="s">
        <v>55</v>
      </c>
      <c r="K12" s="3" t="str">
        <f>IFERROR(__xludf.DUMMYFUNCTION("GOOGLETRANSLATE(J12,""fr"",""en"")"),"Exeroning in liberal, I therefore subscribed to provident insurance.
Following the death of my son, I was put in sick leave for a few months, from March 2021, when we lived a new confinement, the centers for depression were all closed and reopened on May"&amp;" 31, with prohibition to move more than 10 km from home.
Swiss Life estimated that this reason was not valid.
Then, by a second letter (namely they take weeks, see months to answer),
They teach me that waiting for me to have been hospitalized at least "&amp;"1 night, so they really can't industrial me.
My doctor addresses them a letter reminding them of the health conditions, to no avail.
On June 1, I am therefore hospitalized in Saujon, a specialized center for depression, with 11 psychiatrists working on "&amp;"the site.
Again, they believe that this center is waiting for thermal care, only for psychiatric purposes, so that does not fit into their nomenclature.
Then, on their conditions is stipulated that on the 91st day of sick leave, there is an exemption fr"&amp;"om contributions, again, I do not enter the boxes.
Then, I seized the mediator, to whom they replied that they had not received a complaint on my part, which is false, since I have their mail with header specifying: ""Refusal of your complaint"".
Obviou"&amp;"sly, I constitute a file that begins to weigh, but I would like to know the people here who have brought legal action against them, that we can regroup.
In addition to the administrative mistreatment they inflict on us (response deadlines and dryness), S"&amp;"wiss Life still has an increase of 37% on its turnover over the past 2 years, which is in billions, obviously we understand why.
Thanks to contact me.")</f>
        <v>Exeroning in liberal, I therefore subscribed to provident insurance.
Following the death of my son, I was put in sick leave for a few months, from March 2021, when we lived a new confinement, the centers for depression were all closed and reopened on May 31, with prohibition to move more than 10 km from home.
Swiss Life estimated that this reason was not valid.
Then, by a second letter (namely they take weeks, see months to answer),
They teach me that waiting for me to have been hospitalized at least 1 night, so they really can't industrial me.
My doctor addresses them a letter reminding them of the health conditions, to no avail.
On June 1, I am therefore hospitalized in Saujon, a specialized center for depression, with 11 psychiatrists working on the site.
Again, they believe that this center is waiting for thermal care, only for psychiatric purposes, so that does not fit into their nomenclature.
Then, on their conditions is stipulated that on the 91st day of sick leave, there is an exemption from contributions, again, I do not enter the boxes.
Then, I seized the mediator, to whom they replied that they had not received a complaint on my part, which is false, since I have their mail with header specifying: "Refusal of your complaint".
Obviously, I constitute a file that begins to weigh, but I would like to know the people here who have brought legal action against them, that we can regroup.
In addition to the administrative mistreatment they inflict on us (response deadlines and dryness), Swiss Life still has an increase of 37% on its turnover over the past 2 years, which is in billions, obviously we understand why.
Thanks to contact me.</v>
      </c>
    </row>
    <row r="13">
      <c r="B13" s="3" t="s">
        <v>57</v>
      </c>
      <c r="C13" s="3" t="s">
        <v>58</v>
      </c>
      <c r="D13" s="3" t="s">
        <v>47</v>
      </c>
      <c r="E13" s="3" t="s">
        <v>14</v>
      </c>
      <c r="F13" s="3" t="s">
        <v>15</v>
      </c>
      <c r="G13" s="3" t="s">
        <v>59</v>
      </c>
      <c r="H13" s="3" t="s">
        <v>59</v>
      </c>
      <c r="I13" s="3" t="str">
        <f>IFERROR(__xludf.DUMMYFUNCTION("GOOGLETRANSLATE(C13,""fr"",""en"")"),"Planning insurance to flee. I think it is a system to disgust its members to be compensated. Swisslife took me for 10 years when I was healthy each month a amount supposed to compensate for a loss of salary. Now I have a multiple sclerosis. I have been ar"&amp;"rested since November 2019 and still not compensated. After being entitled to computer bug with black screen, missing back and reappeared, mail supposedly sent and never received, to my unanswered emails, to the bad documents tranis, to the multiple inter"&amp;"locutors ever the same to which the same must be repeatedly repeated History, to the contradictory speeches of all the interlocutors, at times spent on a paid phone number, to my missing contract then reappeared too, I am still not compensated .... and wi"&amp;"th in addition 9 months of work stoppage which does not will never be taken into account due to late file. Indeed, my multiple sclerosis not allowing me to manage my papers because of physical, cognitive and psychological disorders. But humans do not have"&amp;" to be at Swisslife. Insurer to flee: share my post and run as much as possible to denounce their practices.")</f>
        <v>Planning insurance to flee. I think it is a system to disgust its members to be compensated. Swisslife took me for 10 years when I was healthy each month a amount supposed to compensate for a loss of salary. Now I have a multiple sclerosis. I have been arrested since November 2019 and still not compensated. After being entitled to computer bug with black screen, missing back and reappeared, mail supposedly sent and never received, to my unanswered emails, to the bad documents tranis, to the multiple interlocutors ever the same to which the same must be repeatedly repeated History, to the contradictory speeches of all the interlocutors, at times spent on a paid phone number, to my missing contract then reappeared too, I am still not compensated .... and with in addition 9 months of work stoppage which does not will never be taken into account due to late file. Indeed, my multiple sclerosis not allowing me to manage my papers because of physical, cognitive and psychological disorders. But humans do not have to be at Swisslife. Insurer to flee: share my post and run as much as possible to denounce their practices.</v>
      </c>
      <c r="J13" s="3" t="s">
        <v>58</v>
      </c>
      <c r="K13" s="3" t="str">
        <f>IFERROR(__xludf.DUMMYFUNCTION("GOOGLETRANSLATE(J13,""fr"",""en"")"),"Planning insurance to flee. I think it is a system to disgust its members to be compensated. Swisslife took me for 10 years when I was healthy each month a amount supposed to compensate for a loss of salary. Now I have a multiple sclerosis. I have been ar"&amp;"rested since November 2019 and still not compensated. After being entitled to computer bug with black screen, missing back and reappeared, mail supposedly sent and never received, to my unanswered emails, to the bad documents tranis, to the multiple inter"&amp;"locutors ever the same to which the same must be repeatedly repeated History, to the contradictory speeches of all the interlocutors, at times spent on a paid phone number, to my missing contract then reappeared too, I am still not compensated .... and wi"&amp;"th in addition 9 months of work stoppage which does not will never be taken into account due to late file. Indeed, my multiple sclerosis not allowing me to manage my papers because of physical, cognitive and psychological disorders. But humans do not have"&amp;" to be at Swisslife. Insurer to flee: share my post and run as much as possible to denounce their practices.")</f>
        <v>Planning insurance to flee. I think it is a system to disgust its members to be compensated. Swisslife took me for 10 years when I was healthy each month a amount supposed to compensate for a loss of salary. Now I have a multiple sclerosis. I have been arrested since November 2019 and still not compensated. After being entitled to computer bug with black screen, missing back and reappeared, mail supposedly sent and never received, to my unanswered emails, to the bad documents tranis, to the multiple interlocutors ever the same to which the same must be repeatedly repeated History, to the contradictory speeches of all the interlocutors, at times spent on a paid phone number, to my missing contract then reappeared too, I am still not compensated .... and with in addition 9 months of work stoppage which does not will never be taken into account due to late file. Indeed, my multiple sclerosis not allowing me to manage my papers because of physical, cognitive and psychological disorders. But humans do not have to be at Swisslife. Insurer to flee: share my post and run as much as possible to denounce their practices.</v>
      </c>
    </row>
    <row r="14">
      <c r="B14" s="3" t="s">
        <v>60</v>
      </c>
      <c r="C14" s="3" t="s">
        <v>61</v>
      </c>
      <c r="D14" s="3" t="s">
        <v>47</v>
      </c>
      <c r="E14" s="3" t="s">
        <v>14</v>
      </c>
      <c r="F14" s="3" t="s">
        <v>15</v>
      </c>
      <c r="G14" s="3" t="s">
        <v>62</v>
      </c>
      <c r="H14" s="3" t="s">
        <v>63</v>
      </c>
      <c r="I14" s="3" t="str">
        <f>IFERROR(__xludf.DUMMYFUNCTION("GOOGLETRANSLATE(C14,""fr"",""en"")"),"TO BAN ! Incompetence, failure, negligence, contradictory information according to the advisers contacted, non -compliance with the commitments, repeated lies, unreachable manager, irresponsibility and contempt of the customer. Difficult to do worse! ; my"&amp;" partial buyout file was not processed on time, while customer service had said to my advisor that the regulations had been carried out, I found myself in a very difficult situation, it took 2 months to Obtain the partial repurchase of my life insurance, "&amp;"despite repeated requests from the local advisor! This company does not respect its work or its customers! To flee absolutely!")</f>
        <v>TO BAN ! Incompetence, failure, negligence, contradictory information according to the advisers contacted, non -compliance with the commitments, repeated lies, unreachable manager, irresponsibility and contempt of the customer. Difficult to do worse! ; my partial buyout file was not processed on time, while customer service had said to my advisor that the regulations had been carried out, I found myself in a very difficult situation, it took 2 months to Obtain the partial repurchase of my life insurance, despite repeated requests from the local advisor! This company does not respect its work or its customers! To flee absolutely!</v>
      </c>
      <c r="J14" s="3" t="s">
        <v>61</v>
      </c>
      <c r="K14" s="3" t="str">
        <f>IFERROR(__xludf.DUMMYFUNCTION("GOOGLETRANSLATE(J14,""fr"",""en"")"),"TO BAN ! Incompetence, failure, negligence, contradictory information according to the advisers contacted, non -compliance with the commitments, repeated lies, unreachable manager, irresponsibility and contempt of the customer. Difficult to do worse! ; my"&amp;" partial buyout file was not processed on time, while customer service had said to my advisor that the regulations had been carried out, I found myself in a very difficult situation, it took 2 months to Obtain the partial repurchase of my life insurance, "&amp;"despite repeated requests from the local advisor! This company does not respect its work or its customers! To flee absolutely!")</f>
        <v>TO BAN ! Incompetence, failure, negligence, contradictory information according to the advisers contacted, non -compliance with the commitments, repeated lies, unreachable manager, irresponsibility and contempt of the customer. Difficult to do worse! ; my partial buyout file was not processed on time, while customer service had said to my advisor that the regulations had been carried out, I found myself in a very difficult situation, it took 2 months to Obtain the partial repurchase of my life insurance, despite repeated requests from the local advisor! This company does not respect its work or its customers! To flee absolutely!</v>
      </c>
    </row>
    <row r="15">
      <c r="B15" s="3" t="s">
        <v>64</v>
      </c>
      <c r="C15" s="3" t="s">
        <v>65</v>
      </c>
      <c r="D15" s="3" t="s">
        <v>47</v>
      </c>
      <c r="E15" s="3" t="s">
        <v>14</v>
      </c>
      <c r="F15" s="3" t="s">
        <v>15</v>
      </c>
      <c r="G15" s="3" t="s">
        <v>66</v>
      </c>
      <c r="H15" s="3" t="s">
        <v>67</v>
      </c>
      <c r="I15" s="3" t="str">
        <f>IFERROR(__xludf.DUMMYFUNCTION("GOOGLETRANSLATE(C15,""fr"",""en"")"),"Payment of contributions requested in time but when a serious health problem occurs, there is no one !! Ignorance is an art at Swiss Life despite multiple reminders, a complete file sent by registered mail and received ... not to mention the manifest abse"&amp;"nce of compassion in the face of medically proven difficulties. In short insurer to flee absolutely!
")</f>
        <v>Payment of contributions requested in time but when a serious health problem occurs, there is no one !! Ignorance is an art at Swiss Life despite multiple reminders, a complete file sent by registered mail and received ... not to mention the manifest absence of compassion in the face of medically proven difficulties. In short insurer to flee absolutely!
</v>
      </c>
      <c r="J15" s="3" t="s">
        <v>65</v>
      </c>
      <c r="K15" s="3" t="str">
        <f>IFERROR(__xludf.DUMMYFUNCTION("GOOGLETRANSLATE(J15,""fr"",""en"")"),"Payment of contributions requested in time but when a serious health problem occurs, there is no one !! Ignorance is an art at Swiss Life despite multiple reminders, a complete file sent by registered mail and received ... not to mention the manifest abse"&amp;"nce of compassion in the face of medically proven difficulties. In short insurer to flee absolutely!
")</f>
        <v>Payment of contributions requested in time but when a serious health problem occurs, there is no one !! Ignorance is an art at Swiss Life despite multiple reminders, a complete file sent by registered mail and received ... not to mention the manifest absence of compassion in the face of medically proven difficulties. In short insurer to flee absolutely!
</v>
      </c>
    </row>
    <row r="16">
      <c r="B16" s="3" t="s">
        <v>68</v>
      </c>
      <c r="C16" s="3" t="s">
        <v>69</v>
      </c>
      <c r="D16" s="3" t="s">
        <v>47</v>
      </c>
      <c r="E16" s="3" t="s">
        <v>14</v>
      </c>
      <c r="F16" s="3" t="s">
        <v>15</v>
      </c>
      <c r="G16" s="3" t="s">
        <v>66</v>
      </c>
      <c r="H16" s="3" t="s">
        <v>67</v>
      </c>
      <c r="I16" s="3" t="str">
        <f>IFERROR(__xludf.DUMMYFUNCTION("GOOGLETRANSLATE(C16,""fr"",""en"")"),"Contributions always paid. A disability recognized by their expert doctor after multiple expertise. Insurance doing everything since not to pay. No discussion possible with them despite a file verified by mediator.")</f>
        <v>Contributions always paid. A disability recognized by their expert doctor after multiple expertise. Insurance doing everything since not to pay. No discussion possible with them despite a file verified by mediator.</v>
      </c>
      <c r="J16" s="3" t="s">
        <v>69</v>
      </c>
      <c r="K16" s="3" t="str">
        <f>IFERROR(__xludf.DUMMYFUNCTION("GOOGLETRANSLATE(J16,""fr"",""en"")"),"Contributions always paid. A disability recognized by their expert doctor after multiple expertise. Insurance doing everything since not to pay. No discussion possible with them despite a file verified by mediator.")</f>
        <v>Contributions always paid. A disability recognized by their expert doctor after multiple expertise. Insurance doing everything since not to pay. No discussion possible with them despite a file verified by mediator.</v>
      </c>
    </row>
    <row r="17">
      <c r="B17" s="3" t="s">
        <v>70</v>
      </c>
      <c r="C17" s="3" t="s">
        <v>71</v>
      </c>
      <c r="D17" s="3" t="s">
        <v>47</v>
      </c>
      <c r="E17" s="3" t="s">
        <v>14</v>
      </c>
      <c r="F17" s="3" t="s">
        <v>15</v>
      </c>
      <c r="G17" s="3" t="s">
        <v>72</v>
      </c>
      <c r="H17" s="3" t="s">
        <v>73</v>
      </c>
      <c r="I17" s="3" t="str">
        <f>IFERROR(__xludf.DUMMYFUNCTION("GOOGLETRANSLATE(C17,""fr"",""en"")"),"It's been a year that I have been in disability Cat 2 CPAM and since then I have to fight for the additional compensation for which I have contributed to me. I lost my job, I have been dismissed since Oct 2018, I have only received 3 payments in total, I "&amp;"have not received anything since April, I am summoned by doctor but nothing, I am not told, I am not paid me Nothing, just in such that it takes time, on average 2 months to tell them to answer, but here we are beyond. I find it unacceptable that an assur"&amp;"ance that makes us sign contracts which stipulate that such a payment will be made in case of and that when it happens, they put all the brakes to pour anything. I am alone with 2 children and only perceive 880 euros. I feel that they take advantage that "&amp;"my pathology is psychiatric to make me drop and that they do not pay anything. But I have my children, and for them and thanks to them they help me !!")</f>
        <v>It's been a year that I have been in disability Cat 2 CPAM and since then I have to fight for the additional compensation for which I have contributed to me. I lost my job, I have been dismissed since Oct 2018, I have only received 3 payments in total, I have not received anything since April, I am summoned by doctor but nothing, I am not told, I am not paid me Nothing, just in such that it takes time, on average 2 months to tell them to answer, but here we are beyond. I find it unacceptable that an assurance that makes us sign contracts which stipulate that such a payment will be made in case of and that when it happens, they put all the brakes to pour anything. I am alone with 2 children and only perceive 880 euros. I feel that they take advantage that my pathology is psychiatric to make me drop and that they do not pay anything. But I have my children, and for them and thanks to them they help me !!</v>
      </c>
      <c r="J17" s="3" t="s">
        <v>71</v>
      </c>
      <c r="K17" s="3" t="str">
        <f>IFERROR(__xludf.DUMMYFUNCTION("GOOGLETRANSLATE(J17,""fr"",""en"")"),"It's been a year that I have been in disability Cat 2 CPAM and since then I have to fight for the additional compensation for which I have contributed to me. I lost my job, I have been dismissed since Oct 2018, I have only received 3 payments in total, I "&amp;"have not received anything since April, I am summoned by doctor but nothing, I am not told, I am not paid me Nothing, just in such that it takes time, on average 2 months to tell them to answer, but here we are beyond. I find it unacceptable that an assur"&amp;"ance that makes us sign contracts which stipulate that such a payment will be made in case of and that when it happens, they put all the brakes to pour anything. I am alone with 2 children and only perceive 880 euros. I feel that they take advantage that "&amp;"my pathology is psychiatric to make me drop and that they do not pay anything. But I have my children, and for them and thanks to them they help me !!")</f>
        <v>It's been a year that I have been in disability Cat 2 CPAM and since then I have to fight for the additional compensation for which I have contributed to me. I lost my job, I have been dismissed since Oct 2018, I have only received 3 payments in total, I have not received anything since April, I am summoned by doctor but nothing, I am not told, I am not paid me Nothing, just in such that it takes time, on average 2 months to tell them to answer, but here we are beyond. I find it unacceptable that an assurance that makes us sign contracts which stipulate that such a payment will be made in case of and that when it happens, they put all the brakes to pour anything. I am alone with 2 children and only perceive 880 euros. I feel that they take advantage that my pathology is psychiatric to make me drop and that they do not pay anything. But I have my children, and for them and thanks to them they help me !!</v>
      </c>
    </row>
    <row r="18">
      <c r="B18" s="3" t="s">
        <v>74</v>
      </c>
      <c r="C18" s="3" t="s">
        <v>75</v>
      </c>
      <c r="D18" s="3" t="s">
        <v>47</v>
      </c>
      <c r="E18" s="3" t="s">
        <v>14</v>
      </c>
      <c r="F18" s="3" t="s">
        <v>15</v>
      </c>
      <c r="G18" s="3" t="s">
        <v>73</v>
      </c>
      <c r="H18" s="3" t="s">
        <v>73</v>
      </c>
      <c r="I18" s="3" t="str">
        <f>IFERROR(__xludf.DUMMYFUNCTION("GOOGLETRANSLATE(C18,""fr"",""en"")"),"I am independent and I have subscribed to provident with Swisslife through a broker. Following an operation I was arrested for 2 months and when I was made to the validity of my judgment, the advisory doctor refuses to take care without my knowing why.
 "&amp;"Customer service is difficult to reachable, paying and uninformed advisers.")</f>
        <v>I am independent and I have subscribed to provident with Swisslife through a broker. Following an operation I was arrested for 2 months and when I was made to the validity of my judgment, the advisory doctor refuses to take care without my knowing why.
 Customer service is difficult to reachable, paying and uninformed advisers.</v>
      </c>
      <c r="J18" s="3" t="s">
        <v>75</v>
      </c>
      <c r="K18" s="3" t="str">
        <f>IFERROR(__xludf.DUMMYFUNCTION("GOOGLETRANSLATE(J18,""fr"",""en"")"),"I am independent and I have subscribed to provident with Swisslife through a broker. Following an operation I was arrested for 2 months and when I was made to the validity of my judgment, the advisory doctor refuses to take care without my knowing why.
 "&amp;"Customer service is difficult to reachable, paying and uninformed advisers.")</f>
        <v>I am independent and I have subscribed to provident with Swisslife through a broker. Following an operation I was arrested for 2 months and when I was made to the validity of my judgment, the advisory doctor refuses to take care without my knowing why.
 Customer service is difficult to reachable, paying and uninformed advisers.</v>
      </c>
    </row>
    <row r="19">
      <c r="B19" s="3" t="s">
        <v>76</v>
      </c>
      <c r="C19" s="3" t="s">
        <v>77</v>
      </c>
      <c r="D19" s="3" t="s">
        <v>47</v>
      </c>
      <c r="E19" s="3" t="s">
        <v>14</v>
      </c>
      <c r="F19" s="3" t="s">
        <v>15</v>
      </c>
      <c r="G19" s="3" t="s">
        <v>78</v>
      </c>
      <c r="H19" s="3" t="s">
        <v>79</v>
      </c>
      <c r="I19" s="3" t="str">
        <f>IFERROR(__xludf.DUMMYFUNCTION("GOOGLETRANSLATE(C19,""fr"",""en"")"),"Hello, Impossible to respond to ""Nash"" Message of Tuesday September 04, 2018 at 9:24 pm. Can you send him? : The contract is called retention of income, Excel or Swiss Life independent protection + year of subscription? Thank you")</f>
        <v>Hello, Impossible to respond to "Nash" Message of Tuesday September 04, 2018 at 9:24 pm. Can you send him? : The contract is called retention of income, Excel or Swiss Life independent protection + year of subscription? Thank you</v>
      </c>
      <c r="J19" s="3" t="s">
        <v>77</v>
      </c>
      <c r="K19" s="3" t="str">
        <f>IFERROR(__xludf.DUMMYFUNCTION("GOOGLETRANSLATE(J19,""fr"",""en"")"),"Hello, Impossible to respond to ""Nash"" Message of Tuesday September 04, 2018 at 9:24 pm. Can you send him? : The contract is called retention of income, Excel or Swiss Life independent protection + year of subscription? Thank you")</f>
        <v>Hello, Impossible to respond to "Nash" Message of Tuesday September 04, 2018 at 9:24 pm. Can you send him? : The contract is called retention of income, Excel or Swiss Life independent protection + year of subscription? Thank you</v>
      </c>
    </row>
    <row r="20">
      <c r="B20" s="3" t="s">
        <v>80</v>
      </c>
      <c r="C20" s="3" t="s">
        <v>81</v>
      </c>
      <c r="D20" s="3" t="s">
        <v>47</v>
      </c>
      <c r="E20" s="3" t="s">
        <v>14</v>
      </c>
      <c r="F20" s="3" t="s">
        <v>15</v>
      </c>
      <c r="G20" s="3" t="s">
        <v>82</v>
      </c>
      <c r="H20" s="3" t="s">
        <v>83</v>
      </c>
      <c r="I20" s="3" t="str">
        <f>IFERROR(__xludf.DUMMYFUNCTION("GOOGLETRANSLATE(C20,""fr"",""en"")"),"Hello
Essential protection contract
It's been 2 x that I send requests for daily allowances. 1 response outside time after 3 months of waiting
2 response, still nothing received after 1 month and a half of request. Wait in waiting .., registered since "&amp;"April 2010. Jamais sick.
End of the year I terminate. In my advice Take another insurance.
")</f>
        <v>Hello
Essential protection contract
It's been 2 x that I send requests for daily allowances. 1 response outside time after 3 months of waiting
2 response, still nothing received after 1 month and a half of request. Wait in waiting .., registered since April 2010. Jamais sick.
End of the year I terminate. In my advice Take another insurance.
</v>
      </c>
      <c r="J20" s="3" t="s">
        <v>81</v>
      </c>
      <c r="K20" s="3" t="str">
        <f>IFERROR(__xludf.DUMMYFUNCTION("GOOGLETRANSLATE(J20,""fr"",""en"")"),"Hello
Essential protection contract
It's been 2 x that I send requests for daily allowances. 1 response outside time after 3 months of waiting
2 response, still nothing received after 1 month and a half of request. Wait in waiting .., registered since "&amp;"April 2010. Jamais sick.
End of the year I terminate. In my advice Take another insurance.
")</f>
        <v>Hello
Essential protection contract
It's been 2 x that I send requests for daily allowances. 1 response outside time after 3 months of waiting
2 response, still nothing received after 1 month and a half of request. Wait in waiting .., registered since April 2010. Jamais sick.
End of the year I terminate. In my advice Take another insurance.
</v>
      </c>
    </row>
    <row r="21" ht="15.75" customHeight="1">
      <c r="B21" s="3" t="s">
        <v>84</v>
      </c>
      <c r="C21" s="3" t="s">
        <v>85</v>
      </c>
      <c r="D21" s="3" t="s">
        <v>47</v>
      </c>
      <c r="E21" s="3" t="s">
        <v>14</v>
      </c>
      <c r="F21" s="3" t="s">
        <v>15</v>
      </c>
      <c r="G21" s="3" t="s">
        <v>86</v>
      </c>
      <c r="H21" s="3" t="s">
        <v>87</v>
      </c>
      <c r="I21" s="3" t="str">
        <f>IFERROR(__xludf.DUMMYFUNCTION("GOOGLETRANSLATE(C21,""fr"",""en"")"),"I see by reading this site that Swisslife is not reactive for compensation. On the other hand, for the increases in contributions, Swisslife is extremely effective: 60% in 4 years with Zero sinister !!!! Despite several negotiations with their intermediar"&amp;"y, nothing helps. Swisslife would suppose too many claims to reimburse !! So I prepare to grasp the mediator because too much, it's too much !!!")</f>
        <v>I see by reading this site that Swisslife is not reactive for compensation. On the other hand, for the increases in contributions, Swisslife is extremely effective: 60% in 4 years with Zero sinister !!!! Despite several negotiations with their intermediary, nothing helps. Swisslife would suppose too many claims to reimburse !! So I prepare to grasp the mediator because too much, it's too much !!!</v>
      </c>
      <c r="J21" s="3" t="s">
        <v>85</v>
      </c>
      <c r="K21" s="3" t="str">
        <f>IFERROR(__xludf.DUMMYFUNCTION("GOOGLETRANSLATE(J21,""fr"",""en"")"),"I see by reading this site that Swisslife is not reactive for compensation. On the other hand, for the increases in contributions, Swisslife is extremely effective: 60% in 4 years with Zero sinister !!!! Despite several negotiations with their intermediar"&amp;"y, nothing helps. Swisslife would suppose too many claims to reimburse !! So I prepare to grasp the mediator because too much, it's too much !!!")</f>
        <v>I see by reading this site that Swisslife is not reactive for compensation. On the other hand, for the increases in contributions, Swisslife is extremely effective: 60% in 4 years with Zero sinister !!!! Despite several negotiations with their intermediary, nothing helps. Swisslife would suppose too many claims to reimburse !! So I prepare to grasp the mediator because too much, it's too much !!!</v>
      </c>
    </row>
    <row r="22" ht="15.75" customHeight="1">
      <c r="B22" s="3" t="s">
        <v>88</v>
      </c>
      <c r="C22" s="3" t="s">
        <v>89</v>
      </c>
      <c r="D22" s="3" t="s">
        <v>47</v>
      </c>
      <c r="E22" s="3" t="s">
        <v>14</v>
      </c>
      <c r="F22" s="3" t="s">
        <v>15</v>
      </c>
      <c r="G22" s="3" t="s">
        <v>90</v>
      </c>
      <c r="H22" s="3" t="s">
        <v>91</v>
      </c>
      <c r="I22" s="3" t="str">
        <f>IFERROR(__xludf.DUMMYFUNCTION("GOOGLETRANSLATE(C22,""fr"",""en"")"),"Hello this the father who writes my son A was fooled by a car on CA Moto Faouring the motorist, Swisslif does not want to pay while my son paid 354 € of bonus per month as an independent craftsman, insurer advised, my An actual son can no longer work is h"&amp;"as no remuneration.
I am obliged to take a lawyer to assert my right swisslif is a dishonest assurance I advise against 100 %, my son passed several hemathoma as well as a very important cranial trauma he passed 1 month to the hospital is 2 month in psyk"&amp;"hiatric house my distinguished greetings.")</f>
        <v>Hello this the father who writes my son A was fooled by a car on CA Moto Faouring the motorist, Swisslif does not want to pay while my son paid 354 € of bonus per month as an independent craftsman, insurer advised, my An actual son can no longer work is has no remuneration.
I am obliged to take a lawyer to assert my right swisslif is a dishonest assurance I advise against 100 %, my son passed several hemathoma as well as a very important cranial trauma he passed 1 month to the hospital is 2 month in psykhiatric house my distinguished greetings.</v>
      </c>
      <c r="J22" s="3" t="s">
        <v>89</v>
      </c>
      <c r="K22" s="3" t="str">
        <f>IFERROR(__xludf.DUMMYFUNCTION("GOOGLETRANSLATE(J22,""fr"",""en"")"),"Hello this the father who writes my son A was fooled by a car on CA Moto Faouring the motorist, Swisslif does not want to pay while my son paid 354 € of bonus per month as an independent craftsman, insurer advised, my An actual son can no longer work is h"&amp;"as no remuneration.
I am obliged to take a lawyer to assert my right swisslif is a dishonest assurance I advise against 100 %, my son passed several hemathoma as well as a very important cranial trauma he passed 1 month to the hospital is 2 month in psyk"&amp;"hiatric house my distinguished greetings.")</f>
        <v>Hello this the father who writes my son A was fooled by a car on CA Moto Faouring the motorist, Swisslif does not want to pay while my son paid 354 € of bonus per month as an independent craftsman, insurer advised, my An actual son can no longer work is has no remuneration.
I am obliged to take a lawyer to assert my right swisslif is a dishonest assurance I advise against 100 %, my son passed several hemathoma as well as a very important cranial trauma he passed 1 month to the hospital is 2 month in psykhiatric house my distinguished greetings.</v>
      </c>
    </row>
    <row r="23" ht="15.75" customHeight="1">
      <c r="B23" s="3" t="s">
        <v>92</v>
      </c>
      <c r="C23" s="3" t="s">
        <v>93</v>
      </c>
      <c r="D23" s="3" t="s">
        <v>47</v>
      </c>
      <c r="E23" s="3" t="s">
        <v>14</v>
      </c>
      <c r="F23" s="3" t="s">
        <v>15</v>
      </c>
      <c r="G23" s="3" t="s">
        <v>94</v>
      </c>
      <c r="H23" s="3" t="s">
        <v>44</v>
      </c>
      <c r="I23" s="3" t="str">
        <f>IFERROR(__xludf.DUMMYFUNCTION("GOOGLETRANSLATE(C23,""fr"",""en"")"),"Currently in work stopping, I have a pension contract at Swisslife subscribed by my employer.
Impossible to obtain my salary supplement. I tried to contact Swisslife but not having a personal member number, they cannot answer me. My employer tells him th"&amp;"at I have done the necessary!
Not knowing how to do it, I think I will call on my legal protection.")</f>
        <v>Currently in work stopping, I have a pension contract at Swisslife subscribed by my employer.
Impossible to obtain my salary supplement. I tried to contact Swisslife but not having a personal member number, they cannot answer me. My employer tells him that I have done the necessary!
Not knowing how to do it, I think I will call on my legal protection.</v>
      </c>
      <c r="J23" s="3" t="s">
        <v>93</v>
      </c>
      <c r="K23" s="3" t="str">
        <f>IFERROR(__xludf.DUMMYFUNCTION("GOOGLETRANSLATE(J23,""fr"",""en"")"),"Currently in work stopping, I have a pension contract at Swisslife subscribed by my employer.
Impossible to obtain my salary supplement. I tried to contact Swisslife but not having a personal member number, they cannot answer me. My employer tells him th"&amp;"at I have done the necessary!
Not knowing how to do it, I think I will call on my legal protection.")</f>
        <v>Currently in work stopping, I have a pension contract at Swisslife subscribed by my employer.
Impossible to obtain my salary supplement. I tried to contact Swisslife but not having a personal member number, they cannot answer me. My employer tells him that I have done the necessary!
Not knowing how to do it, I think I will call on my legal protection.</v>
      </c>
    </row>
    <row r="24" ht="15.75" customHeight="1">
      <c r="B24" s="3" t="s">
        <v>95</v>
      </c>
      <c r="C24" s="3" t="s">
        <v>96</v>
      </c>
      <c r="D24" s="3" t="s">
        <v>47</v>
      </c>
      <c r="E24" s="3" t="s">
        <v>14</v>
      </c>
      <c r="F24" s="3" t="s">
        <v>15</v>
      </c>
      <c r="G24" s="3" t="s">
        <v>97</v>
      </c>
      <c r="H24" s="3" t="s">
        <v>44</v>
      </c>
      <c r="I24" s="3" t="str">
        <f>IFERROR(__xludf.DUMMYFUNCTION("GOOGLETRANSLATE(C24,""fr"",""en"")"),"Incompetent! To collect contributions they are never late on the other hand to pay the daily allowances there is no one left! They had the file dragged for more than 2 and a half months by asking for lots of additional parts (two medical visits thank you "&amp;"for the security + time) to say that the reason for my stop is not taken care of then that it is not indicated on the contract as not acceptable! I'm not even talking about the number of overcrowd calls! To flee absolutely !!!!!")</f>
        <v>Incompetent! To collect contributions they are never late on the other hand to pay the daily allowances there is no one left! They had the file dragged for more than 2 and a half months by asking for lots of additional parts (two medical visits thank you for the security + time) to say that the reason for my stop is not taken care of then that it is not indicated on the contract as not acceptable! I'm not even talking about the number of overcrowd calls! To flee absolutely !!!!!</v>
      </c>
      <c r="J24" s="3" t="s">
        <v>96</v>
      </c>
      <c r="K24" s="3" t="str">
        <f>IFERROR(__xludf.DUMMYFUNCTION("GOOGLETRANSLATE(J24,""fr"",""en"")"),"Incompetent! To collect contributions they are never late on the other hand to pay the daily allowances there is no one left! They had the file dragged for more than 2 and a half months by asking for lots of additional parts (two medical visits thank you "&amp;"for the security + time) to say that the reason for my stop is not taken care of then that it is not indicated on the contract as not acceptable! I'm not even talking about the number of overcrowd calls! To flee absolutely !!!!!")</f>
        <v>Incompetent! To collect contributions they are never late on the other hand to pay the daily allowances there is no one left! They had the file dragged for more than 2 and a half months by asking for lots of additional parts (two medical visits thank you for the security + time) to say that the reason for my stop is not taken care of then that it is not indicated on the contract as not acceptable! I'm not even talking about the number of overcrowd calls! To flee absolutely !!!!!</v>
      </c>
    </row>
    <row r="25" ht="15.75" customHeight="1">
      <c r="B25" s="3" t="s">
        <v>98</v>
      </c>
      <c r="C25" s="3" t="s">
        <v>99</v>
      </c>
      <c r="D25" s="3" t="s">
        <v>47</v>
      </c>
      <c r="E25" s="3" t="s">
        <v>14</v>
      </c>
      <c r="F25" s="3" t="s">
        <v>15</v>
      </c>
      <c r="G25" s="3" t="s">
        <v>100</v>
      </c>
      <c r="H25" s="3" t="s">
        <v>44</v>
      </c>
      <c r="I25" s="3" t="str">
        <f>IFERROR(__xludf.DUMMYFUNCTION("GOOGLETRANSLATE(C25,""fr"",""en"")"),"FYI, I filed 2 catastrophic opinions on what this insurance does, which can (and I can prove it) put my life in danger, after tell you that have will contact you in order to solve the problem, I have completed the form and I'm still waiting for, what a sh"&amp;"ame")</f>
        <v>FYI, I filed 2 catastrophic opinions on what this insurance does, which can (and I can prove it) put my life in danger, after tell you that have will contact you in order to solve the problem, I have completed the form and I'm still waiting for, what a shame</v>
      </c>
      <c r="J25" s="3" t="s">
        <v>99</v>
      </c>
      <c r="K25" s="3" t="str">
        <f>IFERROR(__xludf.DUMMYFUNCTION("GOOGLETRANSLATE(J25,""fr"",""en"")"),"FYI, I filed 2 catastrophic opinions on what this insurance does, which can (and I can prove it) put my life in danger, after tell you that have will contact you in order to solve the problem, I have completed the form and I'm still waiting for, what a sh"&amp;"ame")</f>
        <v>FYI, I filed 2 catastrophic opinions on what this insurance does, which can (and I can prove it) put my life in danger, after tell you that have will contact you in order to solve the problem, I have completed the form and I'm still waiting for, what a shame</v>
      </c>
    </row>
    <row r="26" ht="15.75" customHeight="1">
      <c r="B26" s="3" t="s">
        <v>101</v>
      </c>
      <c r="C26" s="3" t="s">
        <v>102</v>
      </c>
      <c r="D26" s="3" t="s">
        <v>47</v>
      </c>
      <c r="E26" s="3" t="s">
        <v>14</v>
      </c>
      <c r="F26" s="3" t="s">
        <v>15</v>
      </c>
      <c r="G26" s="3" t="s">
        <v>103</v>
      </c>
      <c r="H26" s="3" t="s">
        <v>104</v>
      </c>
      <c r="I26" s="3" t="str">
        <f>IFERROR(__xludf.DUMMYFUNCTION("GOOGLETRANSLATE(C26,""fr"",""en"")"),"Good evening
I have subscribed to a foresight IJ
over a year ago.
I was already on sick leave and they did not validate my file because my radios
Had exceeded the deadline for validation.
I was disgusted.
")</f>
        <v>Good evening
I have subscribed to a foresight IJ
over a year ago.
I was already on sick leave and they did not validate my file because my radios
Had exceeded the deadline for validation.
I was disgusted.
</v>
      </c>
      <c r="J26" s="3" t="s">
        <v>102</v>
      </c>
      <c r="K26" s="3" t="str">
        <f>IFERROR(__xludf.DUMMYFUNCTION("GOOGLETRANSLATE(J26,""fr"",""en"")"),"Good evening
I have subscribed to a foresight IJ
over a year ago.
I was already on sick leave and they did not validate my file because my radios
Had exceeded the deadline for validation.
I was disgusted.
")</f>
        <v>Good evening
I have subscribed to a foresight IJ
over a year ago.
I was already on sick leave and they did not validate my file because my radios
Had exceeded the deadline for validation.
I was disgusted.
</v>
      </c>
    </row>
    <row r="27" ht="15.75" customHeight="1">
      <c r="B27" s="3" t="s">
        <v>105</v>
      </c>
      <c r="C27" s="3" t="s">
        <v>106</v>
      </c>
      <c r="D27" s="3" t="s">
        <v>47</v>
      </c>
      <c r="E27" s="3" t="s">
        <v>14</v>
      </c>
      <c r="F27" s="3" t="s">
        <v>15</v>
      </c>
      <c r="G27" s="3" t="s">
        <v>107</v>
      </c>
      <c r="H27" s="3" t="s">
        <v>108</v>
      </c>
      <c r="I27" s="3" t="str">
        <f>IFERROR(__xludf.DUMMYFUNCTION("GOOGLETRANSLATE(C27,""fr"",""en"")"),"I am more than disappointed. I have never had a work stoppage hanging 20 years! In February 2016, following stomato surgery, I was forced to stop for a week! I pay 500 euros in monthly contributions! The Swisselife ended to pay me! The pseudo professor (D"&amp;"octor of documents) did not find better than claiming me the 2 -year -old Security count: just to discourage me! I am a doctor and I do not recommend this insurance company to everyone!
Their prices are excessive and their coverage leaves something to be"&amp;" desired and their processes to discourage you are extraordinary! They are not competitive for the mutual rest ... Not recommended. I take the necessary steps to terminate my provident and mutual contracts at maturity and I will not leave my life insuranc"&amp;"e or perp. I have more than hatred in swisslife
Ka")</f>
        <v>I am more than disappointed. I have never had a work stoppage hanging 20 years! In February 2016, following stomato surgery, I was forced to stop for a week! I pay 500 euros in monthly contributions! The Swisselife ended to pay me! The pseudo professor (Doctor of documents) did not find better than claiming me the 2 -year -old Security count: just to discourage me! I am a doctor and I do not recommend this insurance company to everyone!
Their prices are excessive and their coverage leaves something to be desired and their processes to discourage you are extraordinary! They are not competitive for the mutual rest ... Not recommended. I take the necessary steps to terminate my provident and mutual contracts at maturity and I will not leave my life insurance or perp. I have more than hatred in swisslife
Ka</v>
      </c>
      <c r="J27" s="3" t="s">
        <v>106</v>
      </c>
      <c r="K27" s="3" t="str">
        <f>IFERROR(__xludf.DUMMYFUNCTION("GOOGLETRANSLATE(J27,""fr"",""en"")"),"I am more than disappointed. I have never had a work stoppage hanging 20 years! In February 2016, following stomato surgery, I was forced to stop for a week! I pay 500 euros in monthly contributions! The Swisselife ended to pay me! The pseudo professor (D"&amp;"octor of documents) did not find better than claiming me the 2 -year -old Security count: just to discourage me! I am a doctor and I do not recommend this insurance company to everyone!
Their prices are excessive and their coverage leaves something to be"&amp;" desired and their processes to discourage you are extraordinary! They are not competitive for the mutual rest ... Not recommended. I take the necessary steps to terminate my provident and mutual contracts at maturity and I will not leave my life insuranc"&amp;"e or perp. I have more than hatred in swisslife
Ka")</f>
        <v>I am more than disappointed. I have never had a work stoppage hanging 20 years! In February 2016, following stomato surgery, I was forced to stop for a week! I pay 500 euros in monthly contributions! The Swisselife ended to pay me! The pseudo professor (Doctor of documents) did not find better than claiming me the 2 -year -old Security count: just to discourage me! I am a doctor and I do not recommend this insurance company to everyone!
Their prices are excessive and their coverage leaves something to be desired and their processes to discourage you are extraordinary! They are not competitive for the mutual rest ... Not recommended. I take the necessary steps to terminate my provident and mutual contracts at maturity and I will not leave my life insurance or perp. I have more than hatred in swisslife
Ka</v>
      </c>
    </row>
    <row r="28" ht="15.75" customHeight="1">
      <c r="B28" s="3" t="s">
        <v>109</v>
      </c>
      <c r="C28" s="3" t="s">
        <v>110</v>
      </c>
      <c r="D28" s="3" t="s">
        <v>111</v>
      </c>
      <c r="E28" s="3" t="s">
        <v>14</v>
      </c>
      <c r="F28" s="3" t="s">
        <v>15</v>
      </c>
      <c r="G28" s="3" t="s">
        <v>112</v>
      </c>
      <c r="H28" s="3" t="s">
        <v>113</v>
      </c>
      <c r="I28" s="3" t="str">
        <f>IFERROR(__xludf.DUMMYFUNCTION("GOOGLETRANSLATE(C28,""fr"",""en"")"),"My father died 4 weeks ago (05/05/2021), we immediately warned the insurer to settle the funeral and have the bottom available.
After several telephoners, some of which lasted more than ten minutes we received the file to be completed only on 05/20/2021 "&amp;"when we had certified to the funeral advisor in charge of funeral on Tuesday 11/05/2021 that the file was sent since Friday 7/05/2021.
On Monday 17/05 In the absence of any correspondence, we issued the umpteenth appeal, an advisor tells us that the file"&amp;" left the previous Friday.
We received the file on 05/20/2021 and on the envelope we found that the file was only sent the day after our call (mail of the post office dated 18/05).
We are on 05/31/2021 and after another phone call issued on 05/26, to wh"&amp;"ich an advisor tells us that the file is not complete (lack of registration with the public finance services), we are still in Waiting for the document for taking steps with the services concerned.
Will I have to move and make a sland in order to be able"&amp;" to have the funds that my father has taken time to place so that we have no problems during his funeral while this insurance that has On the street will find all the apologies not to make the release of the funds and which will be hidden behind the famou"&amp;"s insurance code.
It is much easier to take money for years than to restore it to people who have scrupulously observed the last wishes of their fathers
A good hearing !!!!
")</f>
        <v>My father died 4 weeks ago (05/05/2021), we immediately warned the insurer to settle the funeral and have the bottom available.
After several telephoners, some of which lasted more than ten minutes we received the file to be completed only on 05/20/2021 when we had certified to the funeral advisor in charge of funeral on Tuesday 11/05/2021 that the file was sent since Friday 7/05/2021.
On Monday 17/05 In the absence of any correspondence, we issued the umpteenth appeal, an advisor tells us that the file left the previous Friday.
We received the file on 05/20/2021 and on the envelope we found that the file was only sent the day after our call (mail of the post office dated 18/05).
We are on 05/31/2021 and after another phone call issued on 05/26, to which an advisor tells us that the file is not complete (lack of registration with the public finance services), we are still in Waiting for the document for taking steps with the services concerned.
Will I have to move and make a sland in order to be able to have the funds that my father has taken time to place so that we have no problems during his funeral while this insurance that has On the street will find all the apologies not to make the release of the funds and which will be hidden behind the famous insurance code.
It is much easier to take money for years than to restore it to people who have scrupulously observed the last wishes of their fathers
A good hearing !!!!
</v>
      </c>
      <c r="J28" s="3" t="s">
        <v>110</v>
      </c>
      <c r="K28" s="3" t="str">
        <f>IFERROR(__xludf.DUMMYFUNCTION("GOOGLETRANSLATE(J28,""fr"",""en"")"),"My father died 4 weeks ago (05/05/2021), we immediately warned the insurer to settle the funeral and have the bottom available.
After several telephoners, some of which lasted more than ten minutes we received the file to be completed only on 05/20/2021 "&amp;"when we had certified to the funeral advisor in charge of funeral on Tuesday 11/05/2021 that the file was sent since Friday 7/05/2021.
On Monday 17/05 In the absence of any correspondence, we issued the umpteenth appeal, an advisor tells us that the file"&amp;" left the previous Friday.
We received the file on 05/20/2021 and on the envelope we found that the file was only sent the day after our call (mail of the post office dated 18/05).
We are on 05/31/2021 and after another phone call issued on 05/26, to wh"&amp;"ich an advisor tells us that the file is not complete (lack of registration with the public finance services), we are still in Waiting for the document for taking steps with the services concerned.
Will I have to move and make a sland in order to be able"&amp;" to have the funds that my father has taken time to place so that we have no problems during his funeral while this insurance that has On the street will find all the apologies not to make the release of the funds and which will be hidden behind the famou"&amp;"s insurance code.
It is much easier to take money for years than to restore it to people who have scrupulously observed the last wishes of their fathers
A good hearing !!!!
")</f>
        <v>My father died 4 weeks ago (05/05/2021), we immediately warned the insurer to settle the funeral and have the bottom available.
After several telephoners, some of which lasted more than ten minutes we received the file to be completed only on 05/20/2021 when we had certified to the funeral advisor in charge of funeral on Tuesday 11/05/2021 that the file was sent since Friday 7/05/2021.
On Monday 17/05 In the absence of any correspondence, we issued the umpteenth appeal, an advisor tells us that the file left the previous Friday.
We received the file on 05/20/2021 and on the envelope we found that the file was only sent the day after our call (mail of the post office dated 18/05).
We are on 05/31/2021 and after another phone call issued on 05/26, to which an advisor tells us that the file is not complete (lack of registration with the public finance services), we are still in Waiting for the document for taking steps with the services concerned.
Will I have to move and make a sland in order to be able to have the funds that my father has taken time to place so that we have no problems during his funeral while this insurance that has On the street will find all the apologies not to make the release of the funds and which will be hidden behind the famous insurance code.
It is much easier to take money for years than to restore it to people who have scrupulously observed the last wishes of their fathers
A good hearing !!!!
</v>
      </c>
    </row>
    <row r="29" ht="15.75" customHeight="1">
      <c r="B29" s="3" t="s">
        <v>114</v>
      </c>
      <c r="C29" s="3" t="s">
        <v>115</v>
      </c>
      <c r="D29" s="3" t="s">
        <v>111</v>
      </c>
      <c r="E29" s="3" t="s">
        <v>14</v>
      </c>
      <c r="F29" s="3" t="s">
        <v>15</v>
      </c>
      <c r="G29" s="3" t="s">
        <v>116</v>
      </c>
      <c r="H29" s="3" t="s">
        <v>113</v>
      </c>
      <c r="I29" s="3" t="str">
        <f>IFERROR(__xludf.DUMMYFUNCTION("GOOGLETRANSLATE(C29,""fr"",""en"")"),"I opened a general life protection contract. In view of the significant costs taken, I decided after a short time to stop it. Instead of reimbursing me the sums due, they continued the samples, reimbursed only a tiny part and it was impossible for me to r"&amp;"each them either by internet (closed customer area) or by phone. I'm still waiting for a way to be reimbursed. A company to flee !!!")</f>
        <v>I opened a general life protection contract. In view of the significant costs taken, I decided after a short time to stop it. Instead of reimbursing me the sums due, they continued the samples, reimbursed only a tiny part and it was impossible for me to reach them either by internet (closed customer area) or by phone. I'm still waiting for a way to be reimbursed. A company to flee !!!</v>
      </c>
      <c r="J29" s="3" t="s">
        <v>115</v>
      </c>
      <c r="K29" s="3" t="str">
        <f>IFERROR(__xludf.DUMMYFUNCTION("GOOGLETRANSLATE(J29,""fr"",""en"")"),"I opened a general life protection contract. In view of the significant costs taken, I decided after a short time to stop it. Instead of reimbursing me the sums due, they continued the samples, reimbursed only a tiny part and it was impossible for me to r"&amp;"each them either by internet (closed customer area) or by phone. I'm still waiting for a way to be reimbursed. A company to flee !!!")</f>
        <v>I opened a general life protection contract. In view of the significant costs taken, I decided after a short time to stop it. Instead of reimbursing me the sums due, they continued the samples, reimbursed only a tiny part and it was impossible for me to reach them either by internet (closed customer area) or by phone. I'm still waiting for a way to be reimbursed. A company to flee !!!</v>
      </c>
    </row>
    <row r="30" ht="15.75" customHeight="1">
      <c r="B30" s="3" t="s">
        <v>117</v>
      </c>
      <c r="C30" s="3" t="s">
        <v>118</v>
      </c>
      <c r="D30" s="3" t="s">
        <v>111</v>
      </c>
      <c r="E30" s="3" t="s">
        <v>14</v>
      </c>
      <c r="F30" s="3" t="s">
        <v>15</v>
      </c>
      <c r="G30" s="3" t="s">
        <v>119</v>
      </c>
      <c r="H30" s="3" t="s">
        <v>120</v>
      </c>
      <c r="I30" s="3" t="str">
        <f>IFERROR(__xludf.DUMMYFUNCTION("GOOGLETRANSLATE(C30,""fr"",""en"")"),"In case of conflicts it works service of the assurance of the Insurance TSA 50110 75441 Paris Cedex 09 No loss of TPS This is the goal put all the documents of the contract concerned The contract itself the copies of the letters sent to the company of cou"&amp;"rse the The best put the registered number in the letter which was sent or which you send by AR to the company and a letter to the mediator of your bp. It is the last step before seizing the judge as you know direct obsech contract drooped at the capital "&amp;"and no million you are pouring on it, hold on that I am available for any help")</f>
        <v>In case of conflicts it works service of the assurance of the Insurance TSA 50110 75441 Paris Cedex 09 No loss of TPS This is the goal put all the documents of the contract concerned The contract itself the copies of the letters sent to the company of course the The best put the registered number in the letter which was sent or which you send by AR to the company and a letter to the mediator of your bp. It is the last step before seizing the judge as you know direct obsech contract drooped at the capital and no million you are pouring on it, hold on that I am available for any help</v>
      </c>
      <c r="J30" s="3" t="s">
        <v>118</v>
      </c>
      <c r="K30" s="3" t="str">
        <f>IFERROR(__xludf.DUMMYFUNCTION("GOOGLETRANSLATE(J30,""fr"",""en"")"),"In case of conflicts it works service of the assurance of the Insurance TSA 50110 75441 Paris Cedex 09 No loss of TPS This is the goal put all the documents of the contract concerned The contract itself the copies of the letters sent to the company of cou"&amp;"rse the The best put the registered number in the letter which was sent or which you send by AR to the company and a letter to the mediator of your bp. It is the last step before seizing the judge as you know direct obsech contract drooped at the capital "&amp;"and no million you are pouring on it, hold on that I am available for any help")</f>
        <v>In case of conflicts it works service of the assurance of the Insurance TSA 50110 75441 Paris Cedex 09 No loss of TPS This is the goal put all the documents of the contract concerned The contract itself the copies of the letters sent to the company of course the The best put the registered number in the letter which was sent or which you send by AR to the company and a letter to the mediator of your bp. It is the last step before seizing the judge as you know direct obsech contract drooped at the capital and no million you are pouring on it, hold on that I am available for any help</v>
      </c>
    </row>
    <row r="31" ht="15.75" customHeight="1">
      <c r="B31" s="3" t="s">
        <v>121</v>
      </c>
      <c r="C31" s="3" t="s">
        <v>122</v>
      </c>
      <c r="D31" s="3" t="s">
        <v>111</v>
      </c>
      <c r="E31" s="3" t="s">
        <v>14</v>
      </c>
      <c r="F31" s="3" t="s">
        <v>15</v>
      </c>
      <c r="G31" s="3" t="s">
        <v>123</v>
      </c>
      <c r="H31" s="3" t="s">
        <v>124</v>
      </c>
      <c r="I31" s="3" t="str">
        <f>IFERROR(__xludf.DUMMYFUNCTION("GOOGLETRANSLATE(C31,""fr"",""en"")"),"Flery I was stopped in case COVID 2 -week contact more a week of extensions by my doctor for COVID in October 2020
Generalie providents have been allowed already 15 days remains 6 days to pay me aller120e to can have 2 contact with them 160 e per month t"&amp;"o this day December11 December 2020 tjrs nothing and he asks me always my initial stop 3rd time I send the stop The Secu and in addition to have the attending physician completed the certificate to see if my covid stop would be in the reasons for non -ass"&amp;"urance the joke why it already existed ????
Then he obviously never opened my file because he asks me for a certificate on the honor that I could not do teletravail if he had the obligation to open my file I am a maternal assistant so yes I attest on the"&amp;" honor that I do not Can't change the cucu of children to give them ate and have them do activities on the Internet
They are disgusting and all its for 120 balls
Shame on them
Corinne")</f>
        <v>Flery I was stopped in case COVID 2 -week contact more a week of extensions by my doctor for COVID in October 2020
Generalie providents have been allowed already 15 days remains 6 days to pay me aller120e to can have 2 contact with them 160 e per month to this day December11 December 2020 tjrs nothing and he asks me always my initial stop 3rd time I send the stop The Secu and in addition to have the attending physician completed the certificate to see if my covid stop would be in the reasons for non -assurance the joke why it already existed ????
Then he obviously never opened my file because he asks me for a certificate on the honor that I could not do teletravail if he had the obligation to open my file I am a maternal assistant so yes I attest on the honor that I do not Can't change the cucu of children to give them ate and have them do activities on the Internet
They are disgusting and all its for 120 balls
Shame on them
Corinne</v>
      </c>
      <c r="J31" s="4" t="s">
        <v>125</v>
      </c>
      <c r="K31" s="3" t="str">
        <f>IFERROR(__xludf.DUMMYFUNCTION("GOOGLETRANSLATE(J31,""fr"",""en"")"),"To flee I was stopped in case of contact COVVI 2 weeks plus one week of extensions by my doctor for COVID in October 2020
Generalie providents have been allowed already 15 days remains 6 days to pay me aller120e to can have 2 contact with them 160 e per m"&amp;"onth to this day December11 December 2020 tjrs nothing and he asks me always my initial stop 3rd time I send the stop The Secu and in addition to have the attending physician completed the certificate to see if my covid stop would be in the reasons for no"&amp;"n -assurance the joke why it already existed ????
Then he obviously never opened my file because he asks me for a certificate on the honor that I could not do teletravail if he had the obligation to open my file I am a maternal assistant so yes I attest o"&amp;"n the honor that I do not Can't change the cucu of children to give them ate and have them do activities on the Internet
They are disgusting and all its for 120 balls
Shame on them
Corinne")</f>
        <v>To flee I was stopped in case of contact COVVI 2 weeks plus one week of extensions by my doctor for COVID in October 2020
Generalie providents have been allowed already 15 days remains 6 days to pay me aller120e to can have 2 contact with them 160 e per month to this day December11 December 2020 tjrs nothing and he asks me always my initial stop 3rd time I send the stop The Secu and in addition to have the attending physician completed the certificate to see if my covid stop would be in the reasons for non -assurance the joke why it already existed ????
Then he obviously never opened my file because he asks me for a certificate on the honor that I could not do teletravail if he had the obligation to open my file I am a maternal assistant so yes I attest on the honor that I do not Can't change the cucu of children to give them ate and have them do activities on the Internet
They are disgusting and all its for 120 balls
Shame on them
Corinne</v>
      </c>
    </row>
    <row r="32" ht="15.75" customHeight="1">
      <c r="B32" s="3" t="s">
        <v>126</v>
      </c>
      <c r="C32" s="3" t="s">
        <v>127</v>
      </c>
      <c r="D32" s="3" t="s">
        <v>111</v>
      </c>
      <c r="E32" s="3" t="s">
        <v>14</v>
      </c>
      <c r="F32" s="3" t="s">
        <v>15</v>
      </c>
      <c r="G32" s="3" t="s">
        <v>128</v>
      </c>
      <c r="H32" s="3" t="s">
        <v>129</v>
      </c>
      <c r="I32" s="3" t="str">
        <f>IFERROR(__xludf.DUMMYFUNCTION("GOOGLETRANSLATE(C32,""fr"",""en"")"),"Hello
I have a collective contract subscribed by my company and finding myself in disability J calls insurance which does not give a delay no mail or amount of my compensation. Incruable they take your subscription every month and then you no longer go t"&amp;"o your way Null and contemptuous customer service
Why treat customers like this ???
Do not be sick you will have the worst difficulties in having your compensation and during this time you have to eat your bills etc. scandal")</f>
        <v>Hello
I have a collective contract subscribed by my company and finding myself in disability J calls insurance which does not give a delay no mail or amount of my compensation. Incruable they take your subscription every month and then you no longer go to your way Null and contemptuous customer service
Why treat customers like this ???
Do not be sick you will have the worst difficulties in having your compensation and during this time you have to eat your bills etc. scandal</v>
      </c>
      <c r="J32" s="3" t="s">
        <v>127</v>
      </c>
      <c r="K32" s="3" t="str">
        <f>IFERROR(__xludf.DUMMYFUNCTION("GOOGLETRANSLATE(J32,""fr"",""en"")"),"Hello
I have a collective contract subscribed by my company and finding myself in disability J calls insurance which does not give a delay no mail or amount of my compensation. Incruable they take your subscription every month and then you no longer go t"&amp;"o your way Null and contemptuous customer service
Why treat customers like this ???
Do not be sick you will have the worst difficulties in having your compensation and during this time you have to eat your bills etc. scandal")</f>
        <v>Hello
I have a collective contract subscribed by my company and finding myself in disability J calls insurance which does not give a delay no mail or amount of my compensation. Incruable they take your subscription every month and then you no longer go to your way Null and contemptuous customer service
Why treat customers like this ???
Do not be sick you will have the worst difficulties in having your compensation and during this time you have to eat your bills etc. scandal</v>
      </c>
    </row>
    <row r="33" ht="15.75" customHeight="1">
      <c r="B33" s="3" t="s">
        <v>130</v>
      </c>
      <c r="C33" s="3" t="s">
        <v>131</v>
      </c>
      <c r="D33" s="3" t="s">
        <v>111</v>
      </c>
      <c r="E33" s="3" t="s">
        <v>14</v>
      </c>
      <c r="F33" s="3" t="s">
        <v>15</v>
      </c>
      <c r="G33" s="3" t="s">
        <v>132</v>
      </c>
      <c r="H33" s="3" t="s">
        <v>59</v>
      </c>
      <c r="I33" s="3" t="str">
        <f>IFERROR(__xludf.DUMMYFUNCTION("GOOGLETRANSLATE(C33,""fr"",""en"")"),"Only reacts to recommended letters with acknowledgment of receipt, this is the only means of contact with this insurer when you ask to respect the clauses of a contract.
An administrative service that does not take note of the request, a ditto website, a"&amp;"gain to make them move the recommended with AR sole means of contact with this company.
These are not the champions of customer relations.")</f>
        <v>Only reacts to recommended letters with acknowledgment of receipt, this is the only means of contact with this insurer when you ask to respect the clauses of a contract.
An administrative service that does not take note of the request, a ditto website, again to make them move the recommended with AR sole means of contact with this company.
These are not the champions of customer relations.</v>
      </c>
      <c r="J33" s="3" t="s">
        <v>131</v>
      </c>
      <c r="K33" s="3" t="str">
        <f>IFERROR(__xludf.DUMMYFUNCTION("GOOGLETRANSLATE(J33,""fr"",""en"")"),"Only reacts to recommended letters with acknowledgment of receipt, this is the only means of contact with this insurer when you ask to respect the clauses of a contract.
An administrative service that does not take note of the request, a ditto website, a"&amp;"gain to make them move the recommended with AR sole means of contact with this company.
These are not the champions of customer relations.")</f>
        <v>Only reacts to recommended letters with acknowledgment of receipt, this is the only means of contact with this insurer when you ask to respect the clauses of a contract.
An administrative service that does not take note of the request, a ditto website, again to make them move the recommended with AR sole means of contact with this company.
These are not the champions of customer relations.</v>
      </c>
    </row>
    <row r="34" ht="15.75" customHeight="1">
      <c r="B34" s="3" t="s">
        <v>133</v>
      </c>
      <c r="C34" s="3" t="s">
        <v>134</v>
      </c>
      <c r="D34" s="3" t="s">
        <v>111</v>
      </c>
      <c r="E34" s="3" t="s">
        <v>14</v>
      </c>
      <c r="F34" s="3" t="s">
        <v>15</v>
      </c>
      <c r="G34" s="3" t="s">
        <v>135</v>
      </c>
      <c r="H34" s="3" t="s">
        <v>63</v>
      </c>
      <c r="I34" s="3" t="str">
        <f>IFERROR(__xludf.DUMMYFUNCTION("GOOGLETRANSLATE(C34,""fr"",""en"")"),"good evening
Same opinion as everyone .... I have an atoll contract ... Established with a schedule, eight years ago ... Now I have just realized by looking at more loan than monthly contributions would have to take ten euros in increase each year ...
"&amp;"
The reality is quite different, I had +30, +20, see even +85 euros .......... !!!!!!!!!
Which means that after eight years, my monthly subscription is almost double what is planned on the Large ...
If I do the calculation this represents an additional "&amp;"cost of 5,500 euros on this period ...
And aside, I used this insurance during an accident which caused me a fracture of the meniscus with hospitalization and operation .... The company never recognized the accident, their pseudo doctor arguing arguing"&amp;" that the fracture of the meniscus was due to wear ... which gave rise to daily compensation with deficiency of 15 days for illness, instead of 0 days for accident .. and the year of this compensation curiously corresponds to the 'Year when my subscriptio"&amp;"n took € 85 increase ...
In other words, when they compensate, they reimburse themselves direct ... Bonus principle basically ... except that nothing is stipulated on the contract
Unless I am mistaken it is not an auto contract ... but a tenderness
")</f>
        <v>good evening
Same opinion as everyone .... I have an atoll contract ... Established with a schedule, eight years ago ... Now I have just realized by looking at more loan than monthly contributions would have to take ten euros in increase each year ...
The reality is quite different, I had +30, +20, see even +85 euros .......... !!!!!!!!!
Which means that after eight years, my monthly subscription is almost double what is planned on the Large ...
If I do the calculation this represents an additional cost of 5,500 euros on this period ...
And aside, I used this insurance during an accident which caused me a fracture of the meniscus with hospitalization and operation .... The company never recognized the accident, their pseudo doctor arguing arguing that the fracture of the meniscus was due to wear ... which gave rise to daily compensation with deficiency of 15 days for illness, instead of 0 days for accident .. and the year of this compensation curiously corresponds to the 'Year when my subscription took € 85 increase ...
In other words, when they compensate, they reimburse themselves direct ... Bonus principle basically ... except that nothing is stipulated on the contract
Unless I am mistaken it is not an auto contract ... but a tenderness
</v>
      </c>
      <c r="J34" s="3" t="s">
        <v>134</v>
      </c>
      <c r="K34" s="3" t="str">
        <f>IFERROR(__xludf.DUMMYFUNCTION("GOOGLETRANSLATE(J34,""fr"",""en"")"),"good evening
Same opinion as everyone .... I have an atoll contract ... Established with a schedule, eight years ago ... Now I have just realized by looking at more loan than monthly contributions would have to take ten euros in increase each year ...
"&amp;"
The reality is quite different, I had +30, +20, see even +85 euros .......... !!!!!!!!!
Which means that after eight years, my monthly subscription is almost double what is planned on the Large ...
If I do the calculation this represents an additional "&amp;"cost of 5,500 euros on this period ...
And aside, I used this insurance during an accident which caused me a fracture of the meniscus with hospitalization and operation .... The company never recognized the accident, their pseudo doctor arguing arguing"&amp;" that the fracture of the meniscus was due to wear ... which gave rise to daily compensation with deficiency of 15 days for illness, instead of 0 days for accident .. and the year of this compensation curiously corresponds to the 'Year when my subscriptio"&amp;"n took € 85 increase ...
In other words, when they compensate, they reimburse themselves direct ... Bonus principle basically ... except that nothing is stipulated on the contract
Unless I am mistaken it is not an auto contract ... but a tenderness
")</f>
        <v>good evening
Same opinion as everyone .... I have an atoll contract ... Established with a schedule, eight years ago ... Now I have just realized by looking at more loan than monthly contributions would have to take ten euros in increase each year ...
The reality is quite different, I had +30, +20, see even +85 euros .......... !!!!!!!!!
Which means that after eight years, my monthly subscription is almost double what is planned on the Large ...
If I do the calculation this represents an additional cost of 5,500 euros on this period ...
And aside, I used this insurance during an accident which caused me a fracture of the meniscus with hospitalization and operation .... The company never recognized the accident, their pseudo doctor arguing arguing that the fracture of the meniscus was due to wear ... which gave rise to daily compensation with deficiency of 15 days for illness, instead of 0 days for accident .. and the year of this compensation curiously corresponds to the 'Year when my subscription took € 85 increase ...
In other words, when they compensate, they reimburse themselves direct ... Bonus principle basically ... except that nothing is stipulated on the contract
Unless I am mistaken it is not an auto contract ... but a tenderness
</v>
      </c>
    </row>
    <row r="35" ht="15.75" customHeight="1">
      <c r="B35" s="3" t="s">
        <v>136</v>
      </c>
      <c r="C35" s="3" t="s">
        <v>137</v>
      </c>
      <c r="D35" s="3" t="s">
        <v>111</v>
      </c>
      <c r="E35" s="3" t="s">
        <v>14</v>
      </c>
      <c r="F35" s="3" t="s">
        <v>15</v>
      </c>
      <c r="G35" s="3" t="s">
        <v>138</v>
      </c>
      <c r="H35" s="3" t="s">
        <v>139</v>
      </c>
      <c r="I35" s="3" t="str">
        <f>IFERROR(__xludf.DUMMYFUNCTION("GOOGLETRANSLATE(C35,""fr"",""en"")"),"Catastrophic !!!
Non -existent customer service
Just good to pick up our money and no service in return. I just spent 28 waiting at such and when you have an advisor it is not pleasant at all
Run away")</f>
        <v>Catastrophic !!!
Non -existent customer service
Just good to pick up our money and no service in return. I just spent 28 waiting at such and when you have an advisor it is not pleasant at all
Run away</v>
      </c>
      <c r="J35" s="3" t="s">
        <v>137</v>
      </c>
      <c r="K35" s="3" t="str">
        <f>IFERROR(__xludf.DUMMYFUNCTION("GOOGLETRANSLATE(J35,""fr"",""en"")"),"Catastrophic !!!
Non -existent customer service
Just good to pick up our money and no service in return. I just spent 28 waiting at such and when you have an advisor it is not pleasant at all
Run away")</f>
        <v>Catastrophic !!!
Non -existent customer service
Just good to pick up our money and no service in return. I just spent 28 waiting at such and when you have an advisor it is not pleasant at all
Run away</v>
      </c>
    </row>
    <row r="36" ht="15.75" customHeight="1">
      <c r="B36" s="3" t="s">
        <v>140</v>
      </c>
      <c r="C36" s="3" t="s">
        <v>141</v>
      </c>
      <c r="D36" s="3" t="s">
        <v>111</v>
      </c>
      <c r="E36" s="3" t="s">
        <v>14</v>
      </c>
      <c r="F36" s="3" t="s">
        <v>15</v>
      </c>
      <c r="G36" s="3" t="s">
        <v>142</v>
      </c>
      <c r="H36" s="3" t="s">
        <v>73</v>
      </c>
      <c r="I36" s="3" t="str">
        <f>IFERROR(__xludf.DUMMYFUNCTION("GOOGLETRANSLATE(C36,""fr"",""en"")"),"Null ... Never go dear to them !!!! Dispatient, incompetent, unreachable managers, opaque operation, need for a broker, very bad report quality/price ... to flee ........ .................................................. ................................."&amp;"................. ................................")</f>
        <v>Null ... Never go dear to them !!!! Dispatient, incompetent, unreachable managers, opaque operation, need for a broker, very bad report quality/price ... to flee ........ .................................................. .................................................. ................................</v>
      </c>
      <c r="J36" s="3" t="s">
        <v>141</v>
      </c>
      <c r="K36" s="3" t="str">
        <f>IFERROR(__xludf.DUMMYFUNCTION("GOOGLETRANSLATE(J36,""fr"",""en"")"),"Null ... Never go dear to them !!!! Dispatient, incompetent, unreachable managers, opaque operation, need for a broker, very bad report quality/price ... to flee ........ .................................................. ................................."&amp;"................. ................................")</f>
        <v>Null ... Never go dear to them !!!! Dispatient, incompetent, unreachable managers, opaque operation, need for a broker, very bad report quality/price ... to flee ........ .................................................. .................................................. ................................</v>
      </c>
    </row>
    <row r="37" ht="15.75" customHeight="1">
      <c r="B37" s="3" t="s">
        <v>143</v>
      </c>
      <c r="C37" s="3" t="s">
        <v>144</v>
      </c>
      <c r="D37" s="3" t="s">
        <v>111</v>
      </c>
      <c r="E37" s="3" t="s">
        <v>14</v>
      </c>
      <c r="F37" s="3" t="s">
        <v>15</v>
      </c>
      <c r="G37" s="3" t="s">
        <v>145</v>
      </c>
      <c r="H37" s="3" t="s">
        <v>146</v>
      </c>
      <c r="I37" s="3" t="str">
        <f>IFERROR(__xludf.DUMMYFUNCTION("GOOGLETRANSLATE(C37,""fr"",""en"")"),"A deplorable service, people very far from kindness on the phone, I strongly regret my initiative with them. Advice go by going to competition.")</f>
        <v>A deplorable service, people very far from kindness on the phone, I strongly regret my initiative with them. Advice go by going to competition.</v>
      </c>
      <c r="J37" s="3" t="s">
        <v>144</v>
      </c>
      <c r="K37" s="3" t="str">
        <f>IFERROR(__xludf.DUMMYFUNCTION("GOOGLETRANSLATE(J37,""fr"",""en"")"),"A deplorable service, people very far from kindness on the phone, I strongly regret my initiative with them. Advice go by going to competition.")</f>
        <v>A deplorable service, people very far from kindness on the phone, I strongly regret my initiative with them. Advice go by going to competition.</v>
      </c>
    </row>
    <row r="38" ht="15.75" customHeight="1">
      <c r="B38" s="3" t="s">
        <v>147</v>
      </c>
      <c r="C38" s="3" t="s">
        <v>148</v>
      </c>
      <c r="D38" s="3" t="s">
        <v>111</v>
      </c>
      <c r="E38" s="3" t="s">
        <v>14</v>
      </c>
      <c r="F38" s="3" t="s">
        <v>15</v>
      </c>
      <c r="G38" s="3" t="s">
        <v>149</v>
      </c>
      <c r="H38" s="3" t="s">
        <v>150</v>
      </c>
      <c r="I38" s="3" t="str">
        <f>IFERROR(__xludf.DUMMYFUNCTION("GOOGLETRANSLATE(C38,""fr"",""en"")"),"Very unhappy with Generali, no reactivity, bad faith of rigor, to avoid, return of the ball between Generali, his inspector and their service provider The mutuals of the sun not taken into account the modifications of contract, not answers to the recommen"&amp;"ded letters. NO")</f>
        <v>Very unhappy with Generali, no reactivity, bad faith of rigor, to avoid, return of the ball between Generali, his inspector and their service provider The mutuals of the sun not taken into account the modifications of contract, not answers to the recommended letters. NO</v>
      </c>
      <c r="J38" s="3" t="s">
        <v>148</v>
      </c>
      <c r="K38" s="3" t="str">
        <f>IFERROR(__xludf.DUMMYFUNCTION("GOOGLETRANSLATE(J38,""fr"",""en"")"),"Very unhappy with Generali, no reactivity, bad faith of rigor, to avoid, return of the ball between Generali, his inspector and their service provider The mutuals of the sun not taken into account the modifications of contract, not answers to the recommen"&amp;"ded letters. NO")</f>
        <v>Very unhappy with Generali, no reactivity, bad faith of rigor, to avoid, return of the ball between Generali, his inspector and their service provider The mutuals of the sun not taken into account the modifications of contract, not answers to the recommended letters. NO</v>
      </c>
    </row>
    <row r="39" ht="15.75" customHeight="1">
      <c r="B39" s="3" t="s">
        <v>151</v>
      </c>
      <c r="C39" s="3" t="s">
        <v>152</v>
      </c>
      <c r="D39" s="3" t="s">
        <v>111</v>
      </c>
      <c r="E39" s="3" t="s">
        <v>14</v>
      </c>
      <c r="F39" s="3" t="s">
        <v>15</v>
      </c>
      <c r="G39" s="3" t="s">
        <v>153</v>
      </c>
      <c r="H39" s="3" t="s">
        <v>154</v>
      </c>
      <c r="I39" s="3" t="str">
        <f>IFERROR(__xludf.DUMMYFUNCTION("GOOGLETRANSLATE(C39,""fr"",""en"")"),"Hello I am disappointed because following the deces of my mother the advisor did nothing for the buyout of life insurance and the reimbursement of the contributions of the dependence insurance he came twice for nothing so we went directly by Paris And the"&amp;" more management center my mother having died for 3 months he continued to take from his account. The Paris councilor said that she had received the full documents from the DECES but she validated only when we phone. . Always ensure a dead for Sacahnat de"&amp;"pendence that a request for dependence service had been made two months before his deces I see that someone did not do their job so we will put everything elsewhere")</f>
        <v>Hello I am disappointed because following the deces of my mother the advisor did nothing for the buyout of life insurance and the reimbursement of the contributions of the dependence insurance he came twice for nothing so we went directly by Paris And the more management center my mother having died for 3 months he continued to take from his account. The Paris councilor said that she had received the full documents from the DECES but she validated only when we phone. . Always ensure a dead for Sacahnat dependence that a request for dependence service had been made two months before his deces I see that someone did not do their job so we will put everything elsewhere</v>
      </c>
      <c r="J39" s="3" t="s">
        <v>152</v>
      </c>
      <c r="K39" s="3" t="str">
        <f>IFERROR(__xludf.DUMMYFUNCTION("GOOGLETRANSLATE(J39,""fr"",""en"")"),"Hello I am disappointed because following the deces of my mother the advisor did nothing for the buyout of life insurance and the reimbursement of the contributions of the dependence insurance he came twice for nothing so we went directly by Paris And the"&amp;" more management center my mother having died for 3 months he continued to take from his account. The Paris councilor said that she had received the full documents from the DECES but she validated only when we phone. . Always ensure a dead for Sacahnat de"&amp;"pendence that a request for dependence service had been made two months before his deces I see that someone did not do their job so we will put everything elsewhere")</f>
        <v>Hello I am disappointed because following the deces of my mother the advisor did nothing for the buyout of life insurance and the reimbursement of the contributions of the dependence insurance he came twice for nothing so we went directly by Paris And the more management center my mother having died for 3 months he continued to take from his account. The Paris councilor said that she had received the full documents from the DECES but she validated only when we phone. . Always ensure a dead for Sacahnat dependence that a request for dependence service had been made two months before his deces I see that someone did not do their job so we will put everything elsewhere</v>
      </c>
    </row>
    <row r="40" ht="15.75" customHeight="1">
      <c r="B40" s="3" t="s">
        <v>155</v>
      </c>
      <c r="C40" s="3" t="s">
        <v>156</v>
      </c>
      <c r="D40" s="3" t="s">
        <v>157</v>
      </c>
      <c r="E40" s="3" t="s">
        <v>14</v>
      </c>
      <c r="F40" s="3" t="s">
        <v>15</v>
      </c>
      <c r="G40" s="3" t="s">
        <v>158</v>
      </c>
      <c r="H40" s="3" t="s">
        <v>159</v>
      </c>
      <c r="I40" s="3" t="str">
        <f>IFERROR(__xludf.DUMMYFUNCTION("GOOGLETRANSLATE(C40,""fr"",""en"")"),"My husband died last December, an employee of a company and a member, I have the right to the death capital since March they had all the documents but always another that they are missing and during my phone calls file is still being processed, n ° 181586"&amp;"10")</f>
        <v>My husband died last December, an employee of a company and a member, I have the right to the death capital since March they had all the documents but always another that they are missing and during my phone calls file is still being processed, n ° 18158610</v>
      </c>
      <c r="J40" s="3" t="s">
        <v>156</v>
      </c>
      <c r="K40" s="3" t="str">
        <f>IFERROR(__xludf.DUMMYFUNCTION("GOOGLETRANSLATE(J40,""fr"",""en"")"),"My husband died last December, an employee of a company and a member, I have the right to the death capital since March they had all the documents but always another that they are missing and during my phone calls file is still being processed, n ° 181586"&amp;"10")</f>
        <v>My husband died last December, an employee of a company and a member, I have the right to the death capital since March they had all the documents but always another that they are missing and during my phone calls file is still being processed, n ° 18158610</v>
      </c>
    </row>
    <row r="41" ht="15.75" customHeight="1">
      <c r="B41" s="3" t="s">
        <v>160</v>
      </c>
      <c r="C41" s="3" t="s">
        <v>161</v>
      </c>
      <c r="D41" s="3" t="s">
        <v>157</v>
      </c>
      <c r="E41" s="3" t="s">
        <v>14</v>
      </c>
      <c r="F41" s="3" t="s">
        <v>15</v>
      </c>
      <c r="G41" s="3" t="s">
        <v>162</v>
      </c>
      <c r="H41" s="3" t="s">
        <v>163</v>
      </c>
      <c r="I41" s="3" t="str">
        <f>IFERROR(__xludf.DUMMYFUNCTION("GOOGLETRANSLATE(C41,""fr"",""en"")"),"Incompetent survivor's treatment service. 18 months that my mother is deceased, my father is walking on the phone. It still lacks documents in the file. Do they make a collection? I took over the file by calling every month after their internal appeal. Au"&amp;"gust 2021 complete file and October 2021 there are lacks of the pieces already sent several times. Surely cheap for employers to choose them but service rendered to those who contribute: zero. A shame.")</f>
        <v>Incompetent survivor's treatment service. 18 months that my mother is deceased, my father is walking on the phone. It still lacks documents in the file. Do they make a collection? I took over the file by calling every month after their internal appeal. August 2021 complete file and October 2021 there are lacks of the pieces already sent several times. Surely cheap for employers to choose them but service rendered to those who contribute: zero. A shame.</v>
      </c>
      <c r="J41" s="3" t="s">
        <v>161</v>
      </c>
      <c r="K41" s="3" t="str">
        <f>IFERROR(__xludf.DUMMYFUNCTION("GOOGLETRANSLATE(J41,""fr"",""en"")"),"Incompetent survivor's treatment service. 18 months that my mother is deceased, my father is walking on the phone. It still lacks documents in the file. Do they make a collection? I took over the file by calling every month after their internal appeal. Au"&amp;"gust 2021 complete file and October 2021 there are lacks of the pieces already sent several times. Surely cheap for employers to choose them but service rendered to those who contribute: zero. A shame.")</f>
        <v>Incompetent survivor's treatment service. 18 months that my mother is deceased, my father is walking on the phone. It still lacks documents in the file. Do they make a collection? I took over the file by calling every month after their internal appeal. August 2021 complete file and October 2021 there are lacks of the pieces already sent several times. Surely cheap for employers to choose them but service rendered to those who contribute: zero. A shame.</v>
      </c>
    </row>
    <row r="42" ht="15.75" customHeight="1">
      <c r="B42" s="3" t="s">
        <v>164</v>
      </c>
      <c r="C42" s="3" t="s">
        <v>165</v>
      </c>
      <c r="D42" s="3" t="s">
        <v>157</v>
      </c>
      <c r="E42" s="3" t="s">
        <v>14</v>
      </c>
      <c r="F42" s="3" t="s">
        <v>15</v>
      </c>
      <c r="G42" s="3" t="s">
        <v>166</v>
      </c>
      <c r="H42" s="3" t="s">
        <v>53</v>
      </c>
      <c r="I42" s="3" t="str">
        <f>IFERROR(__xludf.DUMMYFUNCTION("GOOGLETRANSLATE(C42,""fr"",""en"")"),"Hello,
My mother subscribed in 1998 a provident-dependence contract. Following many falls, she can no longer live alone and is today in nursing homes. In February 2021, I made a request to benefit from this service. To date, after 11 telephone calls and "&amp;"a recommendation acknowledgment of receipt which has remained unanswered, nothing. People responding to calls are charming and go back to their insurance the CNP my calls. The answers are always the same.
Nothing, no information regarding the advancement"&amp;" of the file. Impossible to contact them by phone because complaints are sent by humanis to the management service by email. They do not have telephone contact details.
Needless to say, the schedule of the samples is well respected.
What should be done "&amp;"? Wait until the insured deceased? Unacceptable
Bloumette")</f>
        <v>Hello,
My mother subscribed in 1998 a provident-dependence contract. Following many falls, she can no longer live alone and is today in nursing homes. In February 2021, I made a request to benefit from this service. To date, after 11 telephone calls and a recommendation acknowledgment of receipt which has remained unanswered, nothing. People responding to calls are charming and go back to their insurance the CNP my calls. The answers are always the same.
Nothing, no information regarding the advancement of the file. Impossible to contact them by phone because complaints are sent by humanis to the management service by email. They do not have telephone contact details.
Needless to say, the schedule of the samples is well respected.
What should be done ? Wait until the insured deceased? Unacceptable
Bloumette</v>
      </c>
      <c r="J42" s="3" t="s">
        <v>165</v>
      </c>
      <c r="K42" s="3" t="str">
        <f>IFERROR(__xludf.DUMMYFUNCTION("GOOGLETRANSLATE(J42,""fr"",""en"")"),"Hello,
My mother subscribed in 1998 a provident-dependence contract. Following many falls, she can no longer live alone and is today in nursing homes. In February 2021, I made a request to benefit from this service. To date, after 11 telephone calls and "&amp;"a recommendation acknowledgment of receipt which has remained unanswered, nothing. People responding to calls are charming and go back to their insurance the CNP my calls. The answers are always the same.
Nothing, no information regarding the advancement"&amp;" of the file. Impossible to contact them by phone because complaints are sent by humanis to the management service by email. They do not have telephone contact details.
Needless to say, the schedule of the samples is well respected.
What should be done "&amp;"? Wait until the insured deceased? Unacceptable
Bloumette")</f>
        <v>Hello,
My mother subscribed in 1998 a provident-dependence contract. Following many falls, she can no longer live alone and is today in nursing homes. In February 2021, I made a request to benefit from this service. To date, after 11 telephone calls and a recommendation acknowledgment of receipt which has remained unanswered, nothing. People responding to calls are charming and go back to their insurance the CNP my calls. The answers are always the same.
Nothing, no information regarding the advancement of the file. Impossible to contact them by phone because complaints are sent by humanis to the management service by email. They do not have telephone contact details.
Needless to say, the schedule of the samples is well respected.
What should be done ? Wait until the insured deceased? Unacceptable
Bloumette</v>
      </c>
    </row>
    <row r="43" ht="15.75" customHeight="1">
      <c r="B43" s="3" t="s">
        <v>167</v>
      </c>
      <c r="C43" s="3" t="s">
        <v>168</v>
      </c>
      <c r="D43" s="3" t="s">
        <v>157</v>
      </c>
      <c r="E43" s="3" t="s">
        <v>14</v>
      </c>
      <c r="F43" s="3" t="s">
        <v>15</v>
      </c>
      <c r="G43" s="3" t="s">
        <v>169</v>
      </c>
      <c r="H43" s="3" t="s">
        <v>170</v>
      </c>
      <c r="I43" s="3" t="str">
        <f>IFERROR(__xludf.DUMMYFUNCTION("GOOGLETRANSLATE(C43,""fr"",""en"")"),"Hello,
Scandalous ... 3 months after the death of my dad, the sum which was on the contract is still not unlocked. The supporting documents are sent on time, there is always a paper, the place of sending is not the right one ... We are walking from ser"&amp;"vice to service. Meanwhile, we had to do the advance for the funeral. ""Anticipate to preserve those you love"". Beautiful slogan that does not hold its promises
What is it used for?
I do not recommend this kind of product at Malakoff
I put a star fo"&amp;"r satisfaction because I cannot do otherwise!
")</f>
        <v>Hello,
Scandalous ... 3 months after the death of my dad, the sum which was on the contract is still not unlocked. The supporting documents are sent on time, there is always a paper, the place of sending is not the right one ... We are walking from service to service. Meanwhile, we had to do the advance for the funeral. "Anticipate to preserve those you love". Beautiful slogan that does not hold its promises
What is it used for?
I do not recommend this kind of product at Malakoff
I put a star for satisfaction because I cannot do otherwise!
</v>
      </c>
      <c r="J43" s="3" t="s">
        <v>168</v>
      </c>
      <c r="K43" s="3" t="str">
        <f>IFERROR(__xludf.DUMMYFUNCTION("GOOGLETRANSLATE(J43,""fr"",""en"")"),"Hello,
Scandalous ... 3 months after the death of my dad, the sum which was on the contract is still not unlocked. The supporting documents are sent on time, there is always a paper, the place of sending is not the right one ... We are walking from ser"&amp;"vice to service. Meanwhile, we had to do the advance for the funeral. ""Anticipate to preserve those you love"". Beautiful slogan that does not hold its promises
What is it used for?
I do not recommend this kind of product at Malakoff
I put a star fo"&amp;"r satisfaction because I cannot do otherwise!
")</f>
        <v>Hello,
Scandalous ... 3 months after the death of my dad, the sum which was on the contract is still not unlocked. The supporting documents are sent on time, there is always a paper, the place of sending is not the right one ... We are walking from service to service. Meanwhile, we had to do the advance for the funeral. "Anticipate to preserve those you love". Beautiful slogan that does not hold its promises
What is it used for?
I do not recommend this kind of product at Malakoff
I put a star for satisfaction because I cannot do otherwise!
</v>
      </c>
    </row>
    <row r="44" ht="15.75" customHeight="1">
      <c r="B44" s="3" t="s">
        <v>171</v>
      </c>
      <c r="C44" s="3" t="s">
        <v>172</v>
      </c>
      <c r="D44" s="3" t="s">
        <v>157</v>
      </c>
      <c r="E44" s="3" t="s">
        <v>14</v>
      </c>
      <c r="F44" s="3" t="s">
        <v>15</v>
      </c>
      <c r="G44" s="3" t="s">
        <v>173</v>
      </c>
      <c r="H44" s="3" t="s">
        <v>174</v>
      </c>
      <c r="I44" s="3" t="str">
        <f>IFERROR(__xludf.DUMMYFUNCTION("GOOGLETRANSLATE(C44,""fr"",""en"")"),"Null foresight from null. 9 months of waiting to have my 1st payment, which put me in a catastrophic financial situation. No portability. I worked a little and I am withdrawn more than what I won. A shame ! ??")</f>
        <v>Null foresight from null. 9 months of waiting to have my 1st payment, which put me in a catastrophic financial situation. No portability. I worked a little and I am withdrawn more than what I won. A shame ! ??</v>
      </c>
      <c r="J44" s="3" t="s">
        <v>172</v>
      </c>
      <c r="K44" s="3" t="str">
        <f>IFERROR(__xludf.DUMMYFUNCTION("GOOGLETRANSLATE(J44,""fr"",""en"")"),"Null foresight from null. 9 months of waiting to have my 1st payment, which put me in a catastrophic financial situation. No portability. I worked a little and I am withdrawn more than what I won. A shame ! ??")</f>
        <v>Null foresight from null. 9 months of waiting to have my 1st payment, which put me in a catastrophic financial situation. No portability. I worked a little and I am withdrawn more than what I won. A shame ! ??</v>
      </c>
    </row>
    <row r="45" ht="15.75" customHeight="1">
      <c r="B45" s="3" t="s">
        <v>175</v>
      </c>
      <c r="C45" s="3" t="s">
        <v>176</v>
      </c>
      <c r="D45" s="3" t="s">
        <v>157</v>
      </c>
      <c r="E45" s="3" t="s">
        <v>14</v>
      </c>
      <c r="F45" s="3" t="s">
        <v>15</v>
      </c>
      <c r="G45" s="3" t="s">
        <v>177</v>
      </c>
      <c r="H45" s="3" t="s">
        <v>113</v>
      </c>
      <c r="I45" s="3" t="str">
        <f>IFERROR(__xludf.DUMMYFUNCTION("GOOGLETRANSLATE(C45,""fr"",""en"")"),"In recent months, this insurance has not been reliable. Delay of payments and unworthy customer service. The only way to manage is to lead her to justice, because to wait, maybe she wishes to accompany us to the cemetery.")</f>
        <v>In recent months, this insurance has not been reliable. Delay of payments and unworthy customer service. The only way to manage is to lead her to justice, because to wait, maybe she wishes to accompany us to the cemetery.</v>
      </c>
      <c r="J45" s="3" t="s">
        <v>176</v>
      </c>
      <c r="K45" s="3" t="str">
        <f>IFERROR(__xludf.DUMMYFUNCTION("GOOGLETRANSLATE(J45,""fr"",""en"")"),"In recent months, this insurance has not been reliable. Delay of payments and unworthy customer service. The only way to manage is to lead her to justice, because to wait, maybe she wishes to accompany us to the cemetery.")</f>
        <v>In recent months, this insurance has not been reliable. Delay of payments and unworthy customer service. The only way to manage is to lead her to justice, because to wait, maybe she wishes to accompany us to the cemetery.</v>
      </c>
    </row>
    <row r="46" ht="15.75" customHeight="1">
      <c r="B46" s="3" t="s">
        <v>178</v>
      </c>
      <c r="C46" s="3" t="s">
        <v>179</v>
      </c>
      <c r="D46" s="3" t="s">
        <v>157</v>
      </c>
      <c r="E46" s="3" t="s">
        <v>14</v>
      </c>
      <c r="F46" s="3" t="s">
        <v>15</v>
      </c>
      <c r="G46" s="3" t="s">
        <v>180</v>
      </c>
      <c r="H46" s="3" t="s">
        <v>181</v>
      </c>
      <c r="I46" s="3" t="str">
        <f>IFERROR(__xludf.DUMMYFUNCTION("GOOGLETRANSLATE(C46,""fr"",""en"")"),"Hello, I am in disability 2 category, I will be dismissed and I still have not news of my file for a month. At the request of the Malakoff Humanis customer service, I sent all the documents requested by email for the disability pension. On the phone, I am"&amp;" simply told to wait. My financial situation becomes precarious. Without money, I cannot pay my rent, and my bills, and my husband finds himself unemployed following the COVID. How to make my file processed and be informed quickly. We can no longer even p"&amp;"ay our daughter's school fees.")</f>
        <v>Hello, I am in disability 2 category, I will be dismissed and I still have not news of my file for a month. At the request of the Malakoff Humanis customer service, I sent all the documents requested by email for the disability pension. On the phone, I am simply told to wait. My financial situation becomes precarious. Without money, I cannot pay my rent, and my bills, and my husband finds himself unemployed following the COVID. How to make my file processed and be informed quickly. We can no longer even pay our daughter's school fees.</v>
      </c>
      <c r="J46" s="3" t="s">
        <v>179</v>
      </c>
      <c r="K46" s="3" t="str">
        <f>IFERROR(__xludf.DUMMYFUNCTION("GOOGLETRANSLATE(J46,""fr"",""en"")"),"Hello, I am in disability 2 category, I will be dismissed and I still have not news of my file for a month. At the request of the Malakoff Humanis customer service, I sent all the documents requested by email for the disability pension. On the phone, I am"&amp;" simply told to wait. My financial situation becomes precarious. Without money, I cannot pay my rent, and my bills, and my husband finds himself unemployed following the COVID. How to make my file processed and be informed quickly. We can no longer even p"&amp;"ay our daughter's school fees.")</f>
        <v>Hello, I am in disability 2 category, I will be dismissed and I still have not news of my file for a month. At the request of the Malakoff Humanis customer service, I sent all the documents requested by email for the disability pension. On the phone, I am simply told to wait. My financial situation becomes precarious. Without money, I cannot pay my rent, and my bills, and my husband finds himself unemployed following the COVID. How to make my file processed and be informed quickly. We can no longer even pay our daughter's school fees.</v>
      </c>
    </row>
    <row r="47" ht="15.75" customHeight="1">
      <c r="B47" s="3" t="s">
        <v>182</v>
      </c>
      <c r="C47" s="3" t="s">
        <v>183</v>
      </c>
      <c r="D47" s="3" t="s">
        <v>157</v>
      </c>
      <c r="E47" s="3" t="s">
        <v>14</v>
      </c>
      <c r="F47" s="3" t="s">
        <v>15</v>
      </c>
      <c r="G47" s="3" t="s">
        <v>184</v>
      </c>
      <c r="H47" s="3" t="s">
        <v>159</v>
      </c>
      <c r="I47" s="3" t="str">
        <f>IFERROR(__xludf.DUMMYFUNCTION("GOOGLETRANSLATE(C47,""fr"",""en"")"),"Hello, unbearable and lack respect for their customers! My husband had taken out provident insurance, a contract of which I am beneficiary. It has been almost 4 years old that he has died and I still haven't touched capital.
When I call I am walking from"&amp;" service to service and at the end the communication is cut.
I decided to send a registered letter to the Managing Director to inform him of what's going on in his business. I just had an answer by mail saying that he received my mail and returns to me. "&amp;"To follow but I lose patience! I will not hesitate to take a lawyer!")</f>
        <v>Hello, unbearable and lack respect for their customers! My husband had taken out provident insurance, a contract of which I am beneficiary. It has been almost 4 years old that he has died and I still haven't touched capital.
When I call I am walking from service to service and at the end the communication is cut.
I decided to send a registered letter to the Managing Director to inform him of what's going on in his business. I just had an answer by mail saying that he received my mail and returns to me. To follow but I lose patience! I will not hesitate to take a lawyer!</v>
      </c>
      <c r="J47" s="3" t="s">
        <v>183</v>
      </c>
      <c r="K47" s="3" t="str">
        <f>IFERROR(__xludf.DUMMYFUNCTION("GOOGLETRANSLATE(J47,""fr"",""en"")"),"Hello, unbearable and lack respect for their customers! My husband had taken out provident insurance, a contract of which I am beneficiary. It has been almost 4 years old that he has died and I still haven't touched capital.
When I call I am walking from"&amp;" service to service and at the end the communication is cut.
I decided to send a registered letter to the Managing Director to inform him of what's going on in his business. I just had an answer by mail saying that he received my mail and returns to me. "&amp;"To follow but I lose patience! I will not hesitate to take a lawyer!")</f>
        <v>Hello, unbearable and lack respect for their customers! My husband had taken out provident insurance, a contract of which I am beneficiary. It has been almost 4 years old that he has died and I still haven't touched capital.
When I call I am walking from service to service and at the end the communication is cut.
I decided to send a registered letter to the Managing Director to inform him of what's going on in his business. I just had an answer by mail saying that he received my mail and returns to me. To follow but I lose patience! I will not hesitate to take a lawyer!</v>
      </c>
    </row>
    <row r="48" ht="15.75" customHeight="1">
      <c r="B48" s="3" t="s">
        <v>185</v>
      </c>
      <c r="C48" s="3" t="s">
        <v>186</v>
      </c>
      <c r="D48" s="3" t="s">
        <v>157</v>
      </c>
      <c r="E48" s="3" t="s">
        <v>14</v>
      </c>
      <c r="F48" s="3" t="s">
        <v>15</v>
      </c>
      <c r="G48" s="3" t="s">
        <v>187</v>
      </c>
      <c r="H48" s="3" t="s">
        <v>159</v>
      </c>
      <c r="I48" s="3" t="str">
        <f>IFERROR(__xludf.DUMMYFUNCTION("GOOGLETRANSLATE(C48,""fr"",""en"")"),"Telephone service 01 56 03 34 56 Archi zero, aggressive soundtrack, more than 20 minutes of waiting without an interlocutor.
I cannot access my customer area for a week. I need in an emergency the statement of the Agirc/Arrco amounts paid and declared on"&amp;" the 2020 tax exercise for a mortgage. On entry of the SS number: ""Your space is temporarily unavailable.
Please renew your connection request later.
Please apologize for the used discomfort. ""
I called 3983, came across a robot to whom I made this r"&amp;"equest which never happened to me. Then I started again, there I came across a person who said I was doing the urgent need and I still received nothing. This level of service is unacceptable.
")</f>
        <v>Telephone service 01 56 03 34 56 Archi zero, aggressive soundtrack, more than 20 minutes of waiting without an interlocutor.
I cannot access my customer area for a week. I need in an emergency the statement of the Agirc/Arrco amounts paid and declared on the 2020 tax exercise for a mortgage. On entry of the SS number: "Your space is temporarily unavailable.
Please renew your connection request later.
Please apologize for the used discomfort. "
I called 3983, came across a robot to whom I made this request which never happened to me. Then I started again, there I came across a person who said I was doing the urgent need and I still received nothing. This level of service is unacceptable.
</v>
      </c>
      <c r="J48" s="3" t="s">
        <v>186</v>
      </c>
      <c r="K48" s="3" t="str">
        <f>IFERROR(__xludf.DUMMYFUNCTION("GOOGLETRANSLATE(J48,""fr"",""en"")"),"Telephone service 01 56 03 34 56 Archi zero, aggressive soundtrack, more than 20 minutes of waiting without an interlocutor.
I cannot access my customer area for a week. I need in an emergency the statement of the Agirc/Arrco amounts paid and declared on"&amp;" the 2020 tax exercise for a mortgage. On entry of the SS number: ""Your space is temporarily unavailable.
Please renew your connection request later.
Please apologize for the used discomfort. ""
I called 3983, came across a robot to whom I made this r"&amp;"equest which never happened to me. Then I started again, there I came across a person who said I was doing the urgent need and I still received nothing. This level of service is unacceptable.
")</f>
        <v>Telephone service 01 56 03 34 56 Archi zero, aggressive soundtrack, more than 20 minutes of waiting without an interlocutor.
I cannot access my customer area for a week. I need in an emergency the statement of the Agirc/Arrco amounts paid and declared on the 2020 tax exercise for a mortgage. On entry of the SS number: "Your space is temporarily unavailable.
Please renew your connection request later.
Please apologize for the used discomfort. "
I called 3983, came across a robot to whom I made this request which never happened to me. Then I started again, there I came across a person who said I was doing the urgent need and I still received nothing. This level of service is unacceptable.
</v>
      </c>
    </row>
    <row r="49" ht="15.75" customHeight="1">
      <c r="B49" s="3" t="s">
        <v>188</v>
      </c>
      <c r="C49" s="3" t="s">
        <v>189</v>
      </c>
      <c r="D49" s="3" t="s">
        <v>157</v>
      </c>
      <c r="E49" s="3" t="s">
        <v>14</v>
      </c>
      <c r="F49" s="3" t="s">
        <v>15</v>
      </c>
      <c r="G49" s="3" t="s">
        <v>124</v>
      </c>
      <c r="H49" s="3" t="s">
        <v>124</v>
      </c>
      <c r="I49" s="3" t="str">
        <f>IFERROR(__xludf.DUMMYFUNCTION("GOOGLETRANSLATE(C49,""fr"",""en"")"),"Hello,
I have written and telephoné to your services repeatedly since October 28 for the payment of my additional daily allowances following portability and I have not received any regulations from you.
What date will the regularization be made?
"&amp;"Your services had first given me a period of 2 weeks then of 3 weeks due to containment, today the 4 weeks are exceeded and no regulations have been made from you.
I always have the same answers from your services for more than a month ""your request w"&amp;"ill be processed as soon as possible"" and nothing is done.
Best regards.")</f>
        <v>Hello,
I have written and telephoné to your services repeatedly since October 28 for the payment of my additional daily allowances following portability and I have not received any regulations from you.
What date will the regularization be made?
Your services had first given me a period of 2 weeks then of 3 weeks due to containment, today the 4 weeks are exceeded and no regulations have been made from you.
I always have the same answers from your services for more than a month "your request will be processed as soon as possible" and nothing is done.
Best regards.</v>
      </c>
      <c r="J49" s="3" t="s">
        <v>189</v>
      </c>
      <c r="K49" s="3" t="str">
        <f>IFERROR(__xludf.DUMMYFUNCTION("GOOGLETRANSLATE(J49,""fr"",""en"")"),"Hello,
I have written and telephoné to your services repeatedly since October 28 for the payment of my additional daily allowances following portability and I have not received any regulations from you.
What date will the regularization be made?
"&amp;"Your services had first given me a period of 2 weeks then of 3 weeks due to containment, today the 4 weeks are exceeded and no regulations have been made from you.
I always have the same answers from your services for more than a month ""your request w"&amp;"ill be processed as soon as possible"" and nothing is done.
Best regards.")</f>
        <v>Hello,
I have written and telephoné to your services repeatedly since October 28 for the payment of my additional daily allowances following portability and I have not received any regulations from you.
What date will the regularization be made?
Your services had first given me a period of 2 weeks then of 3 weeks due to containment, today the 4 weeks are exceeded and no regulations have been made from you.
I always have the same answers from your services for more than a month "your request will be processed as soon as possible" and nothing is done.
Best regards.</v>
      </c>
    </row>
    <row r="50" ht="15.75" customHeight="1">
      <c r="B50" s="3" t="s">
        <v>190</v>
      </c>
      <c r="C50" s="3" t="s">
        <v>191</v>
      </c>
      <c r="D50" s="3" t="s">
        <v>157</v>
      </c>
      <c r="E50" s="3" t="s">
        <v>14</v>
      </c>
      <c r="F50" s="3" t="s">
        <v>15</v>
      </c>
      <c r="G50" s="3" t="s">
        <v>192</v>
      </c>
      <c r="H50" s="3" t="s">
        <v>129</v>
      </c>
      <c r="I50" s="3" t="str">
        <f>IFERROR(__xludf.DUMMYFUNCTION("GOOGLETRANSLATE(C50,""fr"",""en"")"),"Thanks to the seriousness of Malakoff Humanis, I am not even able to assess their service. I cannot assess their service because my file has never been finalized. I have been a member for 4 months and still have not my card.
When I called the hotline ("&amp;"rather cold by the way), I was told a period of deficiency for the optics when it is not in the contract ... Impossible to have a concrete response on my File without forcing by email. So that I am replied that it is a computer anomaly on their side ...
"&amp;"
Lack of seriousness and professionalism. If you can, avoid ...")</f>
        <v>Thanks to the seriousness of Malakoff Humanis, I am not even able to assess their service. I cannot assess their service because my file has never been finalized. I have been a member for 4 months and still have not my card.
When I called the hotline (rather cold by the way), I was told a period of deficiency for the optics when it is not in the contract ... Impossible to have a concrete response on my File without forcing by email. So that I am replied that it is a computer anomaly on their side ...
Lack of seriousness and professionalism. If you can, avoid ...</v>
      </c>
      <c r="J50" s="3" t="s">
        <v>191</v>
      </c>
      <c r="K50" s="3" t="str">
        <f>IFERROR(__xludf.DUMMYFUNCTION("GOOGLETRANSLATE(J50,""fr"",""en"")"),"Thanks to the seriousness of Malakoff Humanis, I am not even able to assess their service. I cannot assess their service because my file has never been finalized. I have been a member for 4 months and still have not my card.
When I called the hotline ("&amp;"rather cold by the way), I was told a period of deficiency for the optics when it is not in the contract ... Impossible to have a concrete response on my File without forcing by email. So that I am replied that it is a computer anomaly on their side ...
"&amp;"
Lack of seriousness and professionalism. If you can, avoid ...")</f>
        <v>Thanks to the seriousness of Malakoff Humanis, I am not even able to assess their service. I cannot assess their service because my file has never been finalized. I have been a member for 4 months and still have not my card.
When I called the hotline (rather cold by the way), I was told a period of deficiency for the optics when it is not in the contract ... Impossible to have a concrete response on my File without forcing by email. So that I am replied that it is a computer anomaly on their side ...
Lack of seriousness and professionalism. If you can, avoid ...</v>
      </c>
    </row>
    <row r="51" ht="15.75" customHeight="1">
      <c r="B51" s="3" t="s">
        <v>193</v>
      </c>
      <c r="C51" s="3" t="s">
        <v>194</v>
      </c>
      <c r="D51" s="3" t="s">
        <v>195</v>
      </c>
      <c r="E51" s="3" t="s">
        <v>14</v>
      </c>
      <c r="F51" s="3" t="s">
        <v>15</v>
      </c>
      <c r="G51" s="3" t="s">
        <v>196</v>
      </c>
      <c r="H51" s="3" t="s">
        <v>53</v>
      </c>
      <c r="I51" s="3" t="str">
        <f>IFERROR(__xludf.DUMMYFUNCTION("GOOGLETRANSLATE(C51,""fr"",""en"")"),"Currently pregnant and on work stoppage, stop established by the hospital, I learn that I must provide a huge file including a form to be filled by my doctor. I do not have the right to move so not to provide the requested documents. In addition my adviso"&amp;"r had guaranteed me that my charges (I am liberal) during my maternity leave will be taken care of by the insurer and once the contract signed informed me that it was only in the event of pathological holidays.
AXA is you realizing the documents you ask "&amp;"for a stop? What to do when we can't move?
")</f>
        <v>Currently pregnant and on work stoppage, stop established by the hospital, I learn that I must provide a huge file including a form to be filled by my doctor. I do not have the right to move so not to provide the requested documents. In addition my advisor had guaranteed me that my charges (I am liberal) during my maternity leave will be taken care of by the insurer and once the contract signed informed me that it was only in the event of pathological holidays.
AXA is you realizing the documents you ask for a stop? What to do when we can't move?
</v>
      </c>
      <c r="J51" s="3" t="s">
        <v>194</v>
      </c>
      <c r="K51" s="3" t="str">
        <f>IFERROR(__xludf.DUMMYFUNCTION("GOOGLETRANSLATE(J51,""fr"",""en"")"),"Currently pregnant and on work stoppage, stop established by the hospital, I learn that I must provide a huge file including a form to be filled by my doctor. I do not have the right to move so not to provide the requested documents. In addition my adviso"&amp;"r had guaranteed me that my charges (I am liberal) during my maternity leave will be taken care of by the insurer and once the contract signed informed me that it was only in the event of pathological holidays.
AXA is you realizing the documents you ask "&amp;"for a stop? What to do when we can't move?
")</f>
        <v>Currently pregnant and on work stoppage, stop established by the hospital, I learn that I must provide a huge file including a form to be filled by my doctor. I do not have the right to move so not to provide the requested documents. In addition my advisor had guaranteed me that my charges (I am liberal) during my maternity leave will be taken care of by the insurer and once the contract signed informed me that it was only in the event of pathological holidays.
AXA is you realizing the documents you ask for a stop? What to do when we can't move?
</v>
      </c>
    </row>
    <row r="52" ht="15.75" customHeight="1">
      <c r="B52" s="3" t="s">
        <v>197</v>
      </c>
      <c r="C52" s="3" t="s">
        <v>198</v>
      </c>
      <c r="D52" s="3" t="s">
        <v>195</v>
      </c>
      <c r="E52" s="3" t="s">
        <v>14</v>
      </c>
      <c r="F52" s="3" t="s">
        <v>15</v>
      </c>
      <c r="G52" s="3" t="s">
        <v>199</v>
      </c>
      <c r="H52" s="3" t="s">
        <v>174</v>
      </c>
      <c r="I52" s="3" t="str">
        <f>IFERROR(__xludf.DUMMYFUNCTION("GOOGLETRANSLATE(C52,""fr"",""en"")"),"Change of address impossible to carry out at home.
Since April 23, day or my request was made by email and then by such
To date I still receive AXA mail at my old address.
Deplorable for a change of address ...")</f>
        <v>Change of address impossible to carry out at home.
Since April 23, day or my request was made by email and then by such
To date I still receive AXA mail at my old address.
Deplorable for a change of address ...</v>
      </c>
      <c r="J52" s="3" t="s">
        <v>198</v>
      </c>
      <c r="K52" s="3" t="str">
        <f>IFERROR(__xludf.DUMMYFUNCTION("GOOGLETRANSLATE(J52,""fr"",""en"")"),"Change of address impossible to carry out at home.
Since April 23, day or my request was made by email and then by such
To date I still receive AXA mail at my old address.
Deplorable for a change of address ...")</f>
        <v>Change of address impossible to carry out at home.
Since April 23, day or my request was made by email and then by such
To date I still receive AXA mail at my old address.
Deplorable for a change of address ...</v>
      </c>
    </row>
    <row r="53" ht="15.75" customHeight="1">
      <c r="B53" s="3" t="s">
        <v>200</v>
      </c>
      <c r="C53" s="3" t="s">
        <v>201</v>
      </c>
      <c r="D53" s="3" t="s">
        <v>195</v>
      </c>
      <c r="E53" s="3" t="s">
        <v>14</v>
      </c>
      <c r="F53" s="3" t="s">
        <v>15</v>
      </c>
      <c r="G53" s="3" t="s">
        <v>202</v>
      </c>
      <c r="H53" s="3" t="s">
        <v>159</v>
      </c>
      <c r="I53" s="3" t="str">
        <f>IFERROR(__xludf.DUMMYFUNCTION("GOOGLETRANSLATE(C53,""fr"",""en"")"),"Hello
My partner had a life accident on August 23, 2020 (he cut 3 fingers with a circular saw).
Since that date he has had 2 operations and is still on stop but on the other hand no compensation or convocation to date and we are at 7 months ....")</f>
        <v>Hello
My partner had a life accident on August 23, 2020 (he cut 3 fingers with a circular saw).
Since that date he has had 2 operations and is still on stop but on the other hand no compensation or convocation to date and we are at 7 months ....</v>
      </c>
      <c r="J53" s="3" t="s">
        <v>201</v>
      </c>
      <c r="K53" s="3" t="str">
        <f>IFERROR(__xludf.DUMMYFUNCTION("GOOGLETRANSLATE(J53,""fr"",""en"")"),"Hello
My partner had a life accident on August 23, 2020 (he cut 3 fingers with a circular saw).
Since that date he has had 2 operations and is still on stop but on the other hand no compensation or convocation to date and we are at 7 months ....")</f>
        <v>Hello
My partner had a life accident on August 23, 2020 (he cut 3 fingers with a circular saw).
Since that date he has had 2 operations and is still on stop but on the other hand no compensation or convocation to date and we are at 7 months ....</v>
      </c>
    </row>
    <row r="54" ht="15.75" customHeight="1">
      <c r="B54" s="3" t="s">
        <v>203</v>
      </c>
      <c r="C54" s="3" t="s">
        <v>204</v>
      </c>
      <c r="D54" s="3" t="s">
        <v>195</v>
      </c>
      <c r="E54" s="3" t="s">
        <v>14</v>
      </c>
      <c r="F54" s="3" t="s">
        <v>15</v>
      </c>
      <c r="G54" s="3" t="s">
        <v>205</v>
      </c>
      <c r="H54" s="3" t="s">
        <v>159</v>
      </c>
      <c r="I54" s="3" t="str">
        <f>IFERROR(__xludf.DUMMYFUNCTION("GOOGLETRANSLATE(C54,""fr"",""en"")"),"Hello
Being on sick leave following a hospitalization, I carried out all the steps concerning my wage maintenance with the SPIVE broker with whom I have an AXA TNS file. To date I still have no compensation from AXA despite my recovery from the broker "&amp;"and do not know how to reach the insurer directly, the broker is barrier and does not want to communicate the telephone number of the 'Insurer to find out if there is a problem on my file. I am a little distraught financial level it is starting to be cata"&amp;"strophic and my stop is extended. Is anyone in this case, does someone have contact? Thanks in advance
Cordially
Laurie")</f>
        <v>Hello
Being on sick leave following a hospitalization, I carried out all the steps concerning my wage maintenance with the SPIVE broker with whom I have an AXA TNS file. To date I still have no compensation from AXA despite my recovery from the broker and do not know how to reach the insurer directly, the broker is barrier and does not want to communicate the telephone number of the 'Insurer to find out if there is a problem on my file. I am a little distraught financial level it is starting to be catastrophic and my stop is extended. Is anyone in this case, does someone have contact? Thanks in advance
Cordially
Laurie</v>
      </c>
      <c r="J54" s="3" t="s">
        <v>204</v>
      </c>
      <c r="K54" s="3" t="str">
        <f>IFERROR(__xludf.DUMMYFUNCTION("GOOGLETRANSLATE(J54,""fr"",""en"")"),"Hello
Being on sick leave following a hospitalization, I carried out all the steps concerning my wage maintenance with the SPIVE broker with whom I have an AXA TNS file. To date I still have no compensation from AXA despite my recovery from the broker "&amp;"and do not know how to reach the insurer directly, the broker is barrier and does not want to communicate the telephone number of the 'Insurer to find out if there is a problem on my file. I am a little distraught financial level it is starting to be cata"&amp;"strophic and my stop is extended. Is anyone in this case, does someone have contact? Thanks in advance
Cordially
Laurie")</f>
        <v>Hello
Being on sick leave following a hospitalization, I carried out all the steps concerning my wage maintenance with the SPIVE broker with whom I have an AXA TNS file. To date I still have no compensation from AXA despite my recovery from the broker and do not know how to reach the insurer directly, the broker is barrier and does not want to communicate the telephone number of the 'Insurer to find out if there is a problem on my file. I am a little distraught financial level it is starting to be catastrophic and my stop is extended. Is anyone in this case, does someone have contact? Thanks in advance
Cordially
Laurie</v>
      </c>
    </row>
    <row r="55" ht="15.75" customHeight="1">
      <c r="B55" s="3" t="s">
        <v>206</v>
      </c>
      <c r="C55" s="3" t="s">
        <v>207</v>
      </c>
      <c r="D55" s="3" t="s">
        <v>195</v>
      </c>
      <c r="E55" s="3" t="s">
        <v>14</v>
      </c>
      <c r="F55" s="3" t="s">
        <v>15</v>
      </c>
      <c r="G55" s="3" t="s">
        <v>208</v>
      </c>
      <c r="H55" s="3" t="s">
        <v>124</v>
      </c>
      <c r="I55" s="3" t="str">
        <f>IFERROR(__xludf.DUMMYFUNCTION("GOOGLETRANSLATE(C55,""fr"",""en"")"),"Hello, I have been on sick leave since 9/7/20. I have subscribed for more than a year a TNS AXA provident contract (via SPVIE). Since 24/11/20 the AXA medical expertise has already taken place. At 10/22/20 I did not receive any compensation from AXA. 6 mo"&amp;"nths late? What to do? Help ... ??")</f>
        <v>Hello, I have been on sick leave since 9/7/20. I have subscribed for more than a year a TNS AXA provident contract (via SPVIE). Since 24/11/20 the AXA medical expertise has already taken place. At 10/22/20 I did not receive any compensation from AXA. 6 months late? What to do? Help ... ??</v>
      </c>
      <c r="J55" s="3" t="s">
        <v>207</v>
      </c>
      <c r="K55" s="3" t="str">
        <f>IFERROR(__xludf.DUMMYFUNCTION("GOOGLETRANSLATE(J55,""fr"",""en"")"),"Hello, I have been on sick leave since 9/7/20. I have subscribed for more than a year a TNS AXA provident contract (via SPVIE). Since 24/11/20 the AXA medical expertise has already taken place. At 10/22/20 I did not receive any compensation from AXA. 6 mo"&amp;"nths late? What to do? Help ... ??")</f>
        <v>Hello, I have been on sick leave since 9/7/20. I have subscribed for more than a year a TNS AXA provident contract (via SPVIE). Since 24/11/20 the AXA medical expertise has already taken place. At 10/22/20 I did not receive any compensation from AXA. 6 months late? What to do? Help ... ??</v>
      </c>
    </row>
    <row r="56" ht="15.75" customHeight="1">
      <c r="B56" s="3" t="s">
        <v>209</v>
      </c>
      <c r="C56" s="3" t="s">
        <v>210</v>
      </c>
      <c r="D56" s="3" t="s">
        <v>195</v>
      </c>
      <c r="E56" s="3" t="s">
        <v>14</v>
      </c>
      <c r="F56" s="3" t="s">
        <v>15</v>
      </c>
      <c r="G56" s="3" t="s">
        <v>211</v>
      </c>
      <c r="H56" s="3" t="s">
        <v>59</v>
      </c>
      <c r="I56" s="3" t="str">
        <f>IFERROR(__xludf.DUMMYFUNCTION("GOOGLETRANSLATE(C56,""fr"",""en"")"),"Hello,
A loved one has died since February 2020 and was a member of a provident contract through his business. We decided to use the death capital to set up a project that has been close to his heart for a few years. It was without counting on the extrem"&amp;"e slowness of Axa. It is a painful situation, unexpected that to manage a mourning suffered at 30 years but I did not envisage possible that an insurer as known as AXA would end us by killing our project at low fire. It is disappointing and injuring ... i"&amp;"n short we will see if we are compensated one day.
")</f>
        <v>Hello,
A loved one has died since February 2020 and was a member of a provident contract through his business. We decided to use the death capital to set up a project that has been close to his heart for a few years. It was without counting on the extreme slowness of Axa. It is a painful situation, unexpected that to manage a mourning suffered at 30 years but I did not envisage possible that an insurer as known as AXA would end us by killing our project at low fire. It is disappointing and injuring ... in short we will see if we are compensated one day.
</v>
      </c>
      <c r="J56" s="3" t="s">
        <v>210</v>
      </c>
      <c r="K56" s="3" t="str">
        <f>IFERROR(__xludf.DUMMYFUNCTION("GOOGLETRANSLATE(J56,""fr"",""en"")"),"Hello,
A loved one has died since February 2020 and was a member of a provident contract through his business. We decided to use the death capital to set up a project that has been close to his heart for a few years. It was without counting on the extrem"&amp;"e slowness of Axa. It is a painful situation, unexpected that to manage a mourning suffered at 30 years but I did not envisage possible that an insurer as known as AXA would end us by killing our project at low fire. It is disappointing and injuring ... i"&amp;"n short we will see if we are compensated one day.
")</f>
        <v>Hello,
A loved one has died since February 2020 and was a member of a provident contract through his business. We decided to use the death capital to set up a project that has been close to his heart for a few years. It was without counting on the extreme slowness of Axa. It is a painful situation, unexpected that to manage a mourning suffered at 30 years but I did not envisage possible that an insurer as known as AXA would end us by killing our project at low fire. It is disappointing and injuring ... in short we will see if we are compensated one day.
</v>
      </c>
    </row>
    <row r="57" ht="15.75" customHeight="1">
      <c r="B57" s="3" t="s">
        <v>212</v>
      </c>
      <c r="C57" s="3" t="s">
        <v>213</v>
      </c>
      <c r="D57" s="3" t="s">
        <v>195</v>
      </c>
      <c r="E57" s="3" t="s">
        <v>14</v>
      </c>
      <c r="F57" s="3" t="s">
        <v>15</v>
      </c>
      <c r="G57" s="3" t="s">
        <v>214</v>
      </c>
      <c r="H57" s="3" t="s">
        <v>215</v>
      </c>
      <c r="I57" s="3" t="str">
        <f>IFERROR(__xludf.DUMMYFUNCTION("GOOGLETRANSLATE(C57,""fr"",""en"")"),"I do not recommend AXA. In disability since May 2019, it will be a year and still no news for the payment of my supplement of disability pension. I decided to call on justice to solve this problem.")</f>
        <v>I do not recommend AXA. In disability since May 2019, it will be a year and still no news for the payment of my supplement of disability pension. I decided to call on justice to solve this problem.</v>
      </c>
      <c r="J57" s="3" t="s">
        <v>213</v>
      </c>
      <c r="K57" s="3" t="str">
        <f>IFERROR(__xludf.DUMMYFUNCTION("GOOGLETRANSLATE(J57,""fr"",""en"")"),"I do not recommend AXA. In disability since May 2019, it will be a year and still no news for the payment of my supplement of disability pension. I decided to call on justice to solve this problem.")</f>
        <v>I do not recommend AXA. In disability since May 2019, it will be a year and still no news for the payment of my supplement of disability pension. I decided to call on justice to solve this problem.</v>
      </c>
    </row>
    <row r="58" ht="15.75" customHeight="1">
      <c r="B58" s="3" t="s">
        <v>216</v>
      </c>
      <c r="C58" s="3" t="s">
        <v>217</v>
      </c>
      <c r="D58" s="3" t="s">
        <v>195</v>
      </c>
      <c r="E58" s="3" t="s">
        <v>14</v>
      </c>
      <c r="F58" s="3" t="s">
        <v>15</v>
      </c>
      <c r="G58" s="3" t="s">
        <v>218</v>
      </c>
      <c r="H58" s="3" t="s">
        <v>215</v>
      </c>
      <c r="I58" s="3" t="str">
        <f>IFERROR(__xludf.DUMMYFUNCTION("GOOGLETRANSLATE(C58,""fr"",""en"")"),"If the file is complete there is no problem. The file is sent to a doctor who will make the decision. I recommend this contract for all the people who work because in life there are always unforeseen events.")</f>
        <v>If the file is complete there is no problem. The file is sent to a doctor who will make the decision. I recommend this contract for all the people who work because in life there are always unforeseen events.</v>
      </c>
      <c r="J58" s="3" t="s">
        <v>217</v>
      </c>
      <c r="K58" s="3" t="str">
        <f>IFERROR(__xludf.DUMMYFUNCTION("GOOGLETRANSLATE(J58,""fr"",""en"")"),"If the file is complete there is no problem. The file is sent to a doctor who will make the decision. I recommend this contract for all the people who work because in life there are always unforeseen events.")</f>
        <v>If the file is complete there is no problem. The file is sent to a doctor who will make the decision. I recommend this contract for all the people who work because in life there are always unforeseen events.</v>
      </c>
    </row>
    <row r="59" ht="15.75" customHeight="1">
      <c r="B59" s="3" t="s">
        <v>219</v>
      </c>
      <c r="C59" s="3" t="s">
        <v>220</v>
      </c>
      <c r="D59" s="3" t="s">
        <v>195</v>
      </c>
      <c r="E59" s="3" t="s">
        <v>14</v>
      </c>
      <c r="F59" s="3" t="s">
        <v>15</v>
      </c>
      <c r="G59" s="3" t="s">
        <v>221</v>
      </c>
      <c r="H59" s="3" t="s">
        <v>222</v>
      </c>
      <c r="I59" s="3" t="str">
        <f>IFERROR(__xludf.DUMMYFUNCTION("GOOGLETRANSLATE(C59,""fr"",""en"")"),"My file is still not processed because my employer received IJ while I was dismissed
AXA did not take into account my dismissal
and my employer will have returned the check
")</f>
        <v>My file is still not processed because my employer received IJ while I was dismissed
AXA did not take into account my dismissal
and my employer will have returned the check
</v>
      </c>
      <c r="J59" s="3" t="s">
        <v>220</v>
      </c>
      <c r="K59" s="3" t="str">
        <f>IFERROR(__xludf.DUMMYFUNCTION("GOOGLETRANSLATE(J59,""fr"",""en"")"),"My file is still not processed because my employer received IJ while I was dismissed
AXA did not take into account my dismissal
and my employer will have returned the check
")</f>
        <v>My file is still not processed because my employer received IJ while I was dismissed
AXA did not take into account my dismissal
and my employer will have returned the check
</v>
      </c>
    </row>
    <row r="60" ht="15.75" customHeight="1">
      <c r="B60" s="3" t="s">
        <v>223</v>
      </c>
      <c r="C60" s="3" t="s">
        <v>224</v>
      </c>
      <c r="D60" s="3" t="s">
        <v>195</v>
      </c>
      <c r="E60" s="3" t="s">
        <v>14</v>
      </c>
      <c r="F60" s="3" t="s">
        <v>15</v>
      </c>
      <c r="G60" s="3" t="s">
        <v>225</v>
      </c>
      <c r="H60" s="3" t="s">
        <v>226</v>
      </c>
      <c r="I60" s="3" t="str">
        <f>IFERROR(__xludf.DUMMYFUNCTION("GOOGLETRANSLATE(C60,""fr"",""en"")"),"Death of an insured in May2019. Immediate transmission to AXA for payment of the capital death of the Masterlife contract. Never an answer. Yet they are well received. January 2020 still no payment !!! many reminders without success. They are contemptuous"&amp;" !!! Even the broker does not understand. He calls them every day but nothing. I try to call them but nothing. Even with emails they do not answer. It's heartbreaking. Yet to take the contributiosn they were present.")</f>
        <v>Death of an insured in May2019. Immediate transmission to AXA for payment of the capital death of the Masterlife contract. Never an answer. Yet they are well received. January 2020 still no payment !!! many reminders without success. They are contemptuous !!! Even the broker does not understand. He calls them every day but nothing. I try to call them but nothing. Even with emails they do not answer. It's heartbreaking. Yet to take the contributiosn they were present.</v>
      </c>
      <c r="J60" s="3" t="s">
        <v>224</v>
      </c>
      <c r="K60" s="3" t="str">
        <f>IFERROR(__xludf.DUMMYFUNCTION("GOOGLETRANSLATE(J60,""fr"",""en"")"),"Death of an insured in May2019. Immediate transmission to AXA for payment of the capital death of the Masterlife contract. Never an answer. Yet they are well received. January 2020 still no payment !!! many reminders without success. They are contemptuous"&amp;" !!! Even the broker does not understand. He calls them every day but nothing. I try to call them but nothing. Even with emails they do not answer. It's heartbreaking. Yet to take the contributiosn they were present.")</f>
        <v>Death of an insured in May2019. Immediate transmission to AXA for payment of the capital death of the Masterlife contract. Never an answer. Yet they are well received. January 2020 still no payment !!! many reminders without success. They are contemptuous !!! Even the broker does not understand. He calls them every day but nothing. I try to call them but nothing. Even with emails they do not answer. It's heartbreaking. Yet to take the contributiosn they were present.</v>
      </c>
    </row>
    <row r="61" ht="15.75" customHeight="1">
      <c r="B61" s="3" t="s">
        <v>227</v>
      </c>
      <c r="C61" s="3" t="s">
        <v>228</v>
      </c>
      <c r="D61" s="3" t="s">
        <v>195</v>
      </c>
      <c r="E61" s="3" t="s">
        <v>14</v>
      </c>
      <c r="F61" s="3" t="s">
        <v>15</v>
      </c>
      <c r="G61" s="3" t="s">
        <v>229</v>
      </c>
      <c r="H61" s="3" t="s">
        <v>230</v>
      </c>
      <c r="I61" s="3" t="str">
        <f>IFERROR(__xludf.DUMMYFUNCTION("GOOGLETRANSLATE(C61,""fr"",""en"")"),"To flee !!!! Very big box but not a guarantee of seriousness! No respect for the insured!
Flee agents their responsibility even when they are 3 years late for payment. telephone welcome each time give contradictory answers to the insured !!!")</f>
        <v>To flee !!!! Very big box but not a guarantee of seriousness! No respect for the insured!
Flee agents their responsibility even when they are 3 years late for payment. telephone welcome each time give contradictory answers to the insured !!!</v>
      </c>
      <c r="J61" s="3" t="s">
        <v>228</v>
      </c>
      <c r="K61" s="3" t="str">
        <f>IFERROR(__xludf.DUMMYFUNCTION("GOOGLETRANSLATE(J61,""fr"",""en"")"),"To flee !!!! Very big box but not a guarantee of seriousness! No respect for the insured!
Flee agents their responsibility even when they are 3 years late for payment. telephone welcome each time give contradictory answers to the insured !!!")</f>
        <v>To flee !!!! Very big box but not a guarantee of seriousness! No respect for the insured!
Flee agents their responsibility even when they are 3 years late for payment. telephone welcome each time give contradictory answers to the insured !!!</v>
      </c>
    </row>
    <row r="62" ht="15.75" customHeight="1">
      <c r="B62" s="3" t="s">
        <v>231</v>
      </c>
      <c r="C62" s="3" t="s">
        <v>232</v>
      </c>
      <c r="D62" s="3" t="s">
        <v>195</v>
      </c>
      <c r="E62" s="3" t="s">
        <v>14</v>
      </c>
      <c r="F62" s="3" t="s">
        <v>15</v>
      </c>
      <c r="G62" s="3" t="s">
        <v>233</v>
      </c>
      <c r="H62" s="3" t="s">
        <v>73</v>
      </c>
      <c r="I62" s="3" t="str">
        <f>IFERROR(__xludf.DUMMYFUNCTION("GOOGLETRANSLATE(C62,""fr"",""en"")"),"In disability since April 2018 my file was only processed in September 2019 (16 months later). On the other hand, I sent documents by LRAR and they say they did not receive them while I have the acknowledgment of receipt with the AXA stamp. Then after 16 "&amp;"months of waiting I receive a notification indicating the amount settled and I do not receive this amount at all but much less. And to finish when you phone to ask what happens they say they don't understand what happened but that we will be reminded (I c"&amp;"ould have expected a long time they never have Recalled) Fortunately, I insisted to finally come across a competent gentleman who solved the problem during the day) however my file seems again ""blocked"" because I do not receive anything again when I sho"&amp;"uld receive a pension all the quarters.")</f>
        <v>In disability since April 2018 my file was only processed in September 2019 (16 months later). On the other hand, I sent documents by LRAR and they say they did not receive them while I have the acknowledgment of receipt with the AXA stamp. Then after 16 months of waiting I receive a notification indicating the amount settled and I do not receive this amount at all but much less. And to finish when you phone to ask what happens they say they don't understand what happened but that we will be reminded (I could have expected a long time they never have Recalled) Fortunately, I insisted to finally come across a competent gentleman who solved the problem during the day) however my file seems again "blocked" because I do not receive anything again when I should receive a pension all the quarters.</v>
      </c>
      <c r="J62" s="3" t="s">
        <v>232</v>
      </c>
      <c r="K62" s="3" t="str">
        <f>IFERROR(__xludf.DUMMYFUNCTION("GOOGLETRANSLATE(J62,""fr"",""en"")"),"In disability since April 2018 my file was only processed in September 2019 (16 months later). On the other hand, I sent documents by LRAR and they say they did not receive them while I have the acknowledgment of receipt with the AXA stamp. Then after 16 "&amp;"months of waiting I receive a notification indicating the amount settled and I do not receive this amount at all but much less. And to finish when you phone to ask what happens they say they don't understand what happened but that we will be reminded (I c"&amp;"ould have expected a long time they never have Recalled) Fortunately, I insisted to finally come across a competent gentleman who solved the problem during the day) however my file seems again ""blocked"" because I do not receive anything again when I sho"&amp;"uld receive a pension all the quarters.")</f>
        <v>In disability since April 2018 my file was only processed in September 2019 (16 months later). On the other hand, I sent documents by LRAR and they say they did not receive them while I have the acknowledgment of receipt with the AXA stamp. Then after 16 months of waiting I receive a notification indicating the amount settled and I do not receive this amount at all but much less. And to finish when you phone to ask what happens they say they don't understand what happened but that we will be reminded (I could have expected a long time they never have Recalled) Fortunately, I insisted to finally come across a competent gentleman who solved the problem during the day) however my file seems again "blocked" because I do not receive anything again when I should receive a pension all the quarters.</v>
      </c>
    </row>
    <row r="63" ht="15.75" customHeight="1">
      <c r="B63" s="3" t="s">
        <v>234</v>
      </c>
      <c r="C63" s="3" t="s">
        <v>235</v>
      </c>
      <c r="D63" s="3" t="s">
        <v>195</v>
      </c>
      <c r="E63" s="3" t="s">
        <v>14</v>
      </c>
      <c r="F63" s="3" t="s">
        <v>15</v>
      </c>
      <c r="G63" s="3" t="s">
        <v>236</v>
      </c>
      <c r="H63" s="3" t="s">
        <v>237</v>
      </c>
      <c r="I63" s="3" t="str">
        <f>IFERROR(__xludf.DUMMYFUNCTION("GOOGLETRANSLATE(C63,""fr"",""en"")"),"No zero, I took any risk insurance I am running in circles to reimburse me")</f>
        <v>No zero, I took any risk insurance I am running in circles to reimburse me</v>
      </c>
      <c r="J63" s="3" t="s">
        <v>235</v>
      </c>
      <c r="K63" s="3" t="str">
        <f>IFERROR(__xludf.DUMMYFUNCTION("GOOGLETRANSLATE(J63,""fr"",""en"")"),"No zero, I took any risk insurance I am running in circles to reimburse me")</f>
        <v>No zero, I took any risk insurance I am running in circles to reimburse me</v>
      </c>
    </row>
    <row r="64" ht="15.75" customHeight="1">
      <c r="B64" s="3" t="s">
        <v>238</v>
      </c>
      <c r="C64" s="3" t="s">
        <v>239</v>
      </c>
      <c r="D64" s="3" t="s">
        <v>195</v>
      </c>
      <c r="E64" s="3" t="s">
        <v>14</v>
      </c>
      <c r="F64" s="3" t="s">
        <v>15</v>
      </c>
      <c r="G64" s="3" t="s">
        <v>240</v>
      </c>
      <c r="H64" s="3" t="s">
        <v>21</v>
      </c>
      <c r="I64" s="3" t="str">
        <f>IFERROR(__xludf.DUMMYFUNCTION("GOOGLETRANSLATE(C64,""fr"",""en"")"),"I am very unhappy with this service, it is impossible to obtain the payment of my 4th quarter of my complementary, impossible to have a (one) competent interlocutor, I have been walked for 3 months, I am exasperated by this mismanagement. I strongly advis"&amp;"e against")</f>
        <v>I am very unhappy with this service, it is impossible to obtain the payment of my 4th quarter of my complementary, impossible to have a (one) competent interlocutor, I have been walked for 3 months, I am exasperated by this mismanagement. I strongly advise against</v>
      </c>
      <c r="J64" s="3" t="s">
        <v>239</v>
      </c>
      <c r="K64" s="3" t="str">
        <f>IFERROR(__xludf.DUMMYFUNCTION("GOOGLETRANSLATE(J64,""fr"",""en"")"),"I am very unhappy with this service, it is impossible to obtain the payment of my 4th quarter of my complementary, impossible to have a (one) competent interlocutor, I have been walked for 3 months, I am exasperated by this mismanagement. I strongly advis"&amp;"e against")</f>
        <v>I am very unhappy with this service, it is impossible to obtain the payment of my 4th quarter of my complementary, impossible to have a (one) competent interlocutor, I have been walked for 3 months, I am exasperated by this mismanagement. I strongly advise against</v>
      </c>
    </row>
    <row r="65" ht="15.75" customHeight="1">
      <c r="B65" s="3" t="s">
        <v>241</v>
      </c>
      <c r="C65" s="3" t="s">
        <v>242</v>
      </c>
      <c r="D65" s="3" t="s">
        <v>195</v>
      </c>
      <c r="E65" s="3" t="s">
        <v>14</v>
      </c>
      <c r="F65" s="3" t="s">
        <v>15</v>
      </c>
      <c r="G65" s="3" t="s">
        <v>243</v>
      </c>
      <c r="H65" s="3" t="s">
        <v>244</v>
      </c>
      <c r="I65" s="3" t="str">
        <f>IFERROR(__xludf.DUMMYFUNCTION("GOOGLETRANSLATE(C65,""fr"",""en"")"),"Do not take into account the change of address for 2 years of recommended, email, telephone!")</f>
        <v>Do not take into account the change of address for 2 years of recommended, email, telephone!</v>
      </c>
      <c r="J65" s="3" t="s">
        <v>242</v>
      </c>
      <c r="K65" s="3" t="str">
        <f>IFERROR(__xludf.DUMMYFUNCTION("GOOGLETRANSLATE(J65,""fr"",""en"")"),"Do not take into account the change of address for 2 years of recommended, email, telephone!")</f>
        <v>Do not take into account the change of address for 2 years of recommended, email, telephone!</v>
      </c>
    </row>
    <row r="66" ht="15.75" customHeight="1">
      <c r="B66" s="3" t="s">
        <v>245</v>
      </c>
      <c r="C66" s="3" t="s">
        <v>246</v>
      </c>
      <c r="D66" s="3" t="s">
        <v>195</v>
      </c>
      <c r="E66" s="3" t="s">
        <v>14</v>
      </c>
      <c r="F66" s="3" t="s">
        <v>15</v>
      </c>
      <c r="G66" s="3" t="s">
        <v>247</v>
      </c>
      <c r="H66" s="3" t="s">
        <v>248</v>
      </c>
      <c r="I66" s="3" t="str">
        <f>IFERROR(__xludf.DUMMYFUNCTION("GOOGLETRANSLATE(C66,""fr"",""en"")"),"Fallen ill and in ITT in January 2013 and in permanent and final invalidity since January 2016 my non -compulsory pension contract and signed following canvassing, was not without email supported the start of my ITT but following a quick expertise of thei"&amp;"r expert doctor Patatras, nothing and there the beginning of the sacred galleys despite the proven disease. Everything has been implemented by AXA to make abusive resistance and I am at 4 actions in summary proceedings before so much resistance and non -c"&amp;"ompliance with the contract. It is a cruel and merciless world despite the disease but be combative and do not let go they seek to discourage you. Fortunately, I am helped by the family and knowledge because it is to commit suicide before so much injustic"&amp;"e ... Be combative and I think I am setting up an association for the defense of the insured, if others want to join me ...")</f>
        <v>Fallen ill and in ITT in January 2013 and in permanent and final invalidity since January 2016 my non -compulsory pension contract and signed following canvassing, was not without email supported the start of my ITT but following a quick expertise of their expert doctor Patatras, nothing and there the beginning of the sacred galleys despite the proven disease. Everything has been implemented by AXA to make abusive resistance and I am at 4 actions in summary proceedings before so much resistance and non -compliance with the contract. It is a cruel and merciless world despite the disease but be combative and do not let go they seek to discourage you. Fortunately, I am helped by the family and knowledge because it is to commit suicide before so much injustice ... Be combative and I think I am setting up an association for the defense of the insured, if others want to join me ...</v>
      </c>
      <c r="J66" s="3" t="s">
        <v>246</v>
      </c>
      <c r="K66" s="3" t="str">
        <f>IFERROR(__xludf.DUMMYFUNCTION("GOOGLETRANSLATE(J66,""fr"",""en"")"),"Fallen ill and in ITT in January 2013 and in permanent and final invalidity since January 2016 my non -compulsory pension contract and signed following canvassing, was not without email supported the start of my ITT but following a quick expertise of thei"&amp;"r expert doctor Patatras, nothing and there the beginning of the sacred galleys despite the proven disease. Everything has been implemented by AXA to make abusive resistance and I am at 4 actions in summary proceedings before so much resistance and non -c"&amp;"ompliance with the contract. It is a cruel and merciless world despite the disease but be combative and do not let go they seek to discourage you. Fortunately, I am helped by the family and knowledge because it is to commit suicide before so much injustic"&amp;"e ... Be combative and I think I am setting up an association for the defense of the insured, if others want to join me ...")</f>
        <v>Fallen ill and in ITT in January 2013 and in permanent and final invalidity since January 2016 my non -compulsory pension contract and signed following canvassing, was not without email supported the start of my ITT but following a quick expertise of their expert doctor Patatras, nothing and there the beginning of the sacred galleys despite the proven disease. Everything has been implemented by AXA to make abusive resistance and I am at 4 actions in summary proceedings before so much resistance and non -compliance with the contract. It is a cruel and merciless world despite the disease but be combative and do not let go they seek to discourage you. Fortunately, I am helped by the family and knowledge because it is to commit suicide before so much injustice ... Be combative and I think I am setting up an association for the defense of the insured, if others want to join me ...</v>
      </c>
    </row>
    <row r="67" ht="15.75" customHeight="1">
      <c r="B67" s="3" t="s">
        <v>249</v>
      </c>
      <c r="C67" s="3" t="s">
        <v>250</v>
      </c>
      <c r="D67" s="3" t="s">
        <v>195</v>
      </c>
      <c r="E67" s="3" t="s">
        <v>14</v>
      </c>
      <c r="F67" s="3" t="s">
        <v>15</v>
      </c>
      <c r="G67" s="3" t="s">
        <v>251</v>
      </c>
      <c r="H67" s="3" t="s">
        <v>108</v>
      </c>
      <c r="I67" s="3" t="str">
        <f>IFERROR(__xludf.DUMMYFUNCTION("GOOGLETRANSLATE(C67,""fr"",""en"")"),"AXA insurances are the worst in all of looking at the different comments on all blogs")</f>
        <v>AXA insurances are the worst in all of looking at the different comments on all blogs</v>
      </c>
      <c r="J67" s="3" t="s">
        <v>250</v>
      </c>
      <c r="K67" s="3" t="str">
        <f>IFERROR(__xludf.DUMMYFUNCTION("GOOGLETRANSLATE(J67,""fr"",""en"")"),"AXA insurances are the worst in all of looking at the different comments on all blogs")</f>
        <v>AXA insurances are the worst in all of looking at the different comments on all blogs</v>
      </c>
    </row>
    <row r="68" ht="15.75" customHeight="1">
      <c r="B68" s="3" t="s">
        <v>252</v>
      </c>
      <c r="C68" s="3" t="s">
        <v>253</v>
      </c>
      <c r="D68" s="3" t="s">
        <v>254</v>
      </c>
      <c r="E68" s="3" t="s">
        <v>14</v>
      </c>
      <c r="F68" s="3" t="s">
        <v>15</v>
      </c>
      <c r="G68" s="3" t="s">
        <v>255</v>
      </c>
      <c r="H68" s="3" t="s">
        <v>181</v>
      </c>
      <c r="I68" s="3" t="str">
        <f>IFERROR(__xludf.DUMMYFUNCTION("GOOGLETRANSLATE(C68,""fr"",""en"")"),"Licensed in October 2020 (invalidity2), file open in April and still nothing to date, it is still missing some things even if I am told that my file is complete ... The more the days pass and the more I am asked, I Do not know what to do and who to turn!
"&amp;"
A real disaster, they make me sick
")</f>
        <v>Licensed in October 2020 (invalidity2), file open in April and still nothing to date, it is still missing some things even if I am told that my file is complete ... The more the days pass and the more I am asked, I Do not know what to do and who to turn!
A real disaster, they make me sick
</v>
      </c>
      <c r="J68" s="3" t="s">
        <v>253</v>
      </c>
      <c r="K68" s="3" t="str">
        <f>IFERROR(__xludf.DUMMYFUNCTION("GOOGLETRANSLATE(J68,""fr"",""en"")"),"Licensed in October 2020 (invalidity2), file open in April and still nothing to date, it is still missing some things even if I am told that my file is complete ... The more the days pass and the more I am asked, I Do not know what to do and who to turn!
"&amp;"
A real disaster, they make me sick
")</f>
        <v>Licensed in October 2020 (invalidity2), file open in April and still nothing to date, it is still missing some things even if I am told that my file is complete ... The more the days pass and the more I am asked, I Do not know what to do and who to turn!
A real disaster, they make me sick
</v>
      </c>
    </row>
    <row r="69" ht="15.75" customHeight="1">
      <c r="B69" s="3" t="s">
        <v>256</v>
      </c>
      <c r="C69" s="3" t="s">
        <v>257</v>
      </c>
      <c r="D69" s="3" t="s">
        <v>254</v>
      </c>
      <c r="E69" s="3" t="s">
        <v>14</v>
      </c>
      <c r="F69" s="3" t="s">
        <v>15</v>
      </c>
      <c r="G69" s="3" t="s">
        <v>258</v>
      </c>
      <c r="H69" s="3" t="s">
        <v>170</v>
      </c>
      <c r="I69" s="3" t="str">
        <f>IFERROR(__xludf.DUMMYFUNCTION("GOOGLETRANSLATE(C69,""fr"",""en"")"),"Hello, it is in my duty to give my point of view concerning group insurance. I have been there for a while currently in disability and taken charge by provident, I must say all my compassion and all my gratitude for listening, the kindness and the speed o"&amp;"f processing concerning my different requests .. certainly sometimes this can Be longer than expected according to the requests that take time but I am very satisfied with my care, explanations and kindness. I have never known that elsewhere. I thank them"&amp;" from the bottom of my heart. Thank you")</f>
        <v>Hello, it is in my duty to give my point of view concerning group insurance. I have been there for a while currently in disability and taken charge by provident, I must say all my compassion and all my gratitude for listening, the kindness and the speed of processing concerning my different requests .. certainly sometimes this can Be longer than expected according to the requests that take time but I am very satisfied with my care, explanations and kindness. I have never known that elsewhere. I thank them from the bottom of my heart. Thank you</v>
      </c>
      <c r="J69" s="3" t="s">
        <v>257</v>
      </c>
      <c r="K69" s="3" t="str">
        <f>IFERROR(__xludf.DUMMYFUNCTION("GOOGLETRANSLATE(J69,""fr"",""en"")"),"Hello, it is in my duty to give my point of view concerning group insurance. I have been there for a while currently in disability and taken charge by provident, I must say all my compassion and all my gratitude for listening, the kindness and the speed o"&amp;"f processing concerning my different requests .. certainly sometimes this can Be longer than expected according to the requests that take time but I am very satisfied with my care, explanations and kindness. I have never known that elsewhere. I thank them"&amp;" from the bottom of my heart. Thank you")</f>
        <v>Hello, it is in my duty to give my point of view concerning group insurance. I have been there for a while currently in disability and taken charge by provident, I must say all my compassion and all my gratitude for listening, the kindness and the speed of processing concerning my different requests .. certainly sometimes this can Be longer than expected according to the requests that take time but I am very satisfied with my care, explanations and kindness. I have never known that elsewhere. I thank them from the bottom of my heart. Thank you</v>
      </c>
    </row>
    <row r="70" ht="15.75" customHeight="1">
      <c r="B70" s="3" t="s">
        <v>259</v>
      </c>
      <c r="C70" s="3" t="s">
        <v>260</v>
      </c>
      <c r="D70" s="3" t="s">
        <v>254</v>
      </c>
      <c r="E70" s="3" t="s">
        <v>14</v>
      </c>
      <c r="F70" s="3" t="s">
        <v>15</v>
      </c>
      <c r="G70" s="3" t="s">
        <v>261</v>
      </c>
      <c r="H70" s="3" t="s">
        <v>174</v>
      </c>
      <c r="I70" s="3" t="str">
        <f>IFERROR(__xludf.DUMMYFUNCTION("GOOGLETRANSLATE(C70,""fr"",""en"")"),"A star is too much! On stop following an accident I had to perceive IJ, no payment since 07/03/2021! Impossible to reach them, an expert doctor more than a pleasant advisor but having no decision -making power so useless ... incompetence at all levels, to"&amp;" be fleeing absolutely.")</f>
        <v>A star is too much! On stop following an accident I had to perceive IJ, no payment since 07/03/2021! Impossible to reach them, an expert doctor more than a pleasant advisor but having no decision -making power so useless ... incompetence at all levels, to be fleeing absolutely.</v>
      </c>
      <c r="J70" s="3" t="s">
        <v>260</v>
      </c>
      <c r="K70" s="3" t="str">
        <f>IFERROR(__xludf.DUMMYFUNCTION("GOOGLETRANSLATE(J70,""fr"",""en"")"),"A star is too much! On stop following an accident I had to perceive IJ, no payment since 07/03/2021! Impossible to reach them, an expert doctor more than a pleasant advisor but having no decision -making power so useless ... incompetence at all levels, to"&amp;" be fleeing absolutely.")</f>
        <v>A star is too much! On stop following an accident I had to perceive IJ, no payment since 07/03/2021! Impossible to reach them, an expert doctor more than a pleasant advisor but having no decision -making power so useless ... incompetence at all levels, to be fleeing absolutely.</v>
      </c>
    </row>
    <row r="71" ht="15.75" customHeight="1">
      <c r="B71" s="3" t="s">
        <v>262</v>
      </c>
      <c r="C71" s="3" t="s">
        <v>263</v>
      </c>
      <c r="D71" s="3" t="s">
        <v>254</v>
      </c>
      <c r="E71" s="3" t="s">
        <v>14</v>
      </c>
      <c r="F71" s="3" t="s">
        <v>15</v>
      </c>
      <c r="G71" s="3" t="s">
        <v>264</v>
      </c>
      <c r="H71" s="3" t="s">
        <v>174</v>
      </c>
      <c r="I71" s="3" t="str">
        <f>IFERROR(__xludf.DUMMYFUNCTION("GOOGLETRANSLATE(C71,""fr"",""en"")"),"First of all when I stopped, I received my compensation 4 months after the date on which the provident should have taken over.
A year later, the provident suspended my allowances because I did not have to send a letter which had been sent to me (thing I "&amp;"did). I tried to join the Gan several times, in vain. I sent unanswered emails either from the broker or gan. I was summoned and saw the doctor advice during my period of compensation. This is completely unacceptable and has an extremely difficult impact "&amp;"from a financial point of view, forcing me to stop my medical care.
If you are employers have a little condescension for your employees and run away from this catastrophic organization!")</f>
        <v>First of all when I stopped, I received my compensation 4 months after the date on which the provident should have taken over.
A year later, the provident suspended my allowances because I did not have to send a letter which had been sent to me (thing I did). I tried to join the Gan several times, in vain. I sent unanswered emails either from the broker or gan. I was summoned and saw the doctor advice during my period of compensation. This is completely unacceptable and has an extremely difficult impact from a financial point of view, forcing me to stop my medical care.
If you are employers have a little condescension for your employees and run away from this catastrophic organization!</v>
      </c>
      <c r="J71" s="3" t="s">
        <v>263</v>
      </c>
      <c r="K71" s="3" t="str">
        <f>IFERROR(__xludf.DUMMYFUNCTION("GOOGLETRANSLATE(J71,""fr"",""en"")"),"First of all when I stopped, I received my compensation 4 months after the date on which the provident should have taken over.
A year later, the provident suspended my allowances because I did not have to send a letter which had been sent to me (thing I "&amp;"did). I tried to join the Gan several times, in vain. I sent unanswered emails either from the broker or gan. I was summoned and saw the doctor advice during my period of compensation. This is completely unacceptable and has an extremely difficult impact "&amp;"from a financial point of view, forcing me to stop my medical care.
If you are employers have a little condescension for your employees and run away from this catastrophic organization!")</f>
        <v>First of all when I stopped, I received my compensation 4 months after the date on which the provident should have taken over.
A year later, the provident suspended my allowances because I did not have to send a letter which had been sent to me (thing I did). I tried to join the Gan several times, in vain. I sent unanswered emails either from the broker or gan. I was summoned and saw the doctor advice during my period of compensation. This is completely unacceptable and has an extremely difficult impact from a financial point of view, forcing me to stop my medical care.
If you are employers have a little condescension for your employees and run away from this catastrophic organization!</v>
      </c>
    </row>
    <row r="72" ht="15.75" customHeight="1">
      <c r="B72" s="3" t="s">
        <v>265</v>
      </c>
      <c r="C72" s="3" t="s">
        <v>266</v>
      </c>
      <c r="D72" s="3" t="s">
        <v>254</v>
      </c>
      <c r="E72" s="3" t="s">
        <v>14</v>
      </c>
      <c r="F72" s="3" t="s">
        <v>15</v>
      </c>
      <c r="G72" s="3" t="s">
        <v>267</v>
      </c>
      <c r="H72" s="3" t="s">
        <v>181</v>
      </c>
      <c r="I72" s="3" t="str">
        <f>IFERROR(__xludf.DUMMYFUNCTION("GOOGLETRANSLATE(C72,""fr"",""en"")"),"A shame !!!!! I am assured at the Gan Provident!
I have been on work stoppage since February 1 following a back operation.
I opened my file immediately. I was asked for an incalculable number of papers and documents. We are April 2 and I have no answer "&amp;"!!!!!!!
Customer service is unable to give me any information on the advance of my file. I am a craftsman and it's been 2 months that I am without salary !!! It's strictly scandalous !!! I am taken hostage and can do nothing apart from waiting again and "&amp;"again !!!
")</f>
        <v>A shame !!!!! I am assured at the Gan Provident!
I have been on work stoppage since February 1 following a back operation.
I opened my file immediately. I was asked for an incalculable number of papers and documents. We are April 2 and I have no answer !!!!!!!
Customer service is unable to give me any information on the advance of my file. I am a craftsman and it's been 2 months that I am without salary !!! It's strictly scandalous !!! I am taken hostage and can do nothing apart from waiting again and again !!!
</v>
      </c>
      <c r="J72" s="3" t="s">
        <v>266</v>
      </c>
      <c r="K72" s="3" t="str">
        <f>IFERROR(__xludf.DUMMYFUNCTION("GOOGLETRANSLATE(J72,""fr"",""en"")"),"A shame !!!!! I am assured at the Gan Provident!
I have been on work stoppage since February 1 following a back operation.
I opened my file immediately. I was asked for an incalculable number of papers and documents. We are April 2 and I have no answer "&amp;"!!!!!!!
Customer service is unable to give me any information on the advance of my file. I am a craftsman and it's been 2 months that I am without salary !!! It's strictly scandalous !!! I am taken hostage and can do nothing apart from waiting again and "&amp;"again !!!
")</f>
        <v>A shame !!!!! I am assured at the Gan Provident!
I have been on work stoppage since February 1 following a back operation.
I opened my file immediately. I was asked for an incalculable number of papers and documents. We are April 2 and I have no answer !!!!!!!
Customer service is unable to give me any information on the advance of my file. I am a craftsman and it's been 2 months that I am without salary !!! It's strictly scandalous !!! I am taken hostage and can do nothing apart from waiting again and again !!!
</v>
      </c>
    </row>
    <row r="73" ht="15.75" customHeight="1">
      <c r="B73" s="3" t="s">
        <v>268</v>
      </c>
      <c r="C73" s="3" t="s">
        <v>269</v>
      </c>
      <c r="D73" s="3" t="s">
        <v>254</v>
      </c>
      <c r="E73" s="3" t="s">
        <v>14</v>
      </c>
      <c r="F73" s="3" t="s">
        <v>15</v>
      </c>
      <c r="G73" s="3" t="s">
        <v>159</v>
      </c>
      <c r="H73" s="3" t="s">
        <v>159</v>
      </c>
      <c r="I73" s="3" t="str">
        <f>IFERROR(__xludf.DUMMYFUNCTION("GOOGLETRANSLATE(C73,""fr"",""en"")"),"Hello,
Personally I have a good impression of gan foresight. I regularly have my advisor, now in Visio Conference. When it is not me who calls him, it is he who takes the lead. My provident contract is effective. No complaints.
Cordially,
Jeans")</f>
        <v>Hello,
Personally I have a good impression of gan foresight. I regularly have my advisor, now in Visio Conference. When it is not me who calls him, it is he who takes the lead. My provident contract is effective. No complaints.
Cordially,
Jeans</v>
      </c>
      <c r="J73" s="3" t="s">
        <v>269</v>
      </c>
      <c r="K73" s="3" t="str">
        <f>IFERROR(__xludf.DUMMYFUNCTION("GOOGLETRANSLATE(J73,""fr"",""en"")"),"Hello,
Personally I have a good impression of gan foresight. I regularly have my advisor, now in Visio Conference. When it is not me who calls him, it is he who takes the lead. My provident contract is effective. No complaints.
Cordially,
Jeans")</f>
        <v>Hello,
Personally I have a good impression of gan foresight. I regularly have my advisor, now in Visio Conference. When it is not me who calls him, it is he who takes the lead. My provident contract is effective. No complaints.
Cordially,
Jeans</v>
      </c>
    </row>
    <row r="74" ht="15.75" customHeight="1">
      <c r="B74" s="3" t="s">
        <v>270</v>
      </c>
      <c r="C74" s="3" t="s">
        <v>271</v>
      </c>
      <c r="D74" s="3" t="s">
        <v>254</v>
      </c>
      <c r="E74" s="3" t="s">
        <v>14</v>
      </c>
      <c r="F74" s="3" t="s">
        <v>15</v>
      </c>
      <c r="G74" s="3" t="s">
        <v>272</v>
      </c>
      <c r="H74" s="3" t="s">
        <v>120</v>
      </c>
      <c r="I74" s="3" t="str">
        <f>IFERROR(__xludf.DUMMYFUNCTION("GOOGLETRANSLATE(C74,""fr"",""en"")"),"Several files in progress and deplorable follow -up without counting the waiting times on the phone which of course got worse! She has a good back the covi19. Impossible to reach a manager")</f>
        <v>Several files in progress and deplorable follow -up without counting the waiting times on the phone which of course got worse! She has a good back the covi19. Impossible to reach a manager</v>
      </c>
      <c r="J74" s="3" t="s">
        <v>271</v>
      </c>
      <c r="K74" s="3" t="str">
        <f>IFERROR(__xludf.DUMMYFUNCTION("GOOGLETRANSLATE(J74,""fr"",""en"")"),"Several files in progress and deplorable follow -up without counting the waiting times on the phone which of course got worse! She has a good back the covi19. Impossible to reach a manager")</f>
        <v>Several files in progress and deplorable follow -up without counting the waiting times on the phone which of course got worse! She has a good back the covi19. Impossible to reach a manager</v>
      </c>
    </row>
    <row r="75" ht="15.75" customHeight="1">
      <c r="B75" s="3" t="s">
        <v>273</v>
      </c>
      <c r="C75" s="3" t="s">
        <v>274</v>
      </c>
      <c r="D75" s="3" t="s">
        <v>254</v>
      </c>
      <c r="E75" s="3" t="s">
        <v>14</v>
      </c>
      <c r="F75" s="3" t="s">
        <v>15</v>
      </c>
      <c r="G75" s="3" t="s">
        <v>275</v>
      </c>
      <c r="H75" s="3" t="s">
        <v>124</v>
      </c>
      <c r="I75" s="3" t="str">
        <f>IFERROR(__xludf.DUMMYFUNCTION("GOOGLETRANSLATE(C75,""fr"",""en"")"),"Everything is good for playing the watch.
I have made my request for a rent for 6 months, my file has been complete for 3 months, but still no payment.
No response to recovery email.
When you call, the answer is always the same ""file in progress"".")</f>
        <v>Everything is good for playing the watch.
I have made my request for a rent for 6 months, my file has been complete for 3 months, but still no payment.
No response to recovery email.
When you call, the answer is always the same "file in progress".</v>
      </c>
      <c r="J75" s="3" t="s">
        <v>274</v>
      </c>
      <c r="K75" s="3" t="str">
        <f>IFERROR(__xludf.DUMMYFUNCTION("GOOGLETRANSLATE(J75,""fr"",""en"")"),"Everything is good for playing the watch.
I have made my request for a rent for 6 months, my file has been complete for 3 months, but still no payment.
No response to recovery email.
When you call, the answer is always the same ""file in progress"".")</f>
        <v>Everything is good for playing the watch.
I have made my request for a rent for 6 months, my file has been complete for 3 months, but still no payment.
No response to recovery email.
When you call, the answer is always the same "file in progress".</v>
      </c>
    </row>
    <row r="76" ht="15.75" customHeight="1">
      <c r="B76" s="3" t="s">
        <v>276</v>
      </c>
      <c r="C76" s="3" t="s">
        <v>277</v>
      </c>
      <c r="D76" s="3" t="s">
        <v>254</v>
      </c>
      <c r="E76" s="3" t="s">
        <v>14</v>
      </c>
      <c r="F76" s="3" t="s">
        <v>15</v>
      </c>
      <c r="G76" s="3" t="s">
        <v>278</v>
      </c>
      <c r="H76" s="3" t="s">
        <v>63</v>
      </c>
      <c r="I76" s="3" t="str">
        <f>IFERROR(__xludf.DUMMYFUNCTION("GOOGLETRANSLATE(C76,""fr"",""en"")"),"Not happy, deplorable service, never the same version when we call, I made a total acquisition, I am told that the amount paid will be that on the date of reception is on September 3, a phone call and after validated My sale is a completely different vers"&amp;"ion, result from my request, my capital drops, that regrets with them, my money is off, they get full of pockets")</f>
        <v>Not happy, deplorable service, never the same version when we call, I made a total acquisition, I am told that the amount paid will be that on the date of reception is on September 3, a phone call and after validated My sale is a completely different version, result from my request, my capital drops, that regrets with them, my money is off, they get full of pockets</v>
      </c>
      <c r="J76" s="3" t="s">
        <v>277</v>
      </c>
      <c r="K76" s="3" t="str">
        <f>IFERROR(__xludf.DUMMYFUNCTION("GOOGLETRANSLATE(J76,""fr"",""en"")"),"Not happy, deplorable service, never the same version when we call, I made a total acquisition, I am told that the amount paid will be that on the date of reception is on September 3, a phone call and after validated My sale is a completely different vers"&amp;"ion, result from my request, my capital drops, that regrets with them, my money is off, they get full of pockets")</f>
        <v>Not happy, deplorable service, never the same version when we call, I made a total acquisition, I am told that the amount paid will be that on the date of reception is on September 3, a phone call and after validated My sale is a completely different version, result from my request, my capital drops, that regrets with them, my money is off, they get full of pockets</v>
      </c>
    </row>
    <row r="77" ht="15.75" customHeight="1">
      <c r="B77" s="3" t="s">
        <v>279</v>
      </c>
      <c r="C77" s="3" t="s">
        <v>280</v>
      </c>
      <c r="D77" s="3" t="s">
        <v>254</v>
      </c>
      <c r="E77" s="3" t="s">
        <v>14</v>
      </c>
      <c r="F77" s="3" t="s">
        <v>15</v>
      </c>
      <c r="G77" s="3" t="s">
        <v>278</v>
      </c>
      <c r="H77" s="3" t="s">
        <v>63</v>
      </c>
      <c r="I77" s="3" t="str">
        <f>IFERROR(__xludf.DUMMYFUNCTION("GOOGLETRANSLATE(C77,""fr"",""en"")"),"Not serious business.
The advisers:
The advisers are under paid to recover a colossal debt due to a frightening lifestyle in the 2000s.
Financial products:
Beyond classic products from which they do not have control (Groupama funds) they almost only d"&amp;"istribute products with providents. Ask what the annual costs are, you will have a surprise around 15%!
Immovable:
To run away absolutely, they sell you a good at the other end of France by certifying that everything is guaranteed. These guarantees are "&amp;"limited (when you are eligible for these guarantees) advice: go your way.")</f>
        <v>Not serious business.
The advisers:
The advisers are under paid to recover a colossal debt due to a frightening lifestyle in the 2000s.
Financial products:
Beyond classic products from which they do not have control (Groupama funds) they almost only distribute products with providents. Ask what the annual costs are, you will have a surprise around 15%!
Immovable:
To run away absolutely, they sell you a good at the other end of France by certifying that everything is guaranteed. These guarantees are limited (when you are eligible for these guarantees) advice: go your way.</v>
      </c>
      <c r="J77" s="3" t="s">
        <v>280</v>
      </c>
      <c r="K77" s="3" t="str">
        <f>IFERROR(__xludf.DUMMYFUNCTION("GOOGLETRANSLATE(J77,""fr"",""en"")"),"Not serious business.
The advisers:
The advisers are under paid to recover a colossal debt due to a frightening lifestyle in the 2000s.
Financial products:
Beyond classic products from which they do not have control (Groupama funds) they almost only d"&amp;"istribute products with providents. Ask what the annual costs are, you will have a surprise around 15%!
Immovable:
To run away absolutely, they sell you a good at the other end of France by certifying that everything is guaranteed. These guarantees are "&amp;"limited (when you are eligible for these guarantees) advice: go your way.")</f>
        <v>Not serious business.
The advisers:
The advisers are under paid to recover a colossal debt due to a frightening lifestyle in the 2000s.
Financial products:
Beyond classic products from which they do not have control (Groupama funds) they almost only distribute products with providents. Ask what the annual costs are, you will have a surprise around 15%!
Immovable:
To run away absolutely, they sell you a good at the other end of France by certifying that everything is guaranteed. These guarantees are limited (when you are eligible for these guarantees) advice: go your way.</v>
      </c>
    </row>
    <row r="78" ht="15.75" customHeight="1">
      <c r="B78" s="3" t="s">
        <v>281</v>
      </c>
      <c r="C78" s="3" t="s">
        <v>282</v>
      </c>
      <c r="D78" s="3" t="s">
        <v>254</v>
      </c>
      <c r="E78" s="3" t="s">
        <v>14</v>
      </c>
      <c r="F78" s="3" t="s">
        <v>15</v>
      </c>
      <c r="G78" s="3" t="s">
        <v>283</v>
      </c>
      <c r="H78" s="3" t="s">
        <v>284</v>
      </c>
      <c r="I78" s="3" t="str">
        <f>IFERROR(__xludf.DUMMYFUNCTION("GOOGLETRANSLATE(C78,""fr"",""en"")"),"I knew this insurer in August 2019. Very bad non -trained advisor. Error on my contract but no possibility of total redemption. Asks on March 3, 2020 the total redemption given the error made. Then impossible to recover my 22,000 euros right away. Such as"&amp;" the hierarchy of total incompetence. With a lot of patience I bought my contract at the beginning of July 2020. Since I was made to touch on to touch my money telling me that it takes two months to pay me my money. To the one who reads these lines you ha"&amp;"ve to think carefully with this company which is to be avoided or even to flee. The hierarchy wrote to me this day that within 4 to 5 days I would receive my money. I was told that on July 27, 2020")</f>
        <v>I knew this insurer in August 2019. Very bad non -trained advisor. Error on my contract but no possibility of total redemption. Asks on March 3, 2020 the total redemption given the error made. Then impossible to recover my 22,000 euros right away. Such as the hierarchy of total incompetence. With a lot of patience I bought my contract at the beginning of July 2020. Since I was made to touch on to touch my money telling me that it takes two months to pay me my money. To the one who reads these lines you have to think carefully with this company which is to be avoided or even to flee. The hierarchy wrote to me this day that within 4 to 5 days I would receive my money. I was told that on July 27, 2020</v>
      </c>
      <c r="J78" s="3" t="s">
        <v>282</v>
      </c>
      <c r="K78" s="3" t="str">
        <f>IFERROR(__xludf.DUMMYFUNCTION("GOOGLETRANSLATE(J78,""fr"",""en"")"),"I knew this insurer in August 2019. Very bad non -trained advisor. Error on my contract but no possibility of total redemption. Asks on March 3, 2020 the total redemption given the error made. Then impossible to recover my 22,000 euros right away. Such as"&amp;" the hierarchy of total incompetence. With a lot of patience I bought my contract at the beginning of July 2020. Since I was made to touch on to touch my money telling me that it takes two months to pay me my money. To the one who reads these lines you ha"&amp;"ve to think carefully with this company which is to be avoided or even to flee. The hierarchy wrote to me this day that within 4 to 5 days I would receive my money. I was told that on July 27, 2020")</f>
        <v>I knew this insurer in August 2019. Very bad non -trained advisor. Error on my contract but no possibility of total redemption. Asks on March 3, 2020 the total redemption given the error made. Then impossible to recover my 22,000 euros right away. Such as the hierarchy of total incompetence. With a lot of patience I bought my contract at the beginning of July 2020. Since I was made to touch on to touch my money telling me that it takes two months to pay me my money. To the one who reads these lines you have to think carefully with this company which is to be avoided or even to flee. The hierarchy wrote to me this day that within 4 to 5 days I would receive my money. I was told that on July 27, 2020</v>
      </c>
    </row>
    <row r="79" ht="15.75" customHeight="1">
      <c r="B79" s="3" t="s">
        <v>285</v>
      </c>
      <c r="C79" s="3" t="s">
        <v>286</v>
      </c>
      <c r="D79" s="3" t="s">
        <v>254</v>
      </c>
      <c r="E79" s="3" t="s">
        <v>14</v>
      </c>
      <c r="F79" s="3" t="s">
        <v>15</v>
      </c>
      <c r="G79" s="3" t="s">
        <v>287</v>
      </c>
      <c r="H79" s="3" t="s">
        <v>288</v>
      </c>
      <c r="I79" s="3" t="str">
        <f>IFERROR(__xludf.DUMMYFUNCTION("GOOGLETRANSLATE(C79,""fr"",""en"")"),"To avoid absolutely
non -existent customer service
very long deadlines
SC call at 09 ... -&gt; Give an email that is invalid !!!")</f>
        <v>To avoid absolutely
non -existent customer service
very long deadlines
SC call at 09 ... -&gt; Give an email that is invalid !!!</v>
      </c>
      <c r="J79" s="3" t="s">
        <v>286</v>
      </c>
      <c r="K79" s="3" t="str">
        <f>IFERROR(__xludf.DUMMYFUNCTION("GOOGLETRANSLATE(J79,""fr"",""en"")"),"To avoid absolutely
non -existent customer service
very long deadlines
SC call at 09 ... -&gt; Give an email that is invalid !!!")</f>
        <v>To avoid absolutely
non -existent customer service
very long deadlines
SC call at 09 ... -&gt; Give an email that is invalid !!!</v>
      </c>
    </row>
    <row r="80" ht="15.75" customHeight="1">
      <c r="B80" s="3" t="s">
        <v>289</v>
      </c>
      <c r="C80" s="3" t="s">
        <v>290</v>
      </c>
      <c r="D80" s="3" t="s">
        <v>254</v>
      </c>
      <c r="E80" s="3" t="s">
        <v>14</v>
      </c>
      <c r="F80" s="3" t="s">
        <v>15</v>
      </c>
      <c r="G80" s="3" t="s">
        <v>291</v>
      </c>
      <c r="H80" s="3" t="s">
        <v>215</v>
      </c>
      <c r="I80" s="3" t="str">
        <f>IFERROR(__xludf.DUMMYFUNCTION("GOOGLETRANSLATE(C80,""fr"",""en"")"),"In disability since 2002 it continues to deteriorate. And now confinement serves as a pretext for not paying the pension. Result, no payment for the 1st quarter. No info for the future. The great mystery.")</f>
        <v>In disability since 2002 it continues to deteriorate. And now confinement serves as a pretext for not paying the pension. Result, no payment for the 1st quarter. No info for the future. The great mystery.</v>
      </c>
      <c r="J80" s="3" t="s">
        <v>290</v>
      </c>
      <c r="K80" s="3" t="str">
        <f>IFERROR(__xludf.DUMMYFUNCTION("GOOGLETRANSLATE(J80,""fr"",""en"")"),"In disability since 2002 it continues to deteriorate. And now confinement serves as a pretext for not paying the pension. Result, no payment for the 1st quarter. No info for the future. The great mystery.")</f>
        <v>In disability since 2002 it continues to deteriorate. And now confinement serves as a pretext for not paying the pension. Result, no payment for the 1st quarter. No info for the future. The great mystery.</v>
      </c>
    </row>
    <row r="81" ht="15.75" customHeight="1">
      <c r="B81" s="3" t="s">
        <v>292</v>
      </c>
      <c r="C81" s="3" t="s">
        <v>293</v>
      </c>
      <c r="D81" s="3" t="s">
        <v>254</v>
      </c>
      <c r="E81" s="3" t="s">
        <v>14</v>
      </c>
      <c r="F81" s="3" t="s">
        <v>15</v>
      </c>
      <c r="G81" s="3" t="s">
        <v>294</v>
      </c>
      <c r="H81" s="3" t="s">
        <v>67</v>
      </c>
      <c r="I81" s="3" t="str">
        <f>IFERROR(__xludf.DUMMYFUNCTION("GOOGLETRANSLATE(C81,""fr"",""en"")"),"I do not recommend Vanea Pronnier")</f>
        <v>I do not recommend Vanea Pronnier</v>
      </c>
      <c r="J81" s="3" t="s">
        <v>293</v>
      </c>
      <c r="K81" s="3" t="str">
        <f>IFERROR(__xludf.DUMMYFUNCTION("GOOGLETRANSLATE(J81,""fr"",""en"")"),"I do not recommend Vanea Pronnier")</f>
        <v>I do not recommend Vanea Pronnier</v>
      </c>
    </row>
    <row r="82" ht="15.75" customHeight="1">
      <c r="B82" s="3" t="s">
        <v>295</v>
      </c>
      <c r="C82" s="3" t="s">
        <v>296</v>
      </c>
      <c r="D82" s="3" t="s">
        <v>254</v>
      </c>
      <c r="E82" s="3" t="s">
        <v>14</v>
      </c>
      <c r="F82" s="3" t="s">
        <v>15</v>
      </c>
      <c r="G82" s="3" t="s">
        <v>297</v>
      </c>
      <c r="H82" s="3" t="s">
        <v>21</v>
      </c>
      <c r="I82" s="3" t="str">
        <f>IFERROR(__xludf.DUMMYFUNCTION("GOOGLETRANSLATE(C82,""fr"",""en"")"),"I have a life insurance contract that arrives at expiration and I should be contacted to recover the capital. No news and the advisers do not recall.")</f>
        <v>I have a life insurance contract that arrives at expiration and I should be contacted to recover the capital. No news and the advisers do not recall.</v>
      </c>
      <c r="J82" s="3" t="s">
        <v>296</v>
      </c>
      <c r="K82" s="3" t="str">
        <f>IFERROR(__xludf.DUMMYFUNCTION("GOOGLETRANSLATE(J82,""fr"",""en"")"),"I have a life insurance contract that arrives at expiration and I should be contacted to recover the capital. No news and the advisers do not recall.")</f>
        <v>I have a life insurance contract that arrives at expiration and I should be contacted to recover the capital. No news and the advisers do not recall.</v>
      </c>
    </row>
    <row r="83" ht="15.75" customHeight="1">
      <c r="B83" s="3" t="s">
        <v>298</v>
      </c>
      <c r="C83" s="3" t="s">
        <v>299</v>
      </c>
      <c r="D83" s="3" t="s">
        <v>254</v>
      </c>
      <c r="E83" s="3" t="s">
        <v>14</v>
      </c>
      <c r="F83" s="3" t="s">
        <v>15</v>
      </c>
      <c r="G83" s="3" t="s">
        <v>300</v>
      </c>
      <c r="H83" s="3" t="s">
        <v>301</v>
      </c>
      <c r="I83" s="3" t="str">
        <f>IFERROR(__xludf.DUMMYFUNCTION("GOOGLETRANSLATE(C83,""fr"",""en"")"),"Hello on sick leave for more than 90 days, the gan provident did not pay me the daily allowances to which I am entitled. After having their support who answers they tell me that they are waiting for the doctor's advice. However, they have had more than a "&amp;"month to react and Mnt I am not compensated and I must remind them in a week. It is shameful. I keep you informed of their responsiveness. In the meantime, I inform the shareholders of the Gan Groupama of their problem undoubtedly of cash flow")</f>
        <v>Hello on sick leave for more than 90 days, the gan provident did not pay me the daily allowances to which I am entitled. After having their support who answers they tell me that they are waiting for the doctor's advice. However, they have had more than a month to react and Mnt I am not compensated and I must remind them in a week. It is shameful. I keep you informed of their responsiveness. In the meantime, I inform the shareholders of the Gan Groupama of their problem undoubtedly of cash flow</v>
      </c>
      <c r="J83" s="3" t="s">
        <v>299</v>
      </c>
      <c r="K83" s="3" t="str">
        <f>IFERROR(__xludf.DUMMYFUNCTION("GOOGLETRANSLATE(J83,""fr"",""en"")"),"Hello on sick leave for more than 90 days, the gan provident did not pay me the daily allowances to which I am entitled. After having their support who answers they tell me that they are waiting for the doctor's advice. However, they have had more than a "&amp;"month to react and Mnt I am not compensated and I must remind them in a week. It is shameful. I keep you informed of their responsiveness. In the meantime, I inform the shareholders of the Gan Groupama of their problem undoubtedly of cash flow")</f>
        <v>Hello on sick leave for more than 90 days, the gan provident did not pay me the daily allowances to which I am entitled. After having their support who answers they tell me that they are waiting for the doctor's advice. However, they have had more than a month to react and Mnt I am not compensated and I must remind them in a week. It is shameful. I keep you informed of their responsiveness. In the meantime, I inform the shareholders of the Gan Groupama of their problem undoubtedly of cash flow</v>
      </c>
    </row>
    <row r="84" ht="15.75" customHeight="1">
      <c r="B84" s="3" t="s">
        <v>302</v>
      </c>
      <c r="C84" s="3" t="s">
        <v>303</v>
      </c>
      <c r="D84" s="3" t="s">
        <v>254</v>
      </c>
      <c r="E84" s="3" t="s">
        <v>14</v>
      </c>
      <c r="F84" s="3" t="s">
        <v>15</v>
      </c>
      <c r="G84" s="3" t="s">
        <v>304</v>
      </c>
      <c r="H84" s="3" t="s">
        <v>87</v>
      </c>
      <c r="I84" s="3" t="str">
        <f>IFERROR(__xludf.DUMMYFUNCTION("GOOGLETRANSLATE(C84,""fr"",""en"")"),"After several calls and 22 minutes of waiting I finally had an interlocutor, however very kind.")</f>
        <v>After several calls and 22 minutes of waiting I finally had an interlocutor, however very kind.</v>
      </c>
      <c r="J84" s="3" t="s">
        <v>303</v>
      </c>
      <c r="K84" s="3" t="str">
        <f>IFERROR(__xludf.DUMMYFUNCTION("GOOGLETRANSLATE(J84,""fr"",""en"")"),"After several calls and 22 minutes of waiting I finally had an interlocutor, however very kind.")</f>
        <v>After several calls and 22 minutes of waiting I finally had an interlocutor, however very kind.</v>
      </c>
    </row>
    <row r="85" ht="15.75" customHeight="1">
      <c r="B85" s="3" t="s">
        <v>305</v>
      </c>
      <c r="C85" s="3" t="s">
        <v>306</v>
      </c>
      <c r="D85" s="3" t="s">
        <v>254</v>
      </c>
      <c r="E85" s="3" t="s">
        <v>14</v>
      </c>
      <c r="F85" s="3" t="s">
        <v>15</v>
      </c>
      <c r="G85" s="3" t="s">
        <v>307</v>
      </c>
      <c r="H85" s="3" t="s">
        <v>308</v>
      </c>
      <c r="I85" s="3" t="str">
        <f>IFERROR(__xludf.DUMMYFUNCTION("GOOGLETRANSLATE(C85,""fr"",""en"")"),"Catastrophic ... The Bordeaux service is unreachable, they do not respond to emails ... Very complicated, I do not recommend ...")</f>
        <v>Catastrophic ... The Bordeaux service is unreachable, they do not respond to emails ... Very complicated, I do not recommend ...</v>
      </c>
      <c r="J85" s="3" t="s">
        <v>306</v>
      </c>
      <c r="K85" s="3" t="str">
        <f>IFERROR(__xludf.DUMMYFUNCTION("GOOGLETRANSLATE(J85,""fr"",""en"")"),"Catastrophic ... The Bordeaux service is unreachable, they do not respond to emails ... Very complicated, I do not recommend ...")</f>
        <v>Catastrophic ... The Bordeaux service is unreachable, they do not respond to emails ... Very complicated, I do not recommend ...</v>
      </c>
    </row>
    <row r="86" ht="15.75" customHeight="1">
      <c r="B86" s="3" t="s">
        <v>309</v>
      </c>
      <c r="C86" s="3" t="s">
        <v>310</v>
      </c>
      <c r="D86" s="3" t="s">
        <v>254</v>
      </c>
      <c r="E86" s="3" t="s">
        <v>14</v>
      </c>
      <c r="F86" s="3" t="s">
        <v>15</v>
      </c>
      <c r="G86" s="3" t="s">
        <v>311</v>
      </c>
      <c r="H86" s="3" t="s">
        <v>150</v>
      </c>
      <c r="I86" s="3" t="str">
        <f>IFERROR(__xludf.DUMMYFUNCTION("GOOGLETRANSLATE(C86,""fr"",""en"")"),"I have been a customer for almost 18 years at home, with a contact always very fast and effective with an advisor who is personally moving. Recently, following an error of one of their advisers, I made a complaint with customer service, by internet. I was"&amp;" recalled almost immediately and was able to discuss the problem. The sums were reimbursed to me in full, without having to relaunch.")</f>
        <v>I have been a customer for almost 18 years at home, with a contact always very fast and effective with an advisor who is personally moving. Recently, following an error of one of their advisers, I made a complaint with customer service, by internet. I was recalled almost immediately and was able to discuss the problem. The sums were reimbursed to me in full, without having to relaunch.</v>
      </c>
      <c r="J86" s="3" t="s">
        <v>310</v>
      </c>
      <c r="K86" s="3" t="str">
        <f>IFERROR(__xludf.DUMMYFUNCTION("GOOGLETRANSLATE(J86,""fr"",""en"")"),"I have been a customer for almost 18 years at home, with a contact always very fast and effective with an advisor who is personally moving. Recently, following an error of one of their advisers, I made a complaint with customer service, by internet. I was"&amp;" recalled almost immediately and was able to discuss the problem. The sums were reimbursed to me in full, without having to relaunch.")</f>
        <v>I have been a customer for almost 18 years at home, with a contact always very fast and effective with an advisor who is personally moving. Recently, following an error of one of their advisers, I made a complaint with customer service, by internet. I was recalled almost immediately and was able to discuss the problem. The sums were reimbursed to me in full, without having to relaunch.</v>
      </c>
    </row>
    <row r="87" ht="15.75" customHeight="1">
      <c r="B87" s="3" t="s">
        <v>312</v>
      </c>
      <c r="C87" s="3" t="s">
        <v>313</v>
      </c>
      <c r="D87" s="3" t="s">
        <v>254</v>
      </c>
      <c r="E87" s="3" t="s">
        <v>14</v>
      </c>
      <c r="F87" s="3" t="s">
        <v>15</v>
      </c>
      <c r="G87" s="3" t="s">
        <v>314</v>
      </c>
      <c r="H87" s="3" t="s">
        <v>315</v>
      </c>
      <c r="I87" s="3" t="str">
        <f>IFERROR(__xludf.DUMMYFUNCTION("GOOGLETRANSLATE(C87,""fr"",""en"")"),"hello, 
To touch the invalidity pension we must telephone every quarters 3 or 4 times before being settled but each time I am told that it is good, offset of payment from the start he wins 1 month, I just came Call for a payment that I should have had on"&amp;" April 20 and I am told that if I had not called I would not have had anything !!!!!
So insurance to avoid")</f>
        <v>hello, 
To touch the invalidity pension we must telephone every quarters 3 or 4 times before being settled but each time I am told that it is good, offset of payment from the start he wins 1 month, I just came Call for a payment that I should have had on April 20 and I am told that if I had not called I would not have had anything !!!!!
So insurance to avoid</v>
      </c>
      <c r="J87" s="3" t="s">
        <v>313</v>
      </c>
      <c r="K87" s="3" t="str">
        <f>IFERROR(__xludf.DUMMYFUNCTION("GOOGLETRANSLATE(J87,""fr"",""en"")"),"hello, 
To touch the invalidity pension we must telephone every quarters 3 or 4 times before being settled but each time I am told that it is good, offset of payment from the start he wins 1 month, I just came Call for a payment that I should have had on"&amp;" April 20 and I am told that if I had not called I would not have had anything !!!!!
So insurance to avoid")</f>
        <v>hello, 
To touch the invalidity pension we must telephone every quarters 3 or 4 times before being settled but each time I am told that it is good, offset of payment from the start he wins 1 month, I just came Call for a payment that I should have had on April 20 and I am told that if I had not called I would not have had anything !!!!!
So insurance to avoid</v>
      </c>
    </row>
    <row r="88" ht="15.75" customHeight="1">
      <c r="B88" s="3" t="s">
        <v>316</v>
      </c>
      <c r="C88" s="3" t="s">
        <v>317</v>
      </c>
      <c r="D88" s="3" t="s">
        <v>318</v>
      </c>
      <c r="E88" s="3" t="s">
        <v>14</v>
      </c>
      <c r="F88" s="3" t="s">
        <v>15</v>
      </c>
      <c r="G88" s="3" t="s">
        <v>319</v>
      </c>
      <c r="H88" s="3" t="s">
        <v>159</v>
      </c>
      <c r="I88" s="3" t="str">
        <f>IFERROR(__xludf.DUMMYFUNCTION("GOOGLETRANSLATE(C88,""fr"",""en"")"),"We contribute, we are revived from the 2nd day of delay but when it is up to them to pay compensation, there is no one left ...
No one answers questions, nobody recalls.
A foresight that I strongly advise against.")</f>
        <v>We contribute, we are revived from the 2nd day of delay but when it is up to them to pay compensation, there is no one left ...
No one answers questions, nobody recalls.
A foresight that I strongly advise against.</v>
      </c>
      <c r="J88" s="3" t="s">
        <v>317</v>
      </c>
      <c r="K88" s="3" t="str">
        <f>IFERROR(__xludf.DUMMYFUNCTION("GOOGLETRANSLATE(J88,""fr"",""en"")"),"We contribute, we are revived from the 2nd day of delay but when it is up to them to pay compensation, there is no one left ...
No one answers questions, nobody recalls.
A foresight that I strongly advise against.")</f>
        <v>We contribute, we are revived from the 2nd day of delay but when it is up to them to pay compensation, there is no one left ...
No one answers questions, nobody recalls.
A foresight that I strongly advise against.</v>
      </c>
    </row>
    <row r="89" ht="15.75" customHeight="1">
      <c r="B89" s="3" t="s">
        <v>320</v>
      </c>
      <c r="C89" s="3" t="s">
        <v>321</v>
      </c>
      <c r="D89" s="3" t="s">
        <v>318</v>
      </c>
      <c r="E89" s="3" t="s">
        <v>14</v>
      </c>
      <c r="F89" s="3" t="s">
        <v>15</v>
      </c>
      <c r="G89" s="3" t="s">
        <v>322</v>
      </c>
      <c r="H89" s="3" t="s">
        <v>113</v>
      </c>
      <c r="I89" s="3" t="str">
        <f>IFERROR(__xludf.DUMMYFUNCTION("GOOGLETRANSLATE(C89,""fr"",""en"")"),"Cashed it's good but compensated is better.
On the compensation contract paid within 7 days the reality is quite different.
Requirement of incessant paper and often identical to the previous request and even requests information that has nothing to do w"&amp;"ith current pathology and on an incomprehensible later date. Never receive it they have everything has just been to pay but I have several contracts with them (home, car ...) I will carry out their termination soon I am not a milk cow!")</f>
        <v>Cashed it's good but compensated is better.
On the compensation contract paid within 7 days the reality is quite different.
Requirement of incessant paper and often identical to the previous request and even requests information that has nothing to do with current pathology and on an incomprehensible later date. Never receive it they have everything has just been to pay but I have several contracts with them (home, car ...) I will carry out their termination soon I am not a milk cow!</v>
      </c>
      <c r="J89" s="3" t="s">
        <v>321</v>
      </c>
      <c r="K89" s="3" t="str">
        <f>IFERROR(__xludf.DUMMYFUNCTION("GOOGLETRANSLATE(J89,""fr"",""en"")"),"Cashed it's good but compensated is better.
On the compensation contract paid within 7 days the reality is quite different.
Requirement of incessant paper and often identical to the previous request and even requests information that has nothing to do w"&amp;"ith current pathology and on an incomprehensible later date. Never receive it they have everything has just been to pay but I have several contracts with them (home, car ...) I will carry out their termination soon I am not a milk cow!")</f>
        <v>Cashed it's good but compensated is better.
On the compensation contract paid within 7 days the reality is quite different.
Requirement of incessant paper and often identical to the previous request and even requests information that has nothing to do with current pathology and on an incomprehensible later date. Never receive it they have everything has just been to pay but I have several contracts with them (home, car ...) I will carry out their termination soon I am not a milk cow!</v>
      </c>
    </row>
    <row r="90" ht="15.75" customHeight="1">
      <c r="B90" s="3" t="s">
        <v>323</v>
      </c>
      <c r="C90" s="3" t="s">
        <v>324</v>
      </c>
      <c r="D90" s="3" t="s">
        <v>318</v>
      </c>
      <c r="E90" s="3" t="s">
        <v>14</v>
      </c>
      <c r="F90" s="3" t="s">
        <v>15</v>
      </c>
      <c r="G90" s="3" t="s">
        <v>325</v>
      </c>
      <c r="H90" s="3" t="s">
        <v>113</v>
      </c>
      <c r="I90" s="3" t="str">
        <f>IFERROR(__xludf.DUMMYFUNCTION("GOOGLETRANSLATE(C90,""fr"",""en"")"),"Here are more than 2 and a half months that I terminated my funeral contract upon receipt of this SMS mail followed by a letter to indicate payment will be carried out on my account in a few days after 2 months I have still received nothing I told my agen"&amp;"t for a month and a half still nothing is a foutage of the world I had the same reimbursement problem with a claim requires vehicle a value of € 750 which was paid to me as 4 months after the incident conclusion alliance is not the best insurance to make "&amp;"us the regulations but above all insurance to start you as soon as the subscription carried out I still have three contracts with them which will be terminated because I do not even imagine in case of sick accident where is fire or vehicle while they will"&amp;" have to take the settlement")</f>
        <v>Here are more than 2 and a half months that I terminated my funeral contract upon receipt of this SMS mail followed by a letter to indicate payment will be carried out on my account in a few days after 2 months I have still received nothing I told my agent for a month and a half still nothing is a foutage of the world I had the same reimbursement problem with a claim requires vehicle a value of € 750 which was paid to me as 4 months after the incident conclusion alliance is not the best insurance to make us the regulations but above all insurance to start you as soon as the subscription carried out I still have three contracts with them which will be terminated because I do not even imagine in case of sick accident where is fire or vehicle while they will have to take the settlement</v>
      </c>
      <c r="J90" s="3" t="s">
        <v>324</v>
      </c>
      <c r="K90" s="3" t="str">
        <f>IFERROR(__xludf.DUMMYFUNCTION("GOOGLETRANSLATE(J90,""fr"",""en"")"),"Here are more than 2 and a half months that I terminated my funeral contract upon receipt of this SMS mail followed by a letter to indicate payment will be carried out on my account in a few days after 2 months I have still received nothing I told my agen"&amp;"t for a month and a half still nothing is a foutage of the world I had the same reimbursement problem with a claim requires vehicle a value of € 750 which was paid to me as 4 months after the incident conclusion alliance is not the best insurance to make "&amp;"us the regulations but above all insurance to start you as soon as the subscription carried out I still have three contracts with them which will be terminated because I do not even imagine in case of sick accident where is fire or vehicle while they will"&amp;" have to take the settlement")</f>
        <v>Here are more than 2 and a half months that I terminated my funeral contract upon receipt of this SMS mail followed by a letter to indicate payment will be carried out on my account in a few days after 2 months I have still received nothing I told my agent for a month and a half still nothing is a foutage of the world I had the same reimbursement problem with a claim requires vehicle a value of € 750 which was paid to me as 4 months after the incident conclusion alliance is not the best insurance to make us the regulations but above all insurance to start you as soon as the subscription carried out I still have three contracts with them which will be terminated because I do not even imagine in case of sick accident where is fire or vehicle while they will have to take the settlement</v>
      </c>
    </row>
    <row r="91" ht="15.75" customHeight="1">
      <c r="B91" s="3" t="s">
        <v>326</v>
      </c>
      <c r="C91" s="3" t="s">
        <v>327</v>
      </c>
      <c r="D91" s="3" t="s">
        <v>318</v>
      </c>
      <c r="E91" s="3" t="s">
        <v>14</v>
      </c>
      <c r="F91" s="3" t="s">
        <v>15</v>
      </c>
      <c r="G91" s="3" t="s">
        <v>328</v>
      </c>
      <c r="H91" s="3" t="s">
        <v>329</v>
      </c>
      <c r="I91" s="3" t="str">
        <f>IFERROR(__xludf.DUMMYFUNCTION("GOOGLETRANSLATE(C91,""fr"",""en"")"),"The membership of my fast agency contract but the rest am not. Mutual refund far too long, I do not recommend this mutual I should have looked at the comments before.")</f>
        <v>The membership of my fast agency contract but the rest am not. Mutual refund far too long, I do not recommend this mutual I should have looked at the comments before.</v>
      </c>
      <c r="J91" s="3" t="s">
        <v>327</v>
      </c>
      <c r="K91" s="3" t="str">
        <f>IFERROR(__xludf.DUMMYFUNCTION("GOOGLETRANSLATE(J91,""fr"",""en"")"),"The membership of my fast agency contract but the rest am not. Mutual refund far too long, I do not recommend this mutual I should have looked at the comments before.")</f>
        <v>The membership of my fast agency contract but the rest am not. Mutual refund far too long, I do not recommend this mutual I should have looked at the comments before.</v>
      </c>
    </row>
    <row r="92" ht="15.75" customHeight="1">
      <c r="B92" s="3" t="s">
        <v>330</v>
      </c>
      <c r="C92" s="3" t="s">
        <v>331</v>
      </c>
      <c r="D92" s="3" t="s">
        <v>318</v>
      </c>
      <c r="E92" s="3" t="s">
        <v>14</v>
      </c>
      <c r="F92" s="3" t="s">
        <v>15</v>
      </c>
      <c r="G92" s="3" t="s">
        <v>332</v>
      </c>
      <c r="H92" s="3" t="s">
        <v>129</v>
      </c>
      <c r="I92" s="3" t="str">
        <f>IFERROR(__xludf.DUMMYFUNCTION("GOOGLETRANSLATE(C92,""fr"",""en"")"),"No appointment with an appointment with doctor at 250 kilometer from my home 3 week without response to tell me it is the doctor mandated by Allianz who decides to transmit to a colleague next to my home or not !!!!! Manager never on site, however, it is "&amp;"the small hands that transmit!? Not 1 th to do these 250 kilo no means of transport !!!!!!!! Allianz exists at 20 km in this complicated period why make it simple really I do not recommend this provident insurance and I will do what is necessary to raise "&amp;"this problem")</f>
        <v>No appointment with an appointment with doctor at 250 kilometer from my home 3 week without response to tell me it is the doctor mandated by Allianz who decides to transmit to a colleague next to my home or not !!!!! Manager never on site, however, it is the small hands that transmit!? Not 1 th to do these 250 kilo no means of transport !!!!!!!! Allianz exists at 20 km in this complicated period why make it simple really I do not recommend this provident insurance and I will do what is necessary to raise this problem</v>
      </c>
      <c r="J92" s="3" t="s">
        <v>331</v>
      </c>
      <c r="K92" s="3" t="str">
        <f>IFERROR(__xludf.DUMMYFUNCTION("GOOGLETRANSLATE(J92,""fr"",""en"")"),"No appointment with an appointment with doctor at 250 kilometer from my home 3 week without response to tell me it is the doctor mandated by Allianz who decides to transmit to a colleague next to my home or not !!!!! Manager never on site, however, it is "&amp;"the small hands that transmit!? Not 1 th to do these 250 kilo no means of transport !!!!!!!! Allianz exists at 20 km in this complicated period why make it simple really I do not recommend this provident insurance and I will do what is necessary to raise "&amp;"this problem")</f>
        <v>No appointment with an appointment with doctor at 250 kilometer from my home 3 week without response to tell me it is the doctor mandated by Allianz who decides to transmit to a colleague next to my home or not !!!!! Manager never on site, however, it is the small hands that transmit!? Not 1 th to do these 250 kilo no means of transport !!!!!!!! Allianz exists at 20 km in this complicated period why make it simple really I do not recommend this provident insurance and I will do what is necessary to raise this problem</v>
      </c>
    </row>
    <row r="93" ht="15.75" customHeight="1">
      <c r="B93" s="3" t="s">
        <v>333</v>
      </c>
      <c r="C93" s="3" t="s">
        <v>334</v>
      </c>
      <c r="D93" s="3" t="s">
        <v>318</v>
      </c>
      <c r="E93" s="3" t="s">
        <v>14</v>
      </c>
      <c r="F93" s="3" t="s">
        <v>15</v>
      </c>
      <c r="G93" s="3" t="s">
        <v>335</v>
      </c>
      <c r="H93" s="3" t="s">
        <v>59</v>
      </c>
      <c r="I93" s="3" t="str">
        <f>IFERROR(__xludf.DUMMYFUNCTION("GOOGLETRANSLATE(C93,""fr"",""en"")"),"Who do we take? After a big work stoppage several times the provident payments late for several months, suddenly rejection of checks and a bank that is stuffed! Obliged to cry here and perhaps there to have what we owe you. Doing charity at home is pathet"&amp;"ic! I will be in total incapacity and it scares me because it is Allianz who should settle the ""disability pension"" ... Flee, here nothing is taken seriously !!!")</f>
        <v>Who do we take? After a big work stoppage several times the provident payments late for several months, suddenly rejection of checks and a bank that is stuffed! Obliged to cry here and perhaps there to have what we owe you. Doing charity at home is pathetic! I will be in total incapacity and it scares me because it is Allianz who should settle the "disability pension" ... Flee, here nothing is taken seriously !!!</v>
      </c>
      <c r="J93" s="3" t="s">
        <v>334</v>
      </c>
      <c r="K93" s="3" t="str">
        <f>IFERROR(__xludf.DUMMYFUNCTION("GOOGLETRANSLATE(J93,""fr"",""en"")"),"Who do we take? After a big work stoppage several times the provident payments late for several months, suddenly rejection of checks and a bank that is stuffed! Obliged to cry here and perhaps there to have what we owe you. Doing charity at home is pathet"&amp;"ic! I will be in total incapacity and it scares me because it is Allianz who should settle the ""disability pension"" ... Flee, here nothing is taken seriously !!!")</f>
        <v>Who do we take? After a big work stoppage several times the provident payments late for several months, suddenly rejection of checks and a bank that is stuffed! Obliged to cry here and perhaps there to have what we owe you. Doing charity at home is pathetic! I will be in total incapacity and it scares me because it is Allianz who should settle the "disability pension" ... Flee, here nothing is taken seriously !!!</v>
      </c>
    </row>
    <row r="94" ht="15.75" customHeight="1">
      <c r="B94" s="3" t="s">
        <v>336</v>
      </c>
      <c r="C94" s="3" t="s">
        <v>337</v>
      </c>
      <c r="D94" s="3" t="s">
        <v>318</v>
      </c>
      <c r="E94" s="3" t="s">
        <v>14</v>
      </c>
      <c r="F94" s="3" t="s">
        <v>15</v>
      </c>
      <c r="G94" s="3" t="s">
        <v>283</v>
      </c>
      <c r="H94" s="3" t="s">
        <v>284</v>
      </c>
      <c r="I94" s="3" t="str">
        <f>IFERROR(__xludf.DUMMYFUNCTION("GOOGLETRANSLATE(C94,""fr"",""en"")"),"A very good insurance .... I have been very satisfied .. for several years for my mom who had been at home for over 40 years Bravo
")</f>
        <v>A very good insurance .... I have been very satisfied .. for several years for my mom who had been at home for over 40 years Bravo
</v>
      </c>
      <c r="J94" s="3" t="s">
        <v>337</v>
      </c>
      <c r="K94" s="3" t="str">
        <f>IFERROR(__xludf.DUMMYFUNCTION("GOOGLETRANSLATE(J94,""fr"",""en"")"),"A very good insurance .... I have been very satisfied .. for several years for my mom who had been at home for over 40 years Bravo
")</f>
        <v>A very good insurance .... I have been very satisfied .. for several years for my mom who had been at home for over 40 years Bravo
</v>
      </c>
    </row>
    <row r="95" ht="15.75" customHeight="1">
      <c r="B95" s="3" t="s">
        <v>338</v>
      </c>
      <c r="C95" s="3" t="s">
        <v>339</v>
      </c>
      <c r="D95" s="3" t="s">
        <v>318</v>
      </c>
      <c r="E95" s="3" t="s">
        <v>14</v>
      </c>
      <c r="F95" s="3" t="s">
        <v>15</v>
      </c>
      <c r="G95" s="3" t="s">
        <v>340</v>
      </c>
      <c r="H95" s="3" t="s">
        <v>341</v>
      </c>
      <c r="I95" s="3" t="str">
        <f>IFERROR(__xludf.DUMMYFUNCTION("GOOGLETRANSLATE(C95,""fr"",""en"")"),"A self -employed worker, I signed their contract, I had an accident, I can't work anymore, my company has been going out, Allianz has my work accident for 3 weeks and makes me struggle, we are sorry but we Let's take 40 days to study the files ... How do "&amp;"I fill out my fridge? Has for Cécile d'Allianz, avoid doing copied glued it starts to see this")</f>
        <v>A self -employed worker, I signed their contract, I had an accident, I can't work anymore, my company has been going out, Allianz has my work accident for 3 weeks and makes me struggle, we are sorry but we Let's take 40 days to study the files ... How do I fill out my fridge? Has for Cécile d'Allianz, avoid doing copied glued it starts to see this</v>
      </c>
      <c r="J95" s="3" t="s">
        <v>339</v>
      </c>
      <c r="K95" s="3" t="str">
        <f>IFERROR(__xludf.DUMMYFUNCTION("GOOGLETRANSLATE(J95,""fr"",""en"")"),"A self -employed worker, I signed their contract, I had an accident, I can't work anymore, my company has been going out, Allianz has my work accident for 3 weeks and makes me struggle, we are sorry but we Let's take 40 days to study the files ... How do "&amp;"I fill out my fridge? Has for Cécile d'Allianz, avoid doing copied glued it starts to see this")</f>
        <v>A self -employed worker, I signed their contract, I had an accident, I can't work anymore, my company has been going out, Allianz has my work accident for 3 weeks and makes me struggle, we are sorry but we Let's take 40 days to study the files ... How do I fill out my fridge? Has for Cécile d'Allianz, avoid doing copied glued it starts to see this</v>
      </c>
    </row>
    <row r="96" ht="15.75" customHeight="1">
      <c r="B96" s="3" t="s">
        <v>342</v>
      </c>
      <c r="C96" s="3" t="s">
        <v>343</v>
      </c>
      <c r="D96" s="3" t="s">
        <v>318</v>
      </c>
      <c r="E96" s="3" t="s">
        <v>14</v>
      </c>
      <c r="F96" s="3" t="s">
        <v>15</v>
      </c>
      <c r="G96" s="3" t="s">
        <v>344</v>
      </c>
      <c r="H96" s="3" t="s">
        <v>139</v>
      </c>
      <c r="I96" s="3" t="str">
        <f>IFERROR(__xludf.DUMMYFUNCTION("GOOGLETRANSLATE(C96,""fr"",""en"")"),"The payment of daily allowances by the provident compensation service is deplorable: 3 months of waiting to request payment, 5 email of reminders, 32 telephone calls, 1 notice by registered mail + AR: the service remains deaf to my requests for 3 months w"&amp;"hen he owes me 91 days of compensation. Worse still: emails are not even opened by the recipient who does not read the not!")</f>
        <v>The payment of daily allowances by the provident compensation service is deplorable: 3 months of waiting to request payment, 5 email of reminders, 32 telephone calls, 1 notice by registered mail + AR: the service remains deaf to my requests for 3 months when he owes me 91 days of compensation. Worse still: emails are not even opened by the recipient who does not read the not!</v>
      </c>
      <c r="J96" s="3" t="s">
        <v>343</v>
      </c>
      <c r="K96" s="3" t="str">
        <f>IFERROR(__xludf.DUMMYFUNCTION("GOOGLETRANSLATE(J96,""fr"",""en"")"),"The payment of daily allowances by the provident compensation service is deplorable: 3 months of waiting to request payment, 5 email of reminders, 32 telephone calls, 1 notice by registered mail + AR: the service remains deaf to my requests for 3 months w"&amp;"hen he owes me 91 days of compensation. Worse still: emails are not even opened by the recipient who does not read the not!")</f>
        <v>The payment of daily allowances by the provident compensation service is deplorable: 3 months of waiting to request payment, 5 email of reminders, 32 telephone calls, 1 notice by registered mail + AR: the service remains deaf to my requests for 3 months when he owes me 91 days of compensation. Worse still: emails are not even opened by the recipient who does not read the not!</v>
      </c>
    </row>
    <row r="97" ht="15.75" customHeight="1">
      <c r="B97" s="3" t="s">
        <v>345</v>
      </c>
      <c r="C97" s="3" t="s">
        <v>346</v>
      </c>
      <c r="D97" s="3" t="s">
        <v>318</v>
      </c>
      <c r="E97" s="3" t="s">
        <v>14</v>
      </c>
      <c r="F97" s="3" t="s">
        <v>15</v>
      </c>
      <c r="G97" s="3" t="s">
        <v>347</v>
      </c>
      <c r="H97" s="3" t="s">
        <v>288</v>
      </c>
      <c r="I97" s="3" t="str">
        <f>IFERROR(__xludf.DUMMYFUNCTION("GOOGLETRANSLATE(C97,""fr"",""en"")"),"I wish to testify to what has happened to my husband, an electrician with Parkinson's disease: since January 2020, he is no longer able to exercise his profession and he is on work stoppage. When he installed his company 13 years ago, he had taken out sic"&amp;"kness provident insurance and therefore naturally sent a request for daily allowances to compensate for his loss of wages. To our amazement Allianz refuses any compensation by pretending that neuro-degenerative diseases were the subject of exclusion from "&amp;"our pension contract. It seems that now this type of exclusion does not appear in new contracts but in 13 years we have never been alerted to this type of exclusion and our Allianz agent was himself surprised. This shows that he has difficulty advised us "&amp;"correctly ... How is a disease that affects 2,000,000 people in France can be excluded from a pension contract without the insurer himself knowing it? Parkinson's disease is treated in the same way as an accident due to the practice of a sport at risk !!!"&amp;" Such discrimination is scandalous (this is even similar to the concealment of information).")</f>
        <v>I wish to testify to what has happened to my husband, an electrician with Parkinson's disease: since January 2020, he is no longer able to exercise his profession and he is on work stoppage. When he installed his company 13 years ago, he had taken out sickness provident insurance and therefore naturally sent a request for daily allowances to compensate for his loss of wages. To our amazement Allianz refuses any compensation by pretending that neuro-degenerative diseases were the subject of exclusion from our pension contract. It seems that now this type of exclusion does not appear in new contracts but in 13 years we have never been alerted to this type of exclusion and our Allianz agent was himself surprised. This shows that he has difficulty advised us correctly ... How is a disease that affects 2,000,000 people in France can be excluded from a pension contract without the insurer himself knowing it? Parkinson's disease is treated in the same way as an accident due to the practice of a sport at risk !!! Such discrimination is scandalous (this is even similar to the concealment of information).</v>
      </c>
      <c r="J97" s="3" t="s">
        <v>346</v>
      </c>
      <c r="K97" s="3" t="str">
        <f>IFERROR(__xludf.DUMMYFUNCTION("GOOGLETRANSLATE(J97,""fr"",""en"")"),"I wish to testify to what has happened to my husband, an electrician with Parkinson's disease: since January 2020, he is no longer able to exercise his profession and he is on work stoppage. When he installed his company 13 years ago, he had taken out sic"&amp;"kness provident insurance and therefore naturally sent a request for daily allowances to compensate for his loss of wages. To our amazement Allianz refuses any compensation by pretending that neuro-degenerative diseases were the subject of exclusion from "&amp;"our pension contract. It seems that now this type of exclusion does not appear in new contracts but in 13 years we have never been alerted to this type of exclusion and our Allianz agent was himself surprised. This shows that he has difficulty advised us "&amp;"correctly ... How is a disease that affects 2,000,000 people in France can be excluded from a pension contract without the insurer himself knowing it? Parkinson's disease is treated in the same way as an accident due to the practice of a sport at risk !!!"&amp;" Such discrimination is scandalous (this is even similar to the concealment of information).")</f>
        <v>I wish to testify to what has happened to my husband, an electrician with Parkinson's disease: since January 2020, he is no longer able to exercise his profession and he is on work stoppage. When he installed his company 13 years ago, he had taken out sickness provident insurance and therefore naturally sent a request for daily allowances to compensate for his loss of wages. To our amazement Allianz refuses any compensation by pretending that neuro-degenerative diseases were the subject of exclusion from our pension contract. It seems that now this type of exclusion does not appear in new contracts but in 13 years we have never been alerted to this type of exclusion and our Allianz agent was himself surprised. This shows that he has difficulty advised us correctly ... How is a disease that affects 2,000,000 people in France can be excluded from a pension contract without the insurer himself knowing it? Parkinson's disease is treated in the same way as an accident due to the practice of a sport at risk !!! Such discrimination is scandalous (this is even similar to the concealment of information).</v>
      </c>
    </row>
    <row r="98" ht="15.75" customHeight="1">
      <c r="B98" s="3" t="s">
        <v>348</v>
      </c>
      <c r="C98" s="3" t="s">
        <v>349</v>
      </c>
      <c r="D98" s="3" t="s">
        <v>318</v>
      </c>
      <c r="E98" s="3" t="s">
        <v>14</v>
      </c>
      <c r="F98" s="3" t="s">
        <v>15</v>
      </c>
      <c r="G98" s="3" t="s">
        <v>350</v>
      </c>
      <c r="H98" s="3" t="s">
        <v>288</v>
      </c>
      <c r="I98" s="3" t="str">
        <f>IFERROR(__xludf.DUMMYFUNCTION("GOOGLETRANSLATE(C98,""fr"",""en"")"),"TNS I have a pension contract for more than 13 years now that I pay 300 euros per month with a 30 -day deductible in the event of illness ... Considered person at risk increased to develop a severe form of the COVID19 my doctor put me On sick leave, compe"&amp;"nsated by the security I was convinced to be entitled to daily allowances from Allianz but after 2 months the verdict falls ... I will not touch anything. Unbelievable !!! I still can not believe it. No solidarity they are only good to collect contributio"&amp;"ns. I will be forced to go back to work since I have no choice except to eat pebbles. I am more than any year, it is depending on the month of non-assistance to anyone in danger.")</f>
        <v>TNS I have a pension contract for more than 13 years now that I pay 300 euros per month with a 30 -day deductible in the event of illness ... Considered person at risk increased to develop a severe form of the COVID19 my doctor put me On sick leave, compensated by the security I was convinced to be entitled to daily allowances from Allianz but after 2 months the verdict falls ... I will not touch anything. Unbelievable !!! I still can not believe it. No solidarity they are only good to collect contributions. I will be forced to go back to work since I have no choice except to eat pebbles. I am more than any year, it is depending on the month of non-assistance to anyone in danger.</v>
      </c>
      <c r="J98" s="3" t="s">
        <v>349</v>
      </c>
      <c r="K98" s="3" t="str">
        <f>IFERROR(__xludf.DUMMYFUNCTION("GOOGLETRANSLATE(J98,""fr"",""en"")"),"TNS I have a pension contract for more than 13 years now that I pay 300 euros per month with a 30 -day deductible in the event of illness ... Considered person at risk increased to develop a severe form of the COVID19 my doctor put me On sick leave, compe"&amp;"nsated by the security I was convinced to be entitled to daily allowances from Allianz but after 2 months the verdict falls ... I will not touch anything. Unbelievable !!! I still can not believe it. No solidarity they are only good to collect contributio"&amp;"ns. I will be forced to go back to work since I have no choice except to eat pebbles. I am more than any year, it is depending on the month of non-assistance to anyone in danger.")</f>
        <v>TNS I have a pension contract for more than 13 years now that I pay 300 euros per month with a 30 -day deductible in the event of illness ... Considered person at risk increased to develop a severe form of the COVID19 my doctor put me On sick leave, compensated by the security I was convinced to be entitled to daily allowances from Allianz but after 2 months the verdict falls ... I will not touch anything. Unbelievable !!! I still can not believe it. No solidarity they are only good to collect contributions. I will be forced to go back to work since I have no choice except to eat pebbles. I am more than any year, it is depending on the month of non-assistance to anyone in danger.</v>
      </c>
    </row>
    <row r="99" ht="15.75" customHeight="1">
      <c r="B99" s="3" t="s">
        <v>351</v>
      </c>
      <c r="C99" s="3" t="s">
        <v>352</v>
      </c>
      <c r="D99" s="3" t="s">
        <v>318</v>
      </c>
      <c r="E99" s="3" t="s">
        <v>14</v>
      </c>
      <c r="F99" s="3" t="s">
        <v>15</v>
      </c>
      <c r="G99" s="3" t="s">
        <v>353</v>
      </c>
      <c r="H99" s="3" t="s">
        <v>215</v>
      </c>
      <c r="I99" s="3" t="str">
        <f>IFERROR(__xludf.DUMMYFUNCTION("GOOGLETRANSLATE(C99,""fr"",""en"")"),"Very unsatisfactory for a ""pension"" contract which ""provides"" nothing in the event of a containment despite a work stoppage for child care compensated by the security .... unlike other companies that make daily allowances work. I have been independent"&amp;" and I have been paying for years. Walk for 1 month with different answers depending on the interlocutors, to finally ..... do nothing. No measures to reduce contributions for vehicles that have remained parked during the pandemic .... It is in difficult "&amp;"times that we measure the reliability of our partners .....")</f>
        <v>Very unsatisfactory for a "pension" contract which "provides" nothing in the event of a containment despite a work stoppage for child care compensated by the security .... unlike other companies that make daily allowances work. I have been independent and I have been paying for years. Walk for 1 month with different answers depending on the interlocutors, to finally ..... do nothing. No measures to reduce contributions for vehicles that have remained parked during the pandemic .... It is in difficult times that we measure the reliability of our partners .....</v>
      </c>
      <c r="J99" s="3" t="s">
        <v>352</v>
      </c>
      <c r="K99" s="3" t="str">
        <f>IFERROR(__xludf.DUMMYFUNCTION("GOOGLETRANSLATE(J99,""fr"",""en"")"),"Very unsatisfactory for a ""pension"" contract which ""provides"" nothing in the event of a containment despite a work stoppage for child care compensated by the security .... unlike other companies that make daily allowances work. I have been independent"&amp;" and I have been paying for years. Walk for 1 month with different answers depending on the interlocutors, to finally ..... do nothing. No measures to reduce contributions for vehicles that have remained parked during the pandemic .... It is in difficult "&amp;"times that we measure the reliability of our partners .....")</f>
        <v>Very unsatisfactory for a "pension" contract which "provides" nothing in the event of a containment despite a work stoppage for child care compensated by the security .... unlike other companies that make daily allowances work. I have been independent and I have been paying for years. Walk for 1 month with different answers depending on the interlocutors, to finally ..... do nothing. No measures to reduce contributions for vehicles that have remained parked during the pandemic .... It is in difficult times that we measure the reliability of our partners .....</v>
      </c>
    </row>
    <row r="100" ht="15.75" customHeight="1">
      <c r="B100" s="3" t="s">
        <v>354</v>
      </c>
      <c r="C100" s="3" t="s">
        <v>355</v>
      </c>
      <c r="D100" s="3" t="s">
        <v>318</v>
      </c>
      <c r="E100" s="3" t="s">
        <v>14</v>
      </c>
      <c r="F100" s="3" t="s">
        <v>15</v>
      </c>
      <c r="G100" s="3" t="s">
        <v>356</v>
      </c>
      <c r="H100" s="3" t="s">
        <v>215</v>
      </c>
      <c r="I100" s="3" t="str">
        <f>IFERROR(__xludf.DUMMYFUNCTION("GOOGLETRANSLATE(C100,""fr"",""en"")"),"I fell ill I was hospitalized and undergoing surgery. The employer does not transmit the declaration of a claim. Instead of finding a solution like other providents do it Allianz does nothing as if they were trying to have nothing to pay. In full confinem"&amp;"ent I don't even have enough to eat. 15 years at Allianz and they are not by your side when you need it. Psychologically I cannot go up the slope and that I believe that it is greatly because of their inertia. Instead of having the means to rebuild yourse"&amp;"lf and to get their lack of care better drives you a little more. And I am not even talking about the fact that they took 6 months to reimburse me my mutual costs and that I found myself with a formal notice of a bailiff for my two hospitalizations when I"&amp;" have a mutual Allianz Prestige! !! I am at the end of my nerve. I just payed a lawyer to make a summary proceedings against my employer who costs me € 2,000 to obtain the declaration of a claim and if it is then Allianz will tell me that for such or such"&amp;" reason the provident does not work while on the phone everything The world confirms to me that I have rights and that I will be retroactivity. I have no more confidence now")</f>
        <v>I fell ill I was hospitalized and undergoing surgery. The employer does not transmit the declaration of a claim. Instead of finding a solution like other providents do it Allianz does nothing as if they were trying to have nothing to pay. In full confinement I don't even have enough to eat. 15 years at Allianz and they are not by your side when you need it. Psychologically I cannot go up the slope and that I believe that it is greatly because of their inertia. Instead of having the means to rebuild yourself and to get their lack of care better drives you a little more. And I am not even talking about the fact that they took 6 months to reimburse me my mutual costs and that I found myself with a formal notice of a bailiff for my two hospitalizations when I have a mutual Allianz Prestige! !! I am at the end of my nerve. I just payed a lawyer to make a summary proceedings against my employer who costs me € 2,000 to obtain the declaration of a claim and if it is then Allianz will tell me that for such or such reason the provident does not work while on the phone everything The world confirms to me that I have rights and that I will be retroactivity. I have no more confidence now</v>
      </c>
      <c r="J100" s="3" t="s">
        <v>355</v>
      </c>
      <c r="K100" s="3" t="str">
        <f>IFERROR(__xludf.DUMMYFUNCTION("GOOGLETRANSLATE(J100,""fr"",""en"")"),"I fell ill I was hospitalized and undergoing surgery. The employer does not transmit the declaration of a claim. Instead of finding a solution like other providents do it Allianz does nothing as if they were trying to have nothing to pay. In full confinem"&amp;"ent I don't even have enough to eat. 15 years at Allianz and they are not by your side when you need it. Psychologically I cannot go up the slope and that I believe that it is greatly because of their inertia. Instead of having the means to rebuild yourse"&amp;"lf and to get their lack of care better drives you a little more. And I am not even talking about the fact that they took 6 months to reimburse me my mutual costs and that I found myself with a formal notice of a bailiff for my two hospitalizations when I"&amp;" have a mutual Allianz Prestige! !! I am at the end of my nerve. I just payed a lawyer to make a summary proceedings against my employer who costs me € 2,000 to obtain the declaration of a claim and if it is then Allianz will tell me that for such or such"&amp;" reason the provident does not work while on the phone everything The world confirms to me that I have rights and that I will be retroactivity. I have no more confidence now")</f>
        <v>I fell ill I was hospitalized and undergoing surgery. The employer does not transmit the declaration of a claim. Instead of finding a solution like other providents do it Allianz does nothing as if they were trying to have nothing to pay. In full confinement I don't even have enough to eat. 15 years at Allianz and they are not by your side when you need it. Psychologically I cannot go up the slope and that I believe that it is greatly because of their inertia. Instead of having the means to rebuild yourself and to get their lack of care better drives you a little more. And I am not even talking about the fact that they took 6 months to reimburse me my mutual costs and that I found myself with a formal notice of a bailiff for my two hospitalizations when I have a mutual Allianz Prestige! !! I am at the end of my nerve. I just payed a lawyer to make a summary proceedings against my employer who costs me € 2,000 to obtain the declaration of a claim and if it is then Allianz will tell me that for such or such reason the provident does not work while on the phone everything The world confirms to me that I have rights and that I will be retroactivity. I have no more confidence now</v>
      </c>
    </row>
    <row r="101" ht="15.75" customHeight="1">
      <c r="B101" s="3" t="s">
        <v>357</v>
      </c>
      <c r="C101" s="3" t="s">
        <v>358</v>
      </c>
      <c r="D101" s="3" t="s">
        <v>318</v>
      </c>
      <c r="E101" s="3" t="s">
        <v>14</v>
      </c>
      <c r="F101" s="3" t="s">
        <v>15</v>
      </c>
      <c r="G101" s="3" t="s">
        <v>359</v>
      </c>
      <c r="H101" s="3" t="s">
        <v>215</v>
      </c>
      <c r="I101" s="3" t="str">
        <f>IFERROR(__xludf.DUMMYFUNCTION("GOOGLETRANSLATE(C101,""fr"",""en"")"),"Awaiting payment of a work stoppage for independent since March 17, 2020, nothing received this day, I fear the worst, that is to say that I never receive my compensation, however, they continue to collect my € 420 per month without problem! ! Here is wha"&amp;"t is written when I connect to my account:
Declaration made
Documents transmitted
File under processing
Your file is being processed following the reception of your supporting documents. Upon validation and acceptance of your file, you will receive yo"&amp;"ur daily allowances within 10 days.
Payment of compensation.
We are April 15, 2020 and still nothing !!!")</f>
        <v>Awaiting payment of a work stoppage for independent since March 17, 2020, nothing received this day, I fear the worst, that is to say that I never receive my compensation, however, they continue to collect my € 420 per month without problem! ! Here is what is written when I connect to my account:
Declaration made
Documents transmitted
File under processing
Your file is being processed following the reception of your supporting documents. Upon validation and acceptance of your file, you will receive your daily allowances within 10 days.
Payment of compensation.
We are April 15, 2020 and still nothing !!!</v>
      </c>
      <c r="J101" s="3" t="s">
        <v>358</v>
      </c>
      <c r="K101" s="3" t="str">
        <f>IFERROR(__xludf.DUMMYFUNCTION("GOOGLETRANSLATE(J101,""fr"",""en"")"),"Awaiting payment of a work stoppage for independent since March 17, 2020, nothing received this day, I fear the worst, that is to say that I never receive my compensation, however, they continue to collect my € 420 per month without problem! ! Here is wha"&amp;"t is written when I connect to my account:
Declaration made
Documents transmitted
File under processing
Your file is being processed following the reception of your supporting documents. Upon validation and acceptance of your file, you will receive yo"&amp;"ur daily allowances within 10 days.
Payment of compensation.
We are April 15, 2020 and still nothing !!!")</f>
        <v>Awaiting payment of a work stoppage for independent since March 17, 2020, nothing received this day, I fear the worst, that is to say that I never receive my compensation, however, they continue to collect my € 420 per month without problem! ! Here is what is written when I connect to my account:
Declaration made
Documents transmitted
File under processing
Your file is being processed following the reception of your supporting documents. Upon validation and acceptance of your file, you will receive your daily allowances within 10 days.
Payment of compensation.
We are April 15, 2020 and still nothing !!!</v>
      </c>
    </row>
    <row r="102" ht="15.75" customHeight="1">
      <c r="B102" s="3" t="s">
        <v>360</v>
      </c>
      <c r="C102" s="3" t="s">
        <v>361</v>
      </c>
      <c r="D102" s="3" t="s">
        <v>318</v>
      </c>
      <c r="E102" s="3" t="s">
        <v>14</v>
      </c>
      <c r="F102" s="3" t="s">
        <v>15</v>
      </c>
      <c r="G102" s="3" t="s">
        <v>362</v>
      </c>
      <c r="H102" s="3" t="s">
        <v>237</v>
      </c>
      <c r="I102" s="3" t="str">
        <f>IFERROR(__xludf.DUMMYFUNCTION("GOOGLETRANSLATE(C102,""fr"",""en"")"),"I have been retired since January 1, still nothing, retirement insurance to flee, staff without any power, each call, the answer! I will go back the information to the seat, and still no answer after a dozen calls")</f>
        <v>I have been retired since January 1, still nothing, retirement insurance to flee, staff without any power, each call, the answer! I will go back the information to the seat, and still no answer after a dozen calls</v>
      </c>
      <c r="J102" s="4" t="s">
        <v>363</v>
      </c>
      <c r="K102" s="3" t="str">
        <f>IFERROR(__xludf.DUMMYFUNCTION("GOOGLETRANSLATE(J102,""fr"",""en"")"),"I have been retired since January 1, still nothing, retirement insurance to flee, staff without any power, at each call, the answer! I will go back the information to the seat, and still no answer after a dozen calls")</f>
        <v>I have been retired since January 1, still nothing, retirement insurance to flee, staff without any power, at each call, the answer! I will go back the information to the seat, and still no answer after a dozen calls</v>
      </c>
    </row>
    <row r="103" ht="15.75" customHeight="1">
      <c r="B103" s="3" t="s">
        <v>364</v>
      </c>
      <c r="C103" s="3" t="s">
        <v>365</v>
      </c>
      <c r="D103" s="3" t="s">
        <v>318</v>
      </c>
      <c r="E103" s="3" t="s">
        <v>14</v>
      </c>
      <c r="F103" s="3" t="s">
        <v>15</v>
      </c>
      <c r="G103" s="3" t="s">
        <v>366</v>
      </c>
      <c r="H103" s="3" t="s">
        <v>367</v>
      </c>
      <c r="I103" s="3" t="str">
        <f>IFERROR(__xludf.DUMMYFUNCTION("GOOGLETRANSLATE(C103,""fr"",""en"")"),"Too bad we can't put zero star! I recently had a health problem and I had to relaunch for 5 and a half months to finally be excluded from the guarantees. When you read the small lines of the contracts actually there is something to exclude because everyth"&amp;"ing is at risk ... frankly no interest")</f>
        <v>Too bad we can't put zero star! I recently had a health problem and I had to relaunch for 5 and a half months to finally be excluded from the guarantees. When you read the small lines of the contracts actually there is something to exclude because everything is at risk ... frankly no interest</v>
      </c>
      <c r="J103" s="3" t="s">
        <v>365</v>
      </c>
      <c r="K103" s="3" t="str">
        <f>IFERROR(__xludf.DUMMYFUNCTION("GOOGLETRANSLATE(J103,""fr"",""en"")"),"Too bad we can't put zero star! I recently had a health problem and I had to relaunch for 5 and a half months to finally be excluded from the guarantees. When you read the small lines of the contracts actually there is something to exclude because everyth"&amp;"ing is at risk ... frankly no interest")</f>
        <v>Too bad we can't put zero star! I recently had a health problem and I had to relaunch for 5 and a half months to finally be excluded from the guarantees. When you read the small lines of the contracts actually there is something to exclude because everything is at risk ... frankly no interest</v>
      </c>
    </row>
    <row r="104" ht="15.75" customHeight="1">
      <c r="B104" s="3" t="s">
        <v>368</v>
      </c>
      <c r="C104" s="3" t="s">
        <v>369</v>
      </c>
      <c r="D104" s="3" t="s">
        <v>318</v>
      </c>
      <c r="E104" s="3" t="s">
        <v>14</v>
      </c>
      <c r="F104" s="3" t="s">
        <v>15</v>
      </c>
      <c r="G104" s="3" t="s">
        <v>370</v>
      </c>
      <c r="H104" s="3" t="s">
        <v>367</v>
      </c>
      <c r="I104" s="3" t="str">
        <f>IFERROR(__xludf.DUMMYFUNCTION("GOOGLETRANSLATE(C104,""fr"",""en"")"),"Impossible to find information on an old contract of 2003 Allianz continuous6, call for uninformed advisers, Unsaned contact section on the site")</f>
        <v>Impossible to find information on an old contract of 2003 Allianz continuous6, call for uninformed advisers, Unsaned contact section on the site</v>
      </c>
      <c r="J104" s="3" t="s">
        <v>369</v>
      </c>
      <c r="K104" s="3" t="str">
        <f>IFERROR(__xludf.DUMMYFUNCTION("GOOGLETRANSLATE(J104,""fr"",""en"")"),"Impossible to find information on an old contract of 2003 Allianz continuous6, call for uninformed advisers, Unsaned contact section on the site")</f>
        <v>Impossible to find information on an old contract of 2003 Allianz continuous6, call for uninformed advisers, Unsaned contact section on the site</v>
      </c>
    </row>
    <row r="105" ht="15.75" customHeight="1">
      <c r="B105" s="3" t="s">
        <v>371</v>
      </c>
      <c r="C105" s="3" t="s">
        <v>372</v>
      </c>
      <c r="D105" s="3" t="s">
        <v>318</v>
      </c>
      <c r="E105" s="3" t="s">
        <v>14</v>
      </c>
      <c r="F105" s="3" t="s">
        <v>15</v>
      </c>
      <c r="G105" s="3" t="s">
        <v>373</v>
      </c>
      <c r="H105" s="3" t="s">
        <v>367</v>
      </c>
      <c r="I105" s="3" t="str">
        <f>IFERROR(__xludf.DUMMYFUNCTION("GOOGLETRANSLATE(C105,""fr"",""en"")"),"Craftsman for 28 years and customer at Allianz for providents of daily compensation and other insurance, in sickness since June 2018, provident does not follow the social security of the self -employed at all because, Allianz sends me to an expert doctor "&amp;"and concludes that I can resume half-time while at the same time I see a doctor's social security consulting who put me in long-term care and I have been stopped for 11 months. The daily allowances have never been paid month a month we had to Each time to"&amp;" claim and since February 15 we have not received anything compensation since Allianz to decide to pay me for 3 months so until the end of April, half of my daily allowances, I find it scandalous in their ivory towers, He decides everything about the misf"&amp;"ortune of small craftsmen, we paid my partner and I thousands of euros for 28 years but when we have health concerns, Allianz is absent their goal is not to pay Er as the expert doctor whom he has sent to see a fun who does not know his job, forced to tel"&amp;"l him to stop the auscultation, he made himself a pleasure to hurt me. Leave in the wet, from the physical point of view we are already weakened with all the steps and the treatment and followed at the anti -pain center and from the psychological point of"&amp;" view Allianz thank you you put back a layer.")</f>
        <v>Craftsman for 28 years and customer at Allianz for providents of daily compensation and other insurance, in sickness since June 2018, provident does not follow the social security of the self -employed at all because, Allianz sends me to an expert doctor and concludes that I can resume half-time while at the same time I see a doctor's social security consulting who put me in long-term care and I have been stopped for 11 months. The daily allowances have never been paid month a month we had to Each time to claim and since February 15 we have not received anything compensation since Allianz to decide to pay me for 3 months so until the end of April, half of my daily allowances, I find it scandalous in their ivory towers, He decides everything about the misfortune of small craftsmen, we paid my partner and I thousands of euros for 28 years but when we have health concerns, Allianz is absent their goal is not to pay Er as the expert doctor whom he has sent to see a fun who does not know his job, forced to tell him to stop the auscultation, he made himself a pleasure to hurt me. Leave in the wet, from the physical point of view we are already weakened with all the steps and the treatment and followed at the anti -pain center and from the psychological point of view Allianz thank you you put back a layer.</v>
      </c>
      <c r="J105" s="3" t="s">
        <v>372</v>
      </c>
      <c r="K105" s="3" t="str">
        <f>IFERROR(__xludf.DUMMYFUNCTION("GOOGLETRANSLATE(J105,""fr"",""en"")"),"Craftsman for 28 years and customer at Allianz for providents of daily compensation and other insurance, in sickness since June 2018, provident does not follow the social security of the self -employed at all because, Allianz sends me to an expert doctor "&amp;"and concludes that I can resume half-time while at the same time I see a doctor's social security consulting who put me in long-term care and I have been stopped for 11 months. The daily allowances have never been paid month a month we had to Each time to"&amp;" claim and since February 15 we have not received anything compensation since Allianz to decide to pay me for 3 months so until the end of April, half of my daily allowances, I find it scandalous in their ivory towers, He decides everything about the misf"&amp;"ortune of small craftsmen, we paid my partner and I thousands of euros for 28 years but when we have health concerns, Allianz is absent their goal is not to pay Er as the expert doctor whom he has sent to see a fun who does not know his job, forced to tel"&amp;"l him to stop the auscultation, he made himself a pleasure to hurt me. Leave in the wet, from the physical point of view we are already weakened with all the steps and the treatment and followed at the anti -pain center and from the psychological point of"&amp;" view Allianz thank you you put back a layer.")</f>
        <v>Craftsman for 28 years and customer at Allianz for providents of daily compensation and other insurance, in sickness since June 2018, provident does not follow the social security of the self -employed at all because, Allianz sends me to an expert doctor and concludes that I can resume half-time while at the same time I see a doctor's social security consulting who put me in long-term care and I have been stopped for 11 months. The daily allowances have never been paid month a month we had to Each time to claim and since February 15 we have not received anything compensation since Allianz to decide to pay me for 3 months so until the end of April, half of my daily allowances, I find it scandalous in their ivory towers, He decides everything about the misfortune of small craftsmen, we paid my partner and I thousands of euros for 28 years but when we have health concerns, Allianz is absent their goal is not to pay Er as the expert doctor whom he has sent to see a fun who does not know his job, forced to tell him to stop the auscultation, he made himself a pleasure to hurt me. Leave in the wet, from the physical point of view we are already weakened with all the steps and the treatment and followed at the anti -pain center and from the psychological point of view Allianz thank you you put back a layer.</v>
      </c>
    </row>
    <row r="106" ht="15.75" customHeight="1">
      <c r="B106" s="3" t="s">
        <v>374</v>
      </c>
      <c r="C106" s="3" t="s">
        <v>375</v>
      </c>
      <c r="D106" s="3" t="s">
        <v>318</v>
      </c>
      <c r="E106" s="3" t="s">
        <v>14</v>
      </c>
      <c r="F106" s="3" t="s">
        <v>15</v>
      </c>
      <c r="G106" s="3" t="s">
        <v>376</v>
      </c>
      <c r="H106" s="3" t="s">
        <v>21</v>
      </c>
      <c r="I106" s="3" t="str">
        <f>IFERROR(__xludf.DUMMYFUNCTION("GOOGLETRANSLATE(C106,""fr"",""en"")"),"In disputes with them for a notice of months without answers and to the name compensable customer since 2016 I make a very bad assurance wall I ask for the result and name not at the layout")</f>
        <v>In disputes with them for a notice of months without answers and to the name compensable customer since 2016 I make a very bad assurance wall I ask for the result and name not at the layout</v>
      </c>
      <c r="J106" s="3" t="s">
        <v>375</v>
      </c>
      <c r="K106" s="3" t="str">
        <f>IFERROR(__xludf.DUMMYFUNCTION("GOOGLETRANSLATE(J106,""fr"",""en"")"),"In disputes with them for a notice of months without answers and to the name compensable customer since 2016 I make a very bad assurance wall I ask for the result and name not at the layout")</f>
        <v>In disputes with them for a notice of months without answers and to the name compensable customer since 2016 I make a very bad assurance wall I ask for the result and name not at the layout</v>
      </c>
    </row>
    <row r="107" ht="15.75" customHeight="1">
      <c r="B107" s="3" t="s">
        <v>377</v>
      </c>
      <c r="C107" s="3" t="s">
        <v>378</v>
      </c>
      <c r="D107" s="3" t="s">
        <v>318</v>
      </c>
      <c r="E107" s="3" t="s">
        <v>14</v>
      </c>
      <c r="F107" s="3" t="s">
        <v>15</v>
      </c>
      <c r="G107" s="3" t="s">
        <v>379</v>
      </c>
      <c r="H107" s="3" t="s">
        <v>32</v>
      </c>
      <c r="I107" s="3" t="str">
        <f>IFERROR(__xludf.DUMMYFUNCTION("GOOGLETRANSLATE(C107,""fr"",""en"")"),"I have stopped since September 6, no payment of them to flee I call every day and no adviser na the same speech the planning is made to avoid the detective wage in an uncomfortable situation but that is not part of their priorities")</f>
        <v>I have stopped since September 6, no payment of them to flee I call every day and no adviser na the same speech the planning is made to avoid the detective wage in an uncomfortable situation but that is not part of their priorities</v>
      </c>
      <c r="J107" s="3" t="s">
        <v>378</v>
      </c>
      <c r="K107" s="3" t="str">
        <f>IFERROR(__xludf.DUMMYFUNCTION("GOOGLETRANSLATE(J107,""fr"",""en"")"),"I have stopped since September 6, no payment of them to flee I call every day and no adviser na the same speech the planning is made to avoid the detective wage in an uncomfortable situation but that is not part of their priorities")</f>
        <v>I have stopped since September 6, no payment of them to flee I call every day and no adviser na the same speech the planning is made to avoid the detective wage in an uncomfortable situation but that is not part of their priorities</v>
      </c>
    </row>
    <row r="108" ht="15.75" customHeight="1">
      <c r="B108" s="3" t="s">
        <v>380</v>
      </c>
      <c r="C108" s="3" t="s">
        <v>381</v>
      </c>
      <c r="D108" s="3" t="s">
        <v>318</v>
      </c>
      <c r="E108" s="3" t="s">
        <v>14</v>
      </c>
      <c r="F108" s="3" t="s">
        <v>15</v>
      </c>
      <c r="G108" s="3" t="s">
        <v>382</v>
      </c>
      <c r="H108" s="3" t="s">
        <v>79</v>
      </c>
      <c r="I108" s="3" t="str">
        <f>IFERROR(__xludf.DUMMYFUNCTION("GOOGLETRANSLATE(C108,""fr"",""en"")"),"hello
I have subscribed to the police /alliance of the age of 25 I was an expertise by the insurance expert he humiliated he made me put on my knees I leave you alone")</f>
        <v>hello
I have subscribed to the police /alliance of the age of 25 I was an expertise by the insurance expert he humiliated he made me put on my knees I leave you alone</v>
      </c>
      <c r="J108" s="3" t="s">
        <v>381</v>
      </c>
      <c r="K108" s="3" t="str">
        <f>IFERROR(__xludf.DUMMYFUNCTION("GOOGLETRANSLATE(J108,""fr"",""en"")"),"hello
I have subscribed to the police /alliance of the age of 25 I was an expertise by the insurance expert he humiliated he made me put on my knees I leave you alone")</f>
        <v>hello
I have subscribed to the police /alliance of the age of 25 I was an expertise by the insurance expert he humiliated he made me put on my knees I leave you alone</v>
      </c>
    </row>
    <row r="109" ht="15.75" customHeight="1">
      <c r="B109" s="3" t="s">
        <v>383</v>
      </c>
      <c r="C109" s="3" t="s">
        <v>384</v>
      </c>
      <c r="D109" s="3" t="s">
        <v>318</v>
      </c>
      <c r="E109" s="3" t="s">
        <v>14</v>
      </c>
      <c r="F109" s="3" t="s">
        <v>15</v>
      </c>
      <c r="G109" s="3" t="s">
        <v>385</v>
      </c>
      <c r="H109" s="3" t="s">
        <v>386</v>
      </c>
      <c r="I109" s="3" t="str">
        <f>IFERROR(__xludf.DUMMYFUNCTION("GOOGLETRANSLATE(C109,""fr"",""en"")"),"Run away!!!!! No assistance. Refusal of legal protection. Ignorance of the file but rejection with fait pretexts and bad faith.")</f>
        <v>Run away!!!!! No assistance. Refusal of legal protection. Ignorance of the file but rejection with fait pretexts and bad faith.</v>
      </c>
      <c r="J109" s="3" t="s">
        <v>384</v>
      </c>
      <c r="K109" s="3" t="str">
        <f>IFERROR(__xludf.DUMMYFUNCTION("GOOGLETRANSLATE(J109,""fr"",""en"")"),"Run away!!!!! No assistance. Refusal of legal protection. Ignorance of the file but rejection with fait pretexts and bad faith.")</f>
        <v>Run away!!!!! No assistance. Refusal of legal protection. Ignorance of the file but rejection with fait pretexts and bad faith.</v>
      </c>
    </row>
    <row r="110" ht="15.75" customHeight="1">
      <c r="B110" s="3" t="s">
        <v>387</v>
      </c>
      <c r="C110" s="3" t="s">
        <v>388</v>
      </c>
      <c r="D110" s="3" t="s">
        <v>318</v>
      </c>
      <c r="E110" s="3" t="s">
        <v>14</v>
      </c>
      <c r="F110" s="3" t="s">
        <v>15</v>
      </c>
      <c r="G110" s="3" t="s">
        <v>39</v>
      </c>
      <c r="H110" s="3" t="s">
        <v>40</v>
      </c>
      <c r="I110" s="3" t="str">
        <f>IFERROR(__xludf.DUMMYFUNCTION("GOOGLETRANSLATE(C110,""fr"",""en"")"),"Following an extension at the end of October two months I was summoned in expertise. Following this I received one on December 19 that my judgment was no longer in charge as of December 4. I am noted on the letter that my state of health does not fall und"&amp;"er the total temporary incapacity for work. I sent a registered letter contesting this decision and I asked for the expert report. Following several letters and threatening to reach the case in court I received the medical report of expertise to my surpri"&amp;"se, it is noted that my judgment and justified and that my case is a total temporary incapacity for work. As if by chance the next day I receive a letter from the manager where she tells me that my judgment is no longer in charge because my restaurant is "&amp;"open. Following that I wrote to him that I have an employee and if my snack is open it is thanks to him and that it is not logical that he closes because I am sick. And that the contract is an individual fundraising subscribed to the person as indicated i"&amp;"n the general conditions and I went so far as to provide him two wages of my employee to prove it to him. I just received two days ago a letter that shows once again how much this person lacks professionalism, she marks me that there is a disturbing dissi"&amp;"milarity between the January and February salary slip but Madam Forget that this ""dissimilarity"" is due in simplified format which has become mandatory suddenly there is a small change. And she asks me to provide him with evidence proves that I no longe"&amp;"r exercise any professional activity as if my judgment is the report of the expert to pay by Allianz is not enough for him.
In short, after consulting my legal protection I decided to bring the case to court by asking for financial and moral damage. The "&amp;"agency chief that I depend on tells me that he is overwhelmed by the manner with which she manages my file.")</f>
        <v>Following an extension at the end of October two months I was summoned in expertise. Following this I received one on December 19 that my judgment was no longer in charge as of December 4. I am noted on the letter that my state of health does not fall under the total temporary incapacity for work. I sent a registered letter contesting this decision and I asked for the expert report. Following several letters and threatening to reach the case in court I received the medical report of expertise to my surprise, it is noted that my judgment and justified and that my case is a total temporary incapacity for work. As if by chance the next day I receive a letter from the manager where she tells me that my judgment is no longer in charge because my restaurant is open. Following that I wrote to him that I have an employee and if my snack is open it is thanks to him and that it is not logical that he closes because I am sick. And that the contract is an individual fundraising subscribed to the person as indicated in the general conditions and I went so far as to provide him two wages of my employee to prove it to him. I just received two days ago a letter that shows once again how much this person lacks professionalism, she marks me that there is a disturbing dissimilarity between the January and February salary slip but Madam Forget that this "dissimilarity" is due in simplified format which has become mandatory suddenly there is a small change. And she asks me to provide him with evidence proves that I no longer exercise any professional activity as if my judgment is the report of the expert to pay by Allianz is not enough for him.
In short, after consulting my legal protection I decided to bring the case to court by asking for financial and moral damage. The agency chief that I depend on tells me that he is overwhelmed by the manner with which she manages my file.</v>
      </c>
      <c r="J110" s="3" t="s">
        <v>388</v>
      </c>
      <c r="K110" s="3" t="str">
        <f>IFERROR(__xludf.DUMMYFUNCTION("GOOGLETRANSLATE(J110,""fr"",""en"")"),"Following an extension at the end of October two months I was summoned in expertise. Following this I received one on December 19 that my judgment was no longer in charge as of December 4. I am noted on the letter that my state of health does not fall und"&amp;"er the total temporary incapacity for work. I sent a registered letter contesting this decision and I asked for the expert report. Following several letters and threatening to reach the case in court I received the medical report of expertise to my surpri"&amp;"se, it is noted that my judgment and justified and that my case is a total temporary incapacity for work. As if by chance the next day I receive a letter from the manager where she tells me that my judgment is no longer in charge because my restaurant is "&amp;"open. Following that I wrote to him that I have an employee and if my snack is open it is thanks to him and that it is not logical that he closes because I am sick. And that the contract is an individual fundraising subscribed to the person as indicated i"&amp;"n the general conditions and I went so far as to provide him two wages of my employee to prove it to him. I just received two days ago a letter that shows once again how much this person lacks professionalism, she marks me that there is a disturbing dissi"&amp;"milarity between the January and February salary slip but Madam Forget that this ""dissimilarity"" is due in simplified format which has become mandatory suddenly there is a small change. And she asks me to provide him with evidence proves that I no longe"&amp;"r exercise any professional activity as if my judgment is the report of the expert to pay by Allianz is not enough for him.
In short, after consulting my legal protection I decided to bring the case to court by asking for financial and moral damage. The "&amp;"agency chief that I depend on tells me that he is overwhelmed by the manner with which she manages my file.")</f>
        <v>Following an extension at the end of October two months I was summoned in expertise. Following this I received one on December 19 that my judgment was no longer in charge as of December 4. I am noted on the letter that my state of health does not fall under the total temporary incapacity for work. I sent a registered letter contesting this decision and I asked for the expert report. Following several letters and threatening to reach the case in court I received the medical report of expertise to my surprise, it is noted that my judgment and justified and that my case is a total temporary incapacity for work. As if by chance the next day I receive a letter from the manager where she tells me that my judgment is no longer in charge because my restaurant is open. Following that I wrote to him that I have an employee and if my snack is open it is thanks to him and that it is not logical that he closes because I am sick. And that the contract is an individual fundraising subscribed to the person as indicated in the general conditions and I went so far as to provide him two wages of my employee to prove it to him. I just received two days ago a letter that shows once again how much this person lacks professionalism, she marks me that there is a disturbing dissimilarity between the January and February salary slip but Madam Forget that this "dissimilarity" is due in simplified format which has become mandatory suddenly there is a small change. And she asks me to provide him with evidence proves that I no longer exercise any professional activity as if my judgment is the report of the expert to pay by Allianz is not enough for him.
In short, after consulting my legal protection I decided to bring the case to court by asking for financial and moral damage. The agency chief that I depend on tells me that he is overwhelmed by the manner with which she manages my file.</v>
      </c>
    </row>
    <row r="111" ht="15.75" customHeight="1">
      <c r="B111" s="3" t="s">
        <v>389</v>
      </c>
      <c r="C111" s="3" t="s">
        <v>390</v>
      </c>
      <c r="D111" s="3" t="s">
        <v>318</v>
      </c>
      <c r="E111" s="3" t="s">
        <v>14</v>
      </c>
      <c r="F111" s="3" t="s">
        <v>15</v>
      </c>
      <c r="G111" s="3" t="s">
        <v>391</v>
      </c>
      <c r="H111" s="3" t="s">
        <v>40</v>
      </c>
      <c r="I111" s="3" t="str">
        <f>IFERROR(__xludf.DUMMYFUNCTION("GOOGLETRANSLATE(C111,""fr"",""en"")"),"Hello, I read here the dissatisfaction of customers and come and add mine in fact since my declaration of invalidity silence radio despite my multiple calls and supporting documents to deliver as and in hour it is unacceptable they are of an ingratitude w"&amp;"hich beats All records. If someone here wants to contact me no worries. As a support to flee !!")</f>
        <v>Hello, I read here the dissatisfaction of customers and come and add mine in fact since my declaration of invalidity silence radio despite my multiple calls and supporting documents to deliver as and in hour it is unacceptable they are of an ingratitude which beats All records. If someone here wants to contact me no worries. As a support to flee !!</v>
      </c>
      <c r="J111" s="3" t="s">
        <v>390</v>
      </c>
      <c r="K111" s="3" t="str">
        <f>IFERROR(__xludf.DUMMYFUNCTION("GOOGLETRANSLATE(J111,""fr"",""en"")"),"Hello, I read here the dissatisfaction of customers and come and add mine in fact since my declaration of invalidity silence radio despite my multiple calls and supporting documents to deliver as and in hour it is unacceptable they are of an ingratitude w"&amp;"hich beats All records. If someone here wants to contact me no worries. As a support to flee !!")</f>
        <v>Hello, I read here the dissatisfaction of customers and come and add mine in fact since my declaration of invalidity silence radio despite my multiple calls and supporting documents to deliver as and in hour it is unacceptable they are of an ingratitude which beats All records. If someone here wants to contact me no worries. As a support to flee !!</v>
      </c>
    </row>
    <row r="112" ht="15.75" customHeight="1">
      <c r="B112" s="3" t="s">
        <v>392</v>
      </c>
      <c r="C112" s="3" t="s">
        <v>393</v>
      </c>
      <c r="D112" s="3" t="s">
        <v>318</v>
      </c>
      <c r="E112" s="3" t="s">
        <v>14</v>
      </c>
      <c r="F112" s="3" t="s">
        <v>15</v>
      </c>
      <c r="G112" s="3" t="s">
        <v>394</v>
      </c>
      <c r="H112" s="3" t="s">
        <v>87</v>
      </c>
      <c r="I112" s="3" t="str">
        <f>IFERROR(__xludf.DUMMYFUNCTION("GOOGLETRANSLATE(C112,""fr"",""en"")"),"I am still awaiting my disability pension of the 4th quarter of 2017 despite a registered letter
Without any response from this insurer. I specify that the requested documents were sent on time and that my situation has not changed at all.")</f>
        <v>I am still awaiting my disability pension of the 4th quarter of 2017 despite a registered letter
Without any response from this insurer. I specify that the requested documents were sent on time and that my situation has not changed at all.</v>
      </c>
      <c r="J112" s="3" t="s">
        <v>393</v>
      </c>
      <c r="K112" s="3" t="str">
        <f>IFERROR(__xludf.DUMMYFUNCTION("GOOGLETRANSLATE(J112,""fr"",""en"")"),"I am still awaiting my disability pension of the 4th quarter of 2017 despite a registered letter
Without any response from this insurer. I specify that the requested documents were sent on time and that my situation has not changed at all.")</f>
        <v>I am still awaiting my disability pension of the 4th quarter of 2017 despite a registered letter
Without any response from this insurer. I specify that the requested documents were sent on time and that my situation has not changed at all.</v>
      </c>
    </row>
    <row r="113" ht="15.75" customHeight="1">
      <c r="B113" s="3" t="s">
        <v>380</v>
      </c>
      <c r="C113" s="3" t="s">
        <v>395</v>
      </c>
      <c r="D113" s="3" t="s">
        <v>318</v>
      </c>
      <c r="E113" s="3" t="s">
        <v>14</v>
      </c>
      <c r="F113" s="3" t="s">
        <v>15</v>
      </c>
      <c r="G113" s="3" t="s">
        <v>396</v>
      </c>
      <c r="H113" s="3" t="s">
        <v>397</v>
      </c>
      <c r="I113" s="3" t="str">
        <f>IFERROR(__xludf.DUMMYFUNCTION("GOOGLETRANSLATE(C113,""fr"",""en"")"),"I am really furious with GMPA who is in fact allianz currently in IAD I am a member of more than 20 years following the declaration for an IAD he asks me for papers even my tax statement to have my provident capital then without expertise of a Expert doct"&amp;"or, GMPA's advice, their answer I don't take care of you in IAD. I called the advice to have information on their behavior he told me that he had a client man who had declared Parkinson's disease and the doctor advice answered him we do not take care of f"&amp;"or IAD following expertise Poor guy had his capital following it is done I looked at the opinions that scares me from the dissatisfied insurance. I just wrote to allianz that I was not agreeing on their way of doing without expert a simple determination f"&amp;"ile that I am not sick and that if however I am more sick inform us it is abusive their decision I do not exercise any Profession I was put in IAD by a surgeon and a neurologist I am sick I can no longer work. I have no response to my mail of disagreement"&amp;" why I'm sick I'm forced to fight I hope to have won otherwise the same patient, the perhaps of vigor I would have on a chair in front of all the doors of the DDSP, Police schools and armies to inform them. Help with help")</f>
        <v>I am really furious with GMPA who is in fact allianz currently in IAD I am a member of more than 20 years following the declaration for an IAD he asks me for papers even my tax statement to have my provident capital then without expertise of a Expert doctor, GMPA's advice, their answer I don't take care of you in IAD. I called the advice to have information on their behavior he told me that he had a client man who had declared Parkinson's disease and the doctor advice answered him we do not take care of for IAD following expertise Poor guy had his capital following it is done I looked at the opinions that scares me from the dissatisfied insurance. I just wrote to allianz that I was not agreeing on their way of doing without expert a simple determination file that I am not sick and that if however I am more sick inform us it is abusive their decision I do not exercise any Profession I was put in IAD by a surgeon and a neurologist I am sick I can no longer work. I have no response to my mail of disagreement why I'm sick I'm forced to fight I hope to have won otherwise the same patient, the perhaps of vigor I would have on a chair in front of all the doors of the DDSP, Police schools and armies to inform them. Help with help</v>
      </c>
      <c r="J113" s="3" t="s">
        <v>395</v>
      </c>
      <c r="K113" s="3" t="str">
        <f>IFERROR(__xludf.DUMMYFUNCTION("GOOGLETRANSLATE(J113,""fr"",""en"")"),"I am really furious with GMPA who is in fact allianz currently in IAD I am a member of more than 20 years following the declaration for an IAD he asks me for papers even my tax statement to have my provident capital then without expertise of a Expert doct"&amp;"or, GMPA's advice, their answer I don't take care of you in IAD. I called the advice to have information on their behavior he told me that he had a client man who had declared Parkinson's disease and the doctor advice answered him we do not take care of f"&amp;"or IAD following expertise Poor guy had his capital following it is done I looked at the opinions that scares me from the dissatisfied insurance. I just wrote to allianz that I was not agreeing on their way of doing without expert a simple determination f"&amp;"ile that I am not sick and that if however I am more sick inform us it is abusive their decision I do not exercise any Profession I was put in IAD by a surgeon and a neurologist I am sick I can no longer work. I have no response to my mail of disagreement"&amp;" why I'm sick I'm forced to fight I hope to have won otherwise the same patient, the perhaps of vigor I would have on a chair in front of all the doors of the DDSP, Police schools and armies to inform them. Help with help")</f>
        <v>I am really furious with GMPA who is in fact allianz currently in IAD I am a member of more than 20 years following the declaration for an IAD he asks me for papers even my tax statement to have my provident capital then without expertise of a Expert doctor, GMPA's advice, their answer I don't take care of you in IAD. I called the advice to have information on their behavior he told me that he had a client man who had declared Parkinson's disease and the doctor advice answered him we do not take care of for IAD following expertise Poor guy had his capital following it is done I looked at the opinions that scares me from the dissatisfied insurance. I just wrote to allianz that I was not agreeing on their way of doing without expert a simple determination file that I am not sick and that if however I am more sick inform us it is abusive their decision I do not exercise any Profession I was put in IAD by a surgeon and a neurologist I am sick I can no longer work. I have no response to my mail of disagreement why I'm sick I'm forced to fight I hope to have won otherwise the same patient, the perhaps of vigor I would have on a chair in front of all the doors of the DDSP, Police schools and armies to inform them. Help with help</v>
      </c>
    </row>
    <row r="114" ht="15.75" customHeight="1">
      <c r="B114" s="3" t="s">
        <v>398</v>
      </c>
      <c r="C114" s="3" t="s">
        <v>399</v>
      </c>
      <c r="D114" s="3" t="s">
        <v>318</v>
      </c>
      <c r="E114" s="3" t="s">
        <v>14</v>
      </c>
      <c r="F114" s="3" t="s">
        <v>15</v>
      </c>
      <c r="G114" s="3" t="s">
        <v>90</v>
      </c>
      <c r="H114" s="3" t="s">
        <v>91</v>
      </c>
      <c r="I114" s="3" t="str">
        <f>IFERROR(__xludf.DUMMYFUNCTION("GOOGLETRANSLATE(C114,""fr"",""en"")"),"quarterly rent normally paid on 3 or 4 beginning of the month we are on the 28th still nothing !!! I am in the m ... e .. Banked bank account ... and my rejected samples. Compulsory banking costs. incompetent staff. They just know how to say we understand"&amp;", I let the weekend spend and I assert the radios early week.")</f>
        <v>quarterly rent normally paid on 3 or 4 beginning of the month we are on the 28th still nothing !!! I am in the m ... e .. Banked bank account ... and my rejected samples. Compulsory banking costs. incompetent staff. They just know how to say we understand, I let the weekend spend and I assert the radios early week.</v>
      </c>
      <c r="J114" s="3" t="s">
        <v>399</v>
      </c>
      <c r="K114" s="3" t="str">
        <f>IFERROR(__xludf.DUMMYFUNCTION("GOOGLETRANSLATE(J114,""fr"",""en"")"),"quarterly rent normally paid on 3 or 4 beginning of the month we are on the 28th still nothing !!! I am in the m ... e .. Banked bank account ... and my rejected samples. Compulsory banking costs. incompetent staff. They just know how to say we understand"&amp;", I let the weekend spend and I assert the radios early week.")</f>
        <v>quarterly rent normally paid on 3 or 4 beginning of the month we are on the 28th still nothing !!! I am in the m ... e .. Banked bank account ... and my rejected samples. Compulsory banking costs. incompetent staff. They just know how to say we understand, I let the weekend spend and I assert the radios early week.</v>
      </c>
    </row>
    <row r="115" ht="15.75" customHeight="1">
      <c r="B115" s="3" t="s">
        <v>400</v>
      </c>
      <c r="C115" s="3" t="s">
        <v>401</v>
      </c>
      <c r="D115" s="3" t="s">
        <v>318</v>
      </c>
      <c r="E115" s="3" t="s">
        <v>14</v>
      </c>
      <c r="F115" s="3" t="s">
        <v>15</v>
      </c>
      <c r="G115" s="3" t="s">
        <v>402</v>
      </c>
      <c r="H115" s="3" t="s">
        <v>91</v>
      </c>
      <c r="I115" s="3" t="str">
        <f>IFERROR(__xludf.DUMMYFUNCTION("GOOGLETRANSLATE(C115,""fr"",""en"")"),"I have concerned accident at work accident for my daughter. Following a first compensated accident, she re-blue a few months later. New accident at work but the doctor who never met her or even applied by an insurance doctor who does not even in their han"&amp;"ds the various Radio Scanner examinations decides that the judgment cannot be taken in charge for accidents at work because the first accident at work has weakened the joint, and that the judgment is covered under the disease that I have not obviously sub"&amp;"scribed")</f>
        <v>I have concerned accident at work accident for my daughter. Following a first compensated accident, she re-blue a few months later. New accident at work but the doctor who never met her or even applied by an insurance doctor who does not even in their hands the various Radio Scanner examinations decides that the judgment cannot be taken in charge for accidents at work because the first accident at work has weakened the joint, and that the judgment is covered under the disease that I have not obviously subscribed</v>
      </c>
      <c r="J115" s="3" t="s">
        <v>401</v>
      </c>
      <c r="K115" s="3" t="str">
        <f>IFERROR(__xludf.DUMMYFUNCTION("GOOGLETRANSLATE(J115,""fr"",""en"")"),"I have concerned accident at work accident for my daughter. Following a first compensated accident, she re-blue a few months later. New accident at work but the doctor who never met her or even applied by an insurance doctor who does not even in their han"&amp;"ds the various Radio Scanner examinations decides that the judgment cannot be taken in charge for accidents at work because the first accident at work has weakened the joint, and that the judgment is covered under the disease that I have not obviously sub"&amp;"scribed")</f>
        <v>I have concerned accident at work accident for my daughter. Following a first compensated accident, she re-blue a few months later. New accident at work but the doctor who never met her or even applied by an insurance doctor who does not even in their hands the various Radio Scanner examinations decides that the judgment cannot be taken in charge for accidents at work because the first accident at work has weakened the joint, and that the judgment is covered under the disease that I have not obviously subscribed</v>
      </c>
    </row>
    <row r="116" ht="15.75" customHeight="1">
      <c r="B116" s="3" t="s">
        <v>403</v>
      </c>
      <c r="C116" s="3" t="s">
        <v>404</v>
      </c>
      <c r="D116" s="3" t="s">
        <v>318</v>
      </c>
      <c r="E116" s="3" t="s">
        <v>14</v>
      </c>
      <c r="F116" s="3" t="s">
        <v>15</v>
      </c>
      <c r="G116" s="3" t="s">
        <v>405</v>
      </c>
      <c r="H116" s="3" t="s">
        <v>108</v>
      </c>
      <c r="I116" s="3" t="str">
        <f>IFERROR(__xludf.DUMMYFUNCTION("GOOGLETRANSLATE(C116,""fr"",""en"")"),"My husband has been on sick leave since June 15, 2016. This day and despite a complete file that was made in August 2016 we are still awaiting the payment of the additional daily allowances. We must live with only the Social Security and N ' We can no lon"&amp;"ger pay our bills. My husband is very sick and despite our telephone reminders we are still waiting for the money.")</f>
        <v>My husband has been on sick leave since June 15, 2016. This day and despite a complete file that was made in August 2016 we are still awaiting the payment of the additional daily allowances. We must live with only the Social Security and N ' We can no longer pay our bills. My husband is very sick and despite our telephone reminders we are still waiting for the money.</v>
      </c>
      <c r="J116" s="3" t="s">
        <v>404</v>
      </c>
      <c r="K116" s="3" t="str">
        <f>IFERROR(__xludf.DUMMYFUNCTION("GOOGLETRANSLATE(J116,""fr"",""en"")"),"My husband has been on sick leave since June 15, 2016. This day and despite a complete file that was made in August 2016 we are still awaiting the payment of the additional daily allowances. We must live with only the Social Security and N ' We can no lon"&amp;"ger pay our bills. My husband is very sick and despite our telephone reminders we are still waiting for the money.")</f>
        <v>My husband has been on sick leave since June 15, 2016. This day and despite a complete file that was made in August 2016 we are still awaiting the payment of the additional daily allowances. We must live with only the Social Security and N ' We can no longer pay our bills. My husband is very sick and despite our telephone reminders we are still waiting for the money.</v>
      </c>
    </row>
    <row r="117" ht="15.75" customHeight="1">
      <c r="B117" s="3" t="s">
        <v>406</v>
      </c>
      <c r="C117" s="3" t="s">
        <v>407</v>
      </c>
      <c r="D117" s="3" t="s">
        <v>408</v>
      </c>
      <c r="E117" s="3" t="s">
        <v>14</v>
      </c>
      <c r="F117" s="3" t="s">
        <v>15</v>
      </c>
      <c r="G117" s="3" t="s">
        <v>409</v>
      </c>
      <c r="H117" s="3" t="s">
        <v>410</v>
      </c>
      <c r="I117" s="3" t="str">
        <f>IFERROR(__xludf.DUMMYFUNCTION("GOOGLETRANSLATE(C117,""fr"",""en"")"),"A SHAME !!!! On sick leave since August 2, 2021 and temporary I therefore made the file ""declare an out -of -mission judgment"" because eligible. Nowadays ? I claim my rights every day! The Pngoyance temporary service strolls royally on the phone and by "&amp;"email! I am told to wait !!! Inadmissible! Never seen that! A disaster ! I seized the mediator of the CTIP provident to date ???? I am still not compensated! I am disappointed!")</f>
        <v>A SHAME !!!! On sick leave since August 2, 2021 and temporary I therefore made the file "declare an out -of -mission judgment" because eligible. Nowadays ? I claim my rights every day! The Pngoyance temporary service strolls royally on the phone and by email! I am told to wait !!! Inadmissible! Never seen that! A disaster ! I seized the mediator of the CTIP provident to date ???? I am still not compensated! I am disappointed!</v>
      </c>
      <c r="J117" s="3" t="s">
        <v>407</v>
      </c>
      <c r="K117" s="3" t="str">
        <f>IFERROR(__xludf.DUMMYFUNCTION("GOOGLETRANSLATE(J117,""fr"",""en"")"),"A SHAME !!!! On sick leave since August 2, 2021 and temporary I therefore made the file ""declare an out -of -mission judgment"" because eligible. Nowadays ? I claim my rights every day! The Pngoyance temporary service strolls royally on the phone and by "&amp;"email! I am told to wait !!! Inadmissible! Never seen that! A disaster ! I seized the mediator of the CTIP provident to date ???? I am still not compensated! I am disappointed!")</f>
        <v>A SHAME !!!! On sick leave since August 2, 2021 and temporary I therefore made the file "declare an out -of -mission judgment" because eligible. Nowadays ? I claim my rights every day! The Pngoyance temporary service strolls royally on the phone and by email! I am told to wait !!! Inadmissible! Never seen that! A disaster ! I seized the mediator of the CTIP provident to date ???? I am still not compensated! I am disappointed!</v>
      </c>
    </row>
    <row r="118" ht="15.75" customHeight="1">
      <c r="B118" s="3" t="s">
        <v>411</v>
      </c>
      <c r="C118" s="3" t="s">
        <v>412</v>
      </c>
      <c r="D118" s="3" t="s">
        <v>408</v>
      </c>
      <c r="E118" s="3" t="s">
        <v>14</v>
      </c>
      <c r="F118" s="3" t="s">
        <v>15</v>
      </c>
      <c r="G118" s="3" t="s">
        <v>413</v>
      </c>
      <c r="H118" s="3" t="s">
        <v>163</v>
      </c>
      <c r="I118" s="3" t="str">
        <f>IFERROR(__xludf.DUMMYFUNCTION("GOOGLETRANSLATE(C118,""fr"",""en"")"),"Today on stop since May 31, my file is deemed to be complete, and despite my numerous calls no compensation. When I contact them, they always answer me that they are on time. At my request by email which are these deadlines, I have no answer. For 3 months"&amp;" they replied that they were to be dealt with March 2021. After a while I pointed out to them that after three months they were still in treatment for March. Since then they have been at the treatment of the month of May ""amazing, right?"". No update on "&amp;"my account via the Internet, no mail except 1mail to tell me that they are on time. I am obliged as an interim to be insured at home, but if you have the choice, do not opt ​​for them. Thank you AG2R La Mondiale")</f>
        <v>Today on stop since May 31, my file is deemed to be complete, and despite my numerous calls no compensation. When I contact them, they always answer me that they are on time. At my request by email which are these deadlines, I have no answer. For 3 months they replied that they were to be dealt with March 2021. After a while I pointed out to them that after three months they were still in treatment for March. Since then they have been at the treatment of the month of May "amazing, right?". No update on my account via the Internet, no mail except 1mail to tell me that they are on time. I am obliged as an interim to be insured at home, but if you have the choice, do not opt ​​for them. Thank you AG2R La Mondiale</v>
      </c>
      <c r="J118" s="3" t="s">
        <v>412</v>
      </c>
      <c r="K118" s="3" t="str">
        <f>IFERROR(__xludf.DUMMYFUNCTION("GOOGLETRANSLATE(J118,""fr"",""en"")"),"Today on stop since May 31, my file is deemed to be complete, and despite my numerous calls no compensation. When I contact them, they always answer me that they are on time. At my request by email which are these deadlines, I have no answer. For 3 months"&amp;" they replied that they were to be dealt with March 2021. After a while I pointed out to them that after three months they were still in treatment for March. Since then they have been at the treatment of the month of May ""amazing, right?"". No update on "&amp;"my account via the Internet, no mail except 1mail to tell me that they are on time. I am obliged as an interim to be insured at home, but if you have the choice, do not opt ​​for them. Thank you AG2R La Mondiale")</f>
        <v>Today on stop since May 31, my file is deemed to be complete, and despite my numerous calls no compensation. When I contact them, they always answer me that they are on time. At my request by email which are these deadlines, I have no answer. For 3 months they replied that they were to be dealt with March 2021. After a while I pointed out to them that after three months they were still in treatment for March. Since then they have been at the treatment of the month of May "amazing, right?". No update on my account via the Internet, no mail except 1mail to tell me that they are on time. I am obliged as an interim to be insured at home, but if you have the choice, do not opt ​​for them. Thank you AG2R La Mondiale</v>
      </c>
    </row>
    <row r="119" ht="15.75" customHeight="1">
      <c r="B119" s="3" t="s">
        <v>414</v>
      </c>
      <c r="C119" s="3" t="s">
        <v>415</v>
      </c>
      <c r="D119" s="3" t="s">
        <v>408</v>
      </c>
      <c r="E119" s="3" t="s">
        <v>14</v>
      </c>
      <c r="F119" s="3" t="s">
        <v>15</v>
      </c>
      <c r="G119" s="3" t="s">
        <v>163</v>
      </c>
      <c r="H119" s="3" t="s">
        <v>129</v>
      </c>
      <c r="I119" s="3" t="str">
        <f>IFERROR(__xludf.DUMMYFUNCTION("GOOGLETRANSLATE(C119,""fr"",""en"")"),"Interim accident in November 2020 still not compensated on 1/10/2021.
All supporting documents have been transmitted, but they regularly claim them.
No answers to the messages transmitted to their site and no evidence that they have received the message"&amp;"s.
It is unacceptable !!!")</f>
        <v>Interim accident in November 2020 still not compensated on 1/10/2021.
All supporting documents have been transmitted, but they regularly claim them.
No answers to the messages transmitted to their site and no evidence that they have received the messages.
It is unacceptable !!!</v>
      </c>
      <c r="J119" s="3" t="s">
        <v>415</v>
      </c>
      <c r="K119" s="3" t="str">
        <f>IFERROR(__xludf.DUMMYFUNCTION("GOOGLETRANSLATE(J119,""fr"",""en"")"),"Interim accident in November 2020 still not compensated on 1/10/2021.
All supporting documents have been transmitted, but they regularly claim them.
No answers to the messages transmitted to their site and no evidence that they have received the message"&amp;"s.
It is unacceptable !!!")</f>
        <v>Interim accident in November 2020 still not compensated on 1/10/2021.
All supporting documents have been transmitted, but they regularly claim them.
No answers to the messages transmitted to their site and no evidence that they have received the messages.
It is unacceptable !!!</v>
      </c>
    </row>
    <row r="120" ht="15.75" customHeight="1">
      <c r="B120" s="3" t="s">
        <v>416</v>
      </c>
      <c r="C120" s="3" t="s">
        <v>417</v>
      </c>
      <c r="D120" s="3" t="s">
        <v>408</v>
      </c>
      <c r="E120" s="3" t="s">
        <v>14</v>
      </c>
      <c r="F120" s="3" t="s">
        <v>15</v>
      </c>
      <c r="G120" s="3" t="s">
        <v>418</v>
      </c>
      <c r="H120" s="3" t="s">
        <v>113</v>
      </c>
      <c r="I120" s="3" t="str">
        <f>IFERROR(__xludf.DUMMYFUNCTION("GOOGLETRANSLATE(C120,""fr"",""en"")"),"AG2R, what to tell you, insurance that prefers to pay for professional cyclists to settle what it owes you, in long illness since March 2021 today August 15, 2021 still no payment of additional salary, these people take us to Idiots, file always in treatm"&amp;"ent or it will happen shortly shortly ha ha ever the same answers, good file to follow.")</f>
        <v>AG2R, what to tell you, insurance that prefers to pay for professional cyclists to settle what it owes you, in long illness since March 2021 today August 15, 2021 still no payment of additional salary, these people take us to Idiots, file always in treatment or it will happen shortly shortly ha ha ever the same answers, good file to follow.</v>
      </c>
      <c r="J120" s="3" t="s">
        <v>417</v>
      </c>
      <c r="K120" s="3" t="str">
        <f>IFERROR(__xludf.DUMMYFUNCTION("GOOGLETRANSLATE(J120,""fr"",""en"")"),"AG2R, what to tell you, insurance that prefers to pay for professional cyclists to settle what it owes you, in long illness since March 2021 today August 15, 2021 still no payment of additional salary, these people take us to Idiots, file always in treatm"&amp;"ent or it will happen shortly shortly ha ha ever the same answers, good file to follow.")</f>
        <v>AG2R, what to tell you, insurance that prefers to pay for professional cyclists to settle what it owes you, in long illness since March 2021 today August 15, 2021 still no payment of additional salary, these people take us to Idiots, file always in treatment or it will happen shortly shortly ha ha ever the same answers, good file to follow.</v>
      </c>
    </row>
    <row r="121" ht="15.75" customHeight="1">
      <c r="B121" s="3" t="s">
        <v>419</v>
      </c>
      <c r="C121" s="3" t="s">
        <v>420</v>
      </c>
      <c r="D121" s="3" t="s">
        <v>408</v>
      </c>
      <c r="E121" s="3" t="s">
        <v>14</v>
      </c>
      <c r="F121" s="3" t="s">
        <v>15</v>
      </c>
      <c r="G121" s="3" t="s">
        <v>196</v>
      </c>
      <c r="H121" s="3" t="s">
        <v>53</v>
      </c>
      <c r="I121" s="3" t="str">
        <f>IFERROR(__xludf.DUMMYFUNCTION("GOOGLETRANSLATE(C121,""fr"",""en"")"),"Scandalous. Mail sent by LR+AR to notify my grandfather's death in May 2021 on which I also asked for a survivor's pension file. No news on July 15. I reiterate my request by phone on July 15, 2021. The mail was not processed. They therefore send me the f"&amp;"ile a month later by email (August 15). On August 25 I address the complete file. On September 15 I was told a period of 6 to 8 weeks. It is a real scandal. No file processing. We leave the beneficiaries without news and without the resources due.
")</f>
        <v>Scandalous. Mail sent by LR+AR to notify my grandfather's death in May 2021 on which I also asked for a survivor's pension file. No news on July 15. I reiterate my request by phone on July 15, 2021. The mail was not processed. They therefore send me the file a month later by email (August 15). On August 25 I address the complete file. On September 15 I was told a period of 6 to 8 weeks. It is a real scandal. No file processing. We leave the beneficiaries without news and without the resources due.
</v>
      </c>
      <c r="J121" s="3" t="s">
        <v>420</v>
      </c>
      <c r="K121" s="3" t="str">
        <f>IFERROR(__xludf.DUMMYFUNCTION("GOOGLETRANSLATE(J121,""fr"",""en"")"),"Scandalous. Mail sent by LR+AR to notify my grandfather's death in May 2021 on which I also asked for a survivor's pension file. No news on July 15. I reiterate my request by phone on July 15, 2021. The mail was not processed. They therefore send me the f"&amp;"ile a month later by email (August 15). On August 25 I address the complete file. On September 15 I was told a period of 6 to 8 weeks. It is a real scandal. No file processing. We leave the beneficiaries without news and without the resources due.
")</f>
        <v>Scandalous. Mail sent by LR+AR to notify my grandfather's death in May 2021 on which I also asked for a survivor's pension file. No news on July 15. I reiterate my request by phone on July 15, 2021. The mail was not processed. They therefore send me the file a month later by email (August 15). On August 25 I address the complete file. On September 15 I was told a period of 6 to 8 weeks. It is a real scandal. No file processing. We leave the beneficiaries without news and without the resources due.
</v>
      </c>
    </row>
    <row r="122" ht="15.75" customHeight="1">
      <c r="B122" s="3" t="s">
        <v>421</v>
      </c>
      <c r="C122" s="3" t="s">
        <v>422</v>
      </c>
      <c r="D122" s="3" t="s">
        <v>408</v>
      </c>
      <c r="E122" s="3" t="s">
        <v>14</v>
      </c>
      <c r="F122" s="3" t="s">
        <v>15</v>
      </c>
      <c r="G122" s="3" t="s">
        <v>423</v>
      </c>
      <c r="H122" s="3" t="s">
        <v>410</v>
      </c>
      <c r="I122" s="3" t="str">
        <f>IFERROR(__xludf.DUMMYFUNCTION("GOOGLETRANSLATE(C122,""fr"",""en"")"),"On stop since the end of April and no payment. Despite my calls no concrete responses, a shame even social security is faster. Vive Progress.")</f>
        <v>On stop since the end of April and no payment. Despite my calls no concrete responses, a shame even social security is faster. Vive Progress.</v>
      </c>
      <c r="J122" s="3" t="s">
        <v>422</v>
      </c>
      <c r="K122" s="3" t="str">
        <f>IFERROR(__xludf.DUMMYFUNCTION("GOOGLETRANSLATE(J122,""fr"",""en"")"),"On stop since the end of April and no payment. Despite my calls no concrete responses, a shame even social security is faster. Vive Progress.")</f>
        <v>On stop since the end of April and no payment. Despite my calls no concrete responses, a shame even social security is faster. Vive Progress.</v>
      </c>
    </row>
    <row r="123" ht="15.75" customHeight="1">
      <c r="B123" s="3" t="s">
        <v>424</v>
      </c>
      <c r="C123" s="3" t="s">
        <v>425</v>
      </c>
      <c r="D123" s="3" t="s">
        <v>408</v>
      </c>
      <c r="E123" s="3" t="s">
        <v>14</v>
      </c>
      <c r="F123" s="3" t="s">
        <v>15</v>
      </c>
      <c r="G123" s="3" t="s">
        <v>426</v>
      </c>
      <c r="H123" s="3" t="s">
        <v>174</v>
      </c>
      <c r="I123" s="3" t="str">
        <f>IFERROR(__xludf.DUMMYFUNCTION("GOOGLETRANSLATE(C123,""fr"",""en"")"),"4 months to change Rib. The day I asked for the repurchase of my funeral pension contract my rib was taken into account. I still terminated.")</f>
        <v>4 months to change Rib. The day I asked for the repurchase of my funeral pension contract my rib was taken into account. I still terminated.</v>
      </c>
      <c r="J123" s="3" t="s">
        <v>425</v>
      </c>
      <c r="K123" s="3" t="str">
        <f>IFERROR(__xludf.DUMMYFUNCTION("GOOGLETRANSLATE(J123,""fr"",""en"")"),"4 months to change Rib. The day I asked for the repurchase of my funeral pension contract my rib was taken into account. I still terminated.")</f>
        <v>4 months to change Rib. The day I asked for the repurchase of my funeral pension contract my rib was taken into account. I still terminated.</v>
      </c>
    </row>
    <row r="124" ht="15.75" customHeight="1">
      <c r="B124" s="3" t="s">
        <v>427</v>
      </c>
      <c r="C124" s="3" t="s">
        <v>428</v>
      </c>
      <c r="D124" s="3" t="s">
        <v>408</v>
      </c>
      <c r="E124" s="3" t="s">
        <v>14</v>
      </c>
      <c r="F124" s="3" t="s">
        <v>15</v>
      </c>
      <c r="G124" s="3" t="s">
        <v>429</v>
      </c>
      <c r="H124" s="3" t="s">
        <v>113</v>
      </c>
      <c r="I124" s="3" t="str">
        <f>IFERROR(__xludf.DUMMYFUNCTION("GOOGLETRANSLATE(C124,""fr"",""en"")"),"Frankly questionable methods
I have benefited for a few years from a disability pension from AG2R. The amount of this pension suddenly dropped, without any notice or any explanation.
I sent several emails to obtain explanations, but AG2R did not respond"&amp;" to any of them. Inadmissible !!")</f>
        <v>Frankly questionable methods
I have benefited for a few years from a disability pension from AG2R. The amount of this pension suddenly dropped, without any notice or any explanation.
I sent several emails to obtain explanations, but AG2R did not respond to any of them. Inadmissible !!</v>
      </c>
      <c r="J124" s="3" t="s">
        <v>428</v>
      </c>
      <c r="K124" s="3" t="str">
        <f>IFERROR(__xludf.DUMMYFUNCTION("GOOGLETRANSLATE(J124,""fr"",""en"")"),"Frankly questionable methods
I have benefited for a few years from a disability pension from AG2R. The amount of this pension suddenly dropped, without any notice or any explanation.
I sent several emails to obtain explanations, but AG2R did not respond"&amp;" to any of them. Inadmissible !!")</f>
        <v>Frankly questionable methods
I have benefited for a few years from a disability pension from AG2R. The amount of this pension suddenly dropped, without any notice or any explanation.
I sent several emails to obtain explanations, but AG2R did not respond to any of them. Inadmissible !!</v>
      </c>
    </row>
    <row r="125" ht="15.75" customHeight="1">
      <c r="B125" s="3" t="s">
        <v>430</v>
      </c>
      <c r="C125" s="3" t="s">
        <v>431</v>
      </c>
      <c r="D125" s="3" t="s">
        <v>408</v>
      </c>
      <c r="E125" s="3" t="s">
        <v>14</v>
      </c>
      <c r="F125" s="3" t="s">
        <v>15</v>
      </c>
      <c r="G125" s="3" t="s">
        <v>432</v>
      </c>
      <c r="H125" s="3" t="s">
        <v>113</v>
      </c>
      <c r="I125" s="3" t="str">
        <f>IFERROR(__xludf.DUMMYFUNCTION("GOOGLETRANSLATE(C125,""fr"",""en"")"),"My parents aged 84 and 79 subscribed to dependence insurance in 2003. This costs them more than € 70 per month. My father is followed by a cancerologist, a nephrologist, a cardiologist, a hematologist and he is prohibited from driving. Mother following an"&amp;" MRI declares an early Alzheimer's start.
18 years to settle its subscription to hear itself that your dependence has not yet reached the stadium where you could pay you something.
For AG2R, we wisely await the cemetery and as these payments are thoroug"&amp;"hly lost !!!")</f>
        <v>My parents aged 84 and 79 subscribed to dependence insurance in 2003. This costs them more than € 70 per month. My father is followed by a cancerologist, a nephrologist, a cardiologist, a hematologist and he is prohibited from driving. Mother following an MRI declares an early Alzheimer's start.
18 years to settle its subscription to hear itself that your dependence has not yet reached the stadium where you could pay you something.
For AG2R, we wisely await the cemetery and as these payments are thoroughly lost !!!</v>
      </c>
      <c r="J125" s="3" t="s">
        <v>431</v>
      </c>
      <c r="K125" s="3" t="str">
        <f>IFERROR(__xludf.DUMMYFUNCTION("GOOGLETRANSLATE(J125,""fr"",""en"")"),"My parents aged 84 and 79 subscribed to dependence insurance in 2003. This costs them more than € 70 per month. My father is followed by a cancerologist, a nephrologist, a cardiologist, a hematologist and he is prohibited from driving. Mother following an"&amp;" MRI declares an early Alzheimer's start.
18 years to settle its subscription to hear itself that your dependence has not yet reached the stadium where you could pay you something.
For AG2R, we wisely await the cemetery and as these payments are thoroug"&amp;"hly lost !!!")</f>
        <v>My parents aged 84 and 79 subscribed to dependence insurance in 2003. This costs them more than € 70 per month. My father is followed by a cancerologist, a nephrologist, a cardiologist, a hematologist and he is prohibited from driving. Mother following an MRI declares an early Alzheimer's start.
18 years to settle its subscription to hear itself that your dependence has not yet reached the stadium where you could pay you something.
For AG2R, we wisely await the cemetery and as these payments are thoroughly lost !!!</v>
      </c>
    </row>
    <row r="126" ht="15.75" customHeight="1">
      <c r="B126" s="3" t="s">
        <v>433</v>
      </c>
      <c r="C126" s="3" t="s">
        <v>434</v>
      </c>
      <c r="D126" s="3" t="s">
        <v>408</v>
      </c>
      <c r="E126" s="3" t="s">
        <v>14</v>
      </c>
      <c r="F126" s="3" t="s">
        <v>15</v>
      </c>
      <c r="G126" s="3" t="s">
        <v>435</v>
      </c>
      <c r="H126" s="3" t="s">
        <v>181</v>
      </c>
      <c r="I126" s="3" t="str">
        <f>IFERROR(__xludf.DUMMYFUNCTION("GOOGLETRANSLATE(C126,""fr"",""en"")"),"Hello
On work stoppage I still await compensation for my work stoppage.
All documents were sent in early February !!!
It's a shame ! Insurance to flee!")</f>
        <v>Hello
On work stoppage I still await compensation for my work stoppage.
All documents were sent in early February !!!
It's a shame ! Insurance to flee!</v>
      </c>
      <c r="J126" s="3" t="s">
        <v>434</v>
      </c>
      <c r="K126" s="3" t="str">
        <f>IFERROR(__xludf.DUMMYFUNCTION("GOOGLETRANSLATE(J126,""fr"",""en"")"),"Hello
On work stoppage I still await compensation for my work stoppage.
All documents were sent in early February !!!
It's a shame ! Insurance to flee!")</f>
        <v>Hello
On work stoppage I still await compensation for my work stoppage.
All documents were sent in early February !!!
It's a shame ! Insurance to flee!</v>
      </c>
    </row>
    <row r="127" ht="15.75" customHeight="1">
      <c r="B127" s="3" t="s">
        <v>436</v>
      </c>
      <c r="C127" s="3" t="s">
        <v>437</v>
      </c>
      <c r="D127" s="3" t="s">
        <v>408</v>
      </c>
      <c r="E127" s="3" t="s">
        <v>14</v>
      </c>
      <c r="F127" s="3" t="s">
        <v>15</v>
      </c>
      <c r="G127" s="3" t="s">
        <v>438</v>
      </c>
      <c r="H127" s="3" t="s">
        <v>159</v>
      </c>
      <c r="I127" s="3" t="str">
        <f>IFERROR(__xludf.DUMMYFUNCTION("GOOGLETRANSLATE(C127,""fr"",""en"")"),"A simple advice does not take it. I had a judgment in March 2020 a payment by letter check established on June 6, 2020 all is well so far but July letter check never received so I warn the service which tells you that it is false wait in August to make a "&amp;"request to decide . What I do I remind you in August because check still not received so it signals it there you have to wait until your file is processing and receiving this famous letter of decide to sign it and return. At the beginning of October 2020 "&amp;"Now letter received by email immediately filled Sign and sent back through the personal space to go faster I call behind to notify that it is done and inquire about processing time that it surprises a 10 week time to treat Anyway, we reach. The ten weeks "&amp;"are going on we arrive at mid December is the start of the fight, call every week to find out if my file is processing in mid January I am told your file is processing it is still necessary to wait once again about fifteen days for payment then We are sti"&amp;"ll waiting and we recall and always the same answer I will call the management services but which is unreachable each time to ask if he really tries to join a person. And the arrival the whole apology The management service is at a meeting of 9 a.m. to 11"&amp;" a.m. to recall at 11 a.m. in the early afternoon which reminds you but no one manages to join them. I learned to the son of my calls that the service we call is in Marseille and the management service in Paris ???? And the certain ponpon is not the heade"&amp;"r to lie to you to make you believe that finally they have managed to have the management service that your file is taken care of and transmitted to the competent service and certifies a payment for Friday for next week but of course nothing. And there wh"&amp;"at I have just learned is that they have sent an email and which takes 5 weeks to treat just the email of course by being the famous ghost management service. Ha yes on the other hand despite but many calls and lettrres decidedly my compensation for my wo"&amp;"rk judgment was declared for taxes. While I didn't even perceive this sum and I don't even know if I will receive it one day or even in what year. So mutual advice to flee took everything")</f>
        <v>A simple advice does not take it. I had a judgment in March 2020 a payment by letter check established on June 6, 2020 all is well so far but July letter check never received so I warn the service which tells you that it is false wait in August to make a request to decide . What I do I remind you in August because check still not received so it signals it there you have to wait until your file is processing and receiving this famous letter of decide to sign it and return. At the beginning of October 2020 Now letter received by email immediately filled Sign and sent back through the personal space to go faster I call behind to notify that it is done and inquire about processing time that it surprises a 10 week time to treat Anyway, we reach. The ten weeks are going on we arrive at mid December is the start of the fight, call every week to find out if my file is processing in mid January I am told your file is processing it is still necessary to wait once again about fifteen days for payment then We are still waiting and we recall and always the same answer I will call the management services but which is unreachable each time to ask if he really tries to join a person. And the arrival the whole apology The management service is at a meeting of 9 a.m. to 11 a.m. to recall at 11 a.m. in the early afternoon which reminds you but no one manages to join them. I learned to the son of my calls that the service we call is in Marseille and the management service in Paris ???? And the certain ponpon is not the header to lie to you to make you believe that finally they have managed to have the management service that your file is taken care of and transmitted to the competent service and certifies a payment for Friday for next week but of course nothing. And there what I have just learned is that they have sent an email and which takes 5 weeks to treat just the email of course by being the famous ghost management service. Ha yes on the other hand despite but many calls and lettrres decidedly my compensation for my work judgment was declared for taxes. While I didn't even perceive this sum and I don't even know if I will receive it one day or even in what year. So mutual advice to flee took everything</v>
      </c>
      <c r="J127" s="3" t="s">
        <v>437</v>
      </c>
      <c r="K127" s="3" t="str">
        <f>IFERROR(__xludf.DUMMYFUNCTION("GOOGLETRANSLATE(J127,""fr"",""en"")"),"A simple advice does not take it. I had a judgment in March 2020 a payment by letter check established on June 6, 2020 all is well so far but July letter check never received so I warn the service which tells you that it is false wait in August to make a "&amp;"request to decide . What I do I remind you in August because check still not received so it signals it there you have to wait until your file is processing and receiving this famous letter of decide to sign it and return. At the beginning of October 2020 "&amp;"Now letter received by email immediately filled Sign and sent back through the personal space to go faster I call behind to notify that it is done and inquire about processing time that it surprises a 10 week time to treat Anyway, we reach. The ten weeks "&amp;"are going on we arrive at mid December is the start of the fight, call every week to find out if my file is processing in mid January I am told your file is processing it is still necessary to wait once again about fifteen days for payment then We are sti"&amp;"ll waiting and we recall and always the same answer I will call the management services but which is unreachable each time to ask if he really tries to join a person. And the arrival the whole apology The management service is at a meeting of 9 a.m. to 11"&amp;" a.m. to recall at 11 a.m. in the early afternoon which reminds you but no one manages to join them. I learned to the son of my calls that the service we call is in Marseille and the management service in Paris ???? And the certain ponpon is not the heade"&amp;"r to lie to you to make you believe that finally they have managed to have the management service that your file is taken care of and transmitted to the competent service and certifies a payment for Friday for next week but of course nothing. And there wh"&amp;"at I have just learned is that they have sent an email and which takes 5 weeks to treat just the email of course by being the famous ghost management service. Ha yes on the other hand despite but many calls and lettrres decidedly my compensation for my wo"&amp;"rk judgment was declared for taxes. While I didn't even perceive this sum and I don't even know if I will receive it one day or even in what year. So mutual advice to flee took everything")</f>
        <v>A simple advice does not take it. I had a judgment in March 2020 a payment by letter check established on June 6, 2020 all is well so far but July letter check never received so I warn the service which tells you that it is false wait in August to make a request to decide . What I do I remind you in August because check still not received so it signals it there you have to wait until your file is processing and receiving this famous letter of decide to sign it and return. At the beginning of October 2020 Now letter received by email immediately filled Sign and sent back through the personal space to go faster I call behind to notify that it is done and inquire about processing time that it surprises a 10 week time to treat Anyway, we reach. The ten weeks are going on we arrive at mid December is the start of the fight, call every week to find out if my file is processing in mid January I am told your file is processing it is still necessary to wait once again about fifteen days for payment then We are still waiting and we recall and always the same answer I will call the management services but which is unreachable each time to ask if he really tries to join a person. And the arrival the whole apology The management service is at a meeting of 9 a.m. to 11 a.m. to recall at 11 a.m. in the early afternoon which reminds you but no one manages to join them. I learned to the son of my calls that the service we call is in Marseille and the management service in Paris ???? And the certain ponpon is not the header to lie to you to make you believe that finally they have managed to have the management service that your file is taken care of and transmitted to the competent service and certifies a payment for Friday for next week but of course nothing. And there what I have just learned is that they have sent an email and which takes 5 weeks to treat just the email of course by being the famous ghost management service. Ha yes on the other hand despite but many calls and lettrres decidedly my compensation for my work judgment was declared for taxes. While I didn't even perceive this sum and I don't even know if I will receive it one day or even in what year. So mutual advice to flee took everything</v>
      </c>
    </row>
    <row r="128" ht="15.75" customHeight="1">
      <c r="B128" s="3" t="s">
        <v>439</v>
      </c>
      <c r="C128" s="3" t="s">
        <v>440</v>
      </c>
      <c r="D128" s="3" t="s">
        <v>408</v>
      </c>
      <c r="E128" s="3" t="s">
        <v>14</v>
      </c>
      <c r="F128" s="3" t="s">
        <v>15</v>
      </c>
      <c r="G128" s="3" t="s">
        <v>184</v>
      </c>
      <c r="H128" s="3" t="s">
        <v>159</v>
      </c>
      <c r="I128" s="3" t="str">
        <f>IFERROR(__xludf.DUMMYFUNCTION("GOOGLETRANSLATE(C128,""fr"",""en"")"),"Hello,
I was affiliated, by my employer, to the interim planned via AG2R La Mondiale and it is undoubtedly one of the worst provident mutuals that exists.
I was the victim of an accident at work on October 07, 2020; To date still no compensation from th"&amp;"is so-called insurer.
Payments: none. Apart from a ""advance"" of € 300 made in November 2020 under pressure from the social service of intermarians. Sum that Ag2r La Mondia has decided to recover in January 2021 on a payment of € 347 for October 2020.
"&amp;"Pretexts not to pay: a multitude. The most used: ""We are waiting for the supporting documents of the CPAM"" when they have had them in hand for several weeks.
Latest argument since the end of January 2021: we are about 5 weeks late in the treatment of o"&amp;"ur emails compared to their date of receipt.
From week to week: still 5 weeks of waiting.
This organization is worth nothing.
He is not there to compensate employees, he is there to collect and not to face the obligations incumbent on him.
And all the"&amp;" pretexts not to pay are good.
I summarize :
Availability of customer advisers: Zero (when we are still lucky that they are not verbally aggressive)
Quality of the intervention in the event of a claim: Zero
Amount of reimbursements in the event of a c"&amp;"laim: until proven otherwise Zero
And all that paying and even greedily paid given the result.")</f>
        <v>Hello,
I was affiliated, by my employer, to the interim planned via AG2R La Mondiale and it is undoubtedly one of the worst provident mutuals that exists.
I was the victim of an accident at work on October 07, 2020; To date still no compensation from this so-called insurer.
Payments: none. Apart from a "advance" of € 300 made in November 2020 under pressure from the social service of intermarians. Sum that Ag2r La Mondia has decided to recover in January 2021 on a payment of € 347 for October 2020.
Pretexts not to pay: a multitude. The most used: "We are waiting for the supporting documents of the CPAM" when they have had them in hand for several weeks.
Latest argument since the end of January 2021: we are about 5 weeks late in the treatment of our emails compared to their date of receipt.
From week to week: still 5 weeks of waiting.
This organization is worth nothing.
He is not there to compensate employees, he is there to collect and not to face the obligations incumbent on him.
And all the pretexts not to pay are good.
I summarize :
Availability of customer advisers: Zero (when we are still lucky that they are not verbally aggressive)
Quality of the intervention in the event of a claim: Zero
Amount of reimbursements in the event of a claim: until proven otherwise Zero
And all that paying and even greedily paid given the result.</v>
      </c>
      <c r="J128" s="3" t="s">
        <v>440</v>
      </c>
      <c r="K128" s="3" t="str">
        <f>IFERROR(__xludf.DUMMYFUNCTION("GOOGLETRANSLATE(J128,""fr"",""en"")"),"Hello,
I was affiliated, by my employer, to the interim planned via AG2R La Mondiale and it is undoubtedly one of the worst provident mutuals that exists.
I was the victim of an accident at work on October 07, 2020; To date still no compensation from th"&amp;"is so-called insurer.
Payments: none. Apart from a ""advance"" of € 300 made in November 2020 under pressure from the social service of intermarians. Sum that Ag2r La Mondia has decided to recover in January 2021 on a payment of € 347 for October 2020.
"&amp;"Pretexts not to pay: a multitude. The most used: ""We are waiting for the supporting documents of the CPAM"" when they have had them in hand for several weeks.
Latest argument since the end of January 2021: we are about 5 weeks late in the treatment of o"&amp;"ur emails compared to their date of receipt.
From week to week: still 5 weeks of waiting.
This organization is worth nothing.
He is not there to compensate employees, he is there to collect and not to face the obligations incumbent on him.
And all the"&amp;" pretexts not to pay are good.
I summarize :
Availability of customer advisers: Zero (when we are still lucky that they are not verbally aggressive)
Quality of the intervention in the event of a claim: Zero
Amount of reimbursements in the event of a c"&amp;"laim: until proven otherwise Zero
And all that paying and even greedily paid given the result.")</f>
        <v>Hello,
I was affiliated, by my employer, to the interim planned via AG2R La Mondiale and it is undoubtedly one of the worst provident mutuals that exists.
I was the victim of an accident at work on October 07, 2020; To date still no compensation from this so-called insurer.
Payments: none. Apart from a "advance" of € 300 made in November 2020 under pressure from the social service of intermarians. Sum that Ag2r La Mondia has decided to recover in January 2021 on a payment of € 347 for October 2020.
Pretexts not to pay: a multitude. The most used: "We are waiting for the supporting documents of the CPAM" when they have had them in hand for several weeks.
Latest argument since the end of January 2021: we are about 5 weeks late in the treatment of our emails compared to their date of receipt.
From week to week: still 5 weeks of waiting.
This organization is worth nothing.
He is not there to compensate employees, he is there to collect and not to face the obligations incumbent on him.
And all the pretexts not to pay are good.
I summarize :
Availability of customer advisers: Zero (when we are still lucky that they are not verbally aggressive)
Quality of the intervention in the event of a claim: Zero
Amount of reimbursements in the event of a claim: until proven otherwise Zero
And all that paying and even greedily paid given the result.</v>
      </c>
    </row>
    <row r="129" ht="15.75" customHeight="1">
      <c r="B129" s="3" t="s">
        <v>441</v>
      </c>
      <c r="C129" s="3" t="s">
        <v>442</v>
      </c>
      <c r="D129" s="3" t="s">
        <v>408</v>
      </c>
      <c r="E129" s="3" t="s">
        <v>14</v>
      </c>
      <c r="F129" s="3" t="s">
        <v>15</v>
      </c>
      <c r="G129" s="3" t="s">
        <v>443</v>
      </c>
      <c r="H129" s="3" t="s">
        <v>159</v>
      </c>
      <c r="I129" s="3" t="str">
        <f>IFERROR(__xludf.DUMMYFUNCTION("GOOGLETRANSLATE(C129,""fr"",""en"")"),"Provident and service leave to be desired, I subscribed by my employer and treatment deadlines of about 3 months which is unacceptable while I lived with half of my salary I do not recommend at all !!")</f>
        <v>Provident and service leave to be desired, I subscribed by my employer and treatment deadlines of about 3 months which is unacceptable while I lived with half of my salary I do not recommend at all !!</v>
      </c>
      <c r="J129" s="3" t="s">
        <v>442</v>
      </c>
      <c r="K129" s="3" t="str">
        <f>IFERROR(__xludf.DUMMYFUNCTION("GOOGLETRANSLATE(J129,""fr"",""en"")"),"Provident and service leave to be desired, I subscribed by my employer and treatment deadlines of about 3 months which is unacceptable while I lived with half of my salary I do not recommend at all !!")</f>
        <v>Provident and service leave to be desired, I subscribed by my employer and treatment deadlines of about 3 months which is unacceptable while I lived with half of my salary I do not recommend at all !!</v>
      </c>
    </row>
    <row r="130" ht="15.75" customHeight="1">
      <c r="B130" s="3" t="s">
        <v>444</v>
      </c>
      <c r="C130" s="3" t="s">
        <v>445</v>
      </c>
      <c r="D130" s="3" t="s">
        <v>408</v>
      </c>
      <c r="E130" s="3" t="s">
        <v>14</v>
      </c>
      <c r="F130" s="3" t="s">
        <v>15</v>
      </c>
      <c r="G130" s="3" t="s">
        <v>443</v>
      </c>
      <c r="H130" s="3" t="s">
        <v>159</v>
      </c>
      <c r="I130" s="3" t="str">
        <f>IFERROR(__xludf.DUMMYFUNCTION("GOOGLETRANSLATE(C130,""fr"",""en"")"),"Really disappointed with this provident !!! On stop since 14/11/2020 for work accident, I still have not received my salary supplement+my CP and IFM because I am at the end of the mission !!!
Because supposedly we forgot to process my file ?? And now we "&amp;"have to wait 4/5 weeks because the processing of complaints is only on January 18 but that they have been taking care of January 18 at this stage my compensation will arrive next year ???
The advisers who ask you to wait but it's been 4 months since I wa"&amp;"it should not be abused either !!! I have a family to feed !!!
So I will launch legal proceedings
Too bad to get there !!!")</f>
        <v>Really disappointed with this provident !!! On stop since 14/11/2020 for work accident, I still have not received my salary supplement+my CP and IFM because I am at the end of the mission !!!
Because supposedly we forgot to process my file ?? And now we have to wait 4/5 weeks because the processing of complaints is only on January 18 but that they have been taking care of January 18 at this stage my compensation will arrive next year ???
The advisers who ask you to wait but it's been 4 months since I wait should not be abused either !!! I have a family to feed !!!
So I will launch legal proceedings
Too bad to get there !!!</v>
      </c>
      <c r="J130" s="3" t="s">
        <v>445</v>
      </c>
      <c r="K130" s="3" t="str">
        <f>IFERROR(__xludf.DUMMYFUNCTION("GOOGLETRANSLATE(J130,""fr"",""en"")"),"Really disappointed with this provident !!! On stop since 14/11/2020 for work accident, I still have not received my salary supplement+my CP and IFM because I am at the end of the mission !!!
Because supposedly we forgot to process my file ?? And now we "&amp;"have to wait 4/5 weeks because the processing of complaints is only on January 18 but that they have been taking care of January 18 at this stage my compensation will arrive next year ???
The advisers who ask you to wait but it's been 4 months since I wa"&amp;"it should not be abused either !!! I have a family to feed !!!
So I will launch legal proceedings
Too bad to get there !!!")</f>
        <v>Really disappointed with this provident !!! On stop since 14/11/2020 for work accident, I still have not received my salary supplement+my CP and IFM because I am at the end of the mission !!!
Because supposedly we forgot to process my file ?? And now we have to wait 4/5 weeks because the processing of complaints is only on January 18 but that they have been taking care of January 18 at this stage my compensation will arrive next year ???
The advisers who ask you to wait but it's been 4 months since I wait should not be abused either !!! I have a family to feed !!!
So I will launch legal proceedings
Too bad to get there !!!</v>
      </c>
    </row>
    <row r="131" ht="15.75" customHeight="1">
      <c r="B131" s="3" t="s">
        <v>446</v>
      </c>
      <c r="C131" s="3" t="s">
        <v>447</v>
      </c>
      <c r="D131" s="3" t="s">
        <v>408</v>
      </c>
      <c r="E131" s="3" t="s">
        <v>14</v>
      </c>
      <c r="F131" s="3" t="s">
        <v>15</v>
      </c>
      <c r="G131" s="3" t="s">
        <v>448</v>
      </c>
      <c r="H131" s="3" t="s">
        <v>159</v>
      </c>
      <c r="I131" s="3" t="str">
        <f>IFERROR(__xludf.DUMMYFUNCTION("GOOGLETRANSLATE(C131,""fr"",""en"")"),"My parents are subscribed to a SAFIR contract. Mom has become dependent, I try to build up the file: 2h30 of waiting on the phone returned from number to number. During a call I was even asked if I was an interim without giving myself time to explain the "&amp;"why of my call, I answered no and I found myself in another vocal server labyrinth of which no choice did not correspond.
When I finally had the right service I was told that the file would be sent to me by mail within 10 days (understand in 10 days)! No"&amp;" sending by email! And that once the file constituted it would be examined and the deadline for the answer ...! Are we waiting for the death to avoid paying? I think that if I had asked to take out a contract for sending by email would have been possible!")</f>
        <v>My parents are subscribed to a SAFIR contract. Mom has become dependent, I try to build up the file: 2h30 of waiting on the phone returned from number to number. During a call I was even asked if I was an interim without giving myself time to explain the why of my call, I answered no and I found myself in another vocal server labyrinth of which no choice did not correspond.
When I finally had the right service I was told that the file would be sent to me by mail within 10 days (understand in 10 days)! No sending by email! And that once the file constituted it would be examined and the deadline for the answer ...! Are we waiting for the death to avoid paying? I think that if I had asked to take out a contract for sending by email would have been possible!</v>
      </c>
      <c r="J131" s="3" t="s">
        <v>447</v>
      </c>
      <c r="K131" s="3" t="str">
        <f>IFERROR(__xludf.DUMMYFUNCTION("GOOGLETRANSLATE(J131,""fr"",""en"")"),"My parents are subscribed to a SAFIR contract. Mom has become dependent, I try to build up the file: 2h30 of waiting on the phone returned from number to number. During a call I was even asked if I was an interim without giving myself time to explain the "&amp;"why of my call, I answered no and I found myself in another vocal server labyrinth of which no choice did not correspond.
When I finally had the right service I was told that the file would be sent to me by mail within 10 days (understand in 10 days)! No"&amp;" sending by email! And that once the file constituted it would be examined and the deadline for the answer ...! Are we waiting for the death to avoid paying? I think that if I had asked to take out a contract for sending by email would have been possible!")</f>
        <v>My parents are subscribed to a SAFIR contract. Mom has become dependent, I try to build up the file: 2h30 of waiting on the phone returned from number to number. During a call I was even asked if I was an interim without giving myself time to explain the why of my call, I answered no and I found myself in another vocal server labyrinth of which no choice did not correspond.
When I finally had the right service I was told that the file would be sent to me by mail within 10 days (understand in 10 days)! No sending by email! And that once the file constituted it would be examined and the deadline for the answer ...! Are we waiting for the death to avoid paying? I think that if I had asked to take out a contract for sending by email would have been possible!</v>
      </c>
    </row>
    <row r="132" ht="15.75" customHeight="1">
      <c r="B132" s="3" t="s">
        <v>449</v>
      </c>
      <c r="C132" s="3" t="s">
        <v>450</v>
      </c>
      <c r="D132" s="3" t="s">
        <v>408</v>
      </c>
      <c r="E132" s="3" t="s">
        <v>14</v>
      </c>
      <c r="F132" s="3" t="s">
        <v>15</v>
      </c>
      <c r="G132" s="3" t="s">
        <v>451</v>
      </c>
      <c r="H132" s="3" t="s">
        <v>329</v>
      </c>
      <c r="I132" s="3" t="str">
        <f>IFERROR(__xludf.DUMMYFUNCTION("GOOGLETRANSLATE(C132,""fr"",""en"")"),"To flee
In disability cat 2 since 02/24/2020 no payment
Despite my employer's reminders and Lar emails etc ... still nothing. They have the gift of cash but not to pay
In short, I will start legal proceedings")</f>
        <v>To flee
In disability cat 2 since 02/24/2020 no payment
Despite my employer's reminders and Lar emails etc ... still nothing. They have the gift of cash but not to pay
In short, I will start legal proceedings</v>
      </c>
      <c r="J132" s="3" t="s">
        <v>450</v>
      </c>
      <c r="K132" s="3" t="str">
        <f>IFERROR(__xludf.DUMMYFUNCTION("GOOGLETRANSLATE(J132,""fr"",""en"")"),"To flee
In disability cat 2 since 02/24/2020 no payment
Despite my employer's reminders and Lar emails etc ... still nothing. They have the gift of cash but not to pay
In short, I will start legal proceedings")</f>
        <v>To flee
In disability cat 2 since 02/24/2020 no payment
Despite my employer's reminders and Lar emails etc ... still nothing. They have the gift of cash but not to pay
In short, I will start legal proceedings</v>
      </c>
    </row>
    <row r="133" ht="15.75" customHeight="1">
      <c r="B133" s="3" t="s">
        <v>452</v>
      </c>
      <c r="C133" s="3" t="s">
        <v>453</v>
      </c>
      <c r="D133" s="3" t="s">
        <v>408</v>
      </c>
      <c r="E133" s="3" t="s">
        <v>14</v>
      </c>
      <c r="F133" s="3" t="s">
        <v>15</v>
      </c>
      <c r="G133" s="3" t="s">
        <v>454</v>
      </c>
      <c r="H133" s="3" t="s">
        <v>329</v>
      </c>
      <c r="I133" s="3" t="str">
        <f>IFERROR(__xludf.DUMMYFUNCTION("GOOGLETRANSLATE(C133,""fr"",""en"")"),"If you need nothing, it's with them that you have to go !!! Temporary in the paramedical and therefore affiliated with Provident temporary workers (by obligation), I expect a response to my request for professional solidarity funds due to a disease (sent "&amp;"in mid-December to the doctor consulting). Provident temporary advisers tell you that they are studying the October files .... in short, it's lamentable !!! Another downside, they never respond to emails. So I left a message on the AG2R site hoping to hav"&amp;"e a real answer because at the moment I count my money ...
")</f>
        <v>If you need nothing, it's with them that you have to go !!! Temporary in the paramedical and therefore affiliated with Provident temporary workers (by obligation), I expect a response to my request for professional solidarity funds due to a disease (sent in mid-December to the doctor consulting). Provident temporary advisers tell you that they are studying the October files .... in short, it's lamentable !!! Another downside, they never respond to emails. So I left a message on the AG2R site hoping to have a real answer because at the moment I count my money ...
</v>
      </c>
      <c r="J133" s="3" t="s">
        <v>453</v>
      </c>
      <c r="K133" s="3" t="str">
        <f>IFERROR(__xludf.DUMMYFUNCTION("GOOGLETRANSLATE(J133,""fr"",""en"")"),"If you need nothing, it's with them that you have to go !!! Temporary in the paramedical and therefore affiliated with Provident temporary workers (by obligation), I expect a response to my request for professional solidarity funds due to a disease (sent "&amp;"in mid-December to the doctor consulting). Provident temporary advisers tell you that they are studying the October files .... in short, it's lamentable !!! Another downside, they never respond to emails. So I left a message on the AG2R site hoping to hav"&amp;"e a real answer because at the moment I count my money ...
")</f>
        <v>If you need nothing, it's with them that you have to go !!! Temporary in the paramedical and therefore affiliated with Provident temporary workers (by obligation), I expect a response to my request for professional solidarity funds due to a disease (sent in mid-December to the doctor consulting). Provident temporary advisers tell you that they are studying the October files .... in short, it's lamentable !!! Another downside, they never respond to emails. So I left a message on the AG2R site hoping to have a real answer because at the moment I count my money ...
</v>
      </c>
    </row>
    <row r="134" ht="15.75" customHeight="1">
      <c r="B134" s="3" t="s">
        <v>455</v>
      </c>
      <c r="C134" s="3" t="s">
        <v>456</v>
      </c>
      <c r="D134" s="3" t="s">
        <v>408</v>
      </c>
      <c r="E134" s="3" t="s">
        <v>14</v>
      </c>
      <c r="F134" s="3" t="s">
        <v>15</v>
      </c>
      <c r="G134" s="3" t="s">
        <v>328</v>
      </c>
      <c r="H134" s="3" t="s">
        <v>329</v>
      </c>
      <c r="I134" s="3" t="str">
        <f>IFERROR(__xludf.DUMMYFUNCTION("GOOGLETRANSLATE(C134,""fr"",""en"")"),"If you need nothing you can count on them !! They are incompetent a complete file for off mission sent on November 4, 2020 lost or never treated !!! He therefore asks me 4 months after sending my file to their site and there is a 5 -week deadline before i"&amp;"t is treated a real scandal even social security is more effective !! Especially to avoid absolutely")</f>
        <v>If you need nothing you can count on them !! They are incompetent a complete file for off mission sent on November 4, 2020 lost or never treated !!! He therefore asks me 4 months after sending my file to their site and there is a 5 -week deadline before it is treated a real scandal even social security is more effective !! Especially to avoid absolutely</v>
      </c>
      <c r="J134" s="3" t="s">
        <v>456</v>
      </c>
      <c r="K134" s="3" t="str">
        <f>IFERROR(__xludf.DUMMYFUNCTION("GOOGLETRANSLATE(J134,""fr"",""en"")"),"If you need nothing you can count on them !! They are incompetent a complete file for off mission sent on November 4, 2020 lost or never treated !!! He therefore asks me 4 months after sending my file to their site and there is a 5 -week deadline before i"&amp;"t is treated a real scandal even social security is more effective !! Especially to avoid absolutely")</f>
        <v>If you need nothing you can count on them !! They are incompetent a complete file for off mission sent on November 4, 2020 lost or never treated !!! He therefore asks me 4 months after sending my file to their site and there is a 5 -week deadline before it is treated a real scandal even social security is more effective !! Especially to avoid absolutely</v>
      </c>
    </row>
    <row r="135" ht="15.75" customHeight="1">
      <c r="B135" s="3" t="s">
        <v>457</v>
      </c>
      <c r="C135" s="3" t="s">
        <v>458</v>
      </c>
      <c r="D135" s="3" t="s">
        <v>408</v>
      </c>
      <c r="E135" s="3" t="s">
        <v>14</v>
      </c>
      <c r="F135" s="3" t="s">
        <v>15</v>
      </c>
      <c r="G135" s="3" t="s">
        <v>459</v>
      </c>
      <c r="H135" s="3" t="s">
        <v>329</v>
      </c>
      <c r="I135" s="3" t="str">
        <f>IFERROR(__xludf.DUMMYFUNCTION("GOOGLETRANSLATE(C135,""fr"",""en"")"),"Liberal doctor, assured in La Mondiale for 30 years, I unfortunately contracted a severe COVVID 19 with hospitalization and work stoppage of several weeks. Large customer with many contracts I have tasted the multiple dysfunction of this company and to da"&amp;"te I have not managed to reach my daily allowances. Without savings I would be on the street. Cheer!
I offer you a slogan if you have to take provident or other insurance: La Mondiale AG2R: Quick! Flee as far as possible ...")</f>
        <v>Liberal doctor, assured in La Mondiale for 30 years, I unfortunately contracted a severe COVVID 19 with hospitalization and work stoppage of several weeks. Large customer with many contracts I have tasted the multiple dysfunction of this company and to date I have not managed to reach my daily allowances. Without savings I would be on the street. Cheer!
I offer you a slogan if you have to take provident or other insurance: La Mondiale AG2R: Quick! Flee as far as possible ...</v>
      </c>
      <c r="J135" s="3" t="s">
        <v>458</v>
      </c>
      <c r="K135" s="3" t="str">
        <f>IFERROR(__xludf.DUMMYFUNCTION("GOOGLETRANSLATE(J135,""fr"",""en"")"),"Liberal doctor, assured in La Mondiale for 30 years, I unfortunately contracted a severe COVVID 19 with hospitalization and work stoppage of several weeks. Large customer with many contracts I have tasted the multiple dysfunction of this company and to da"&amp;"te I have not managed to reach my daily allowances. Without savings I would be on the street. Cheer!
I offer you a slogan if you have to take provident or other insurance: La Mondiale AG2R: Quick! Flee as far as possible ...")</f>
        <v>Liberal doctor, assured in La Mondiale for 30 years, I unfortunately contracted a severe COVVID 19 with hospitalization and work stoppage of several weeks. Large customer with many contracts I have tasted the multiple dysfunction of this company and to date I have not managed to reach my daily allowances. Without savings I would be on the street. Cheer!
I offer you a slogan if you have to take provident or other insurance: La Mondiale AG2R: Quick! Flee as far as possible ...</v>
      </c>
    </row>
    <row r="136" ht="15.75" customHeight="1">
      <c r="B136" s="3" t="s">
        <v>460</v>
      </c>
      <c r="C136" s="3" t="s">
        <v>461</v>
      </c>
      <c r="D136" s="3" t="s">
        <v>408</v>
      </c>
      <c r="E136" s="3" t="s">
        <v>14</v>
      </c>
      <c r="F136" s="3" t="s">
        <v>15</v>
      </c>
      <c r="G136" s="3" t="s">
        <v>462</v>
      </c>
      <c r="H136" s="3" t="s">
        <v>120</v>
      </c>
      <c r="I136" s="3" t="str">
        <f>IFERROR(__xludf.DUMMYFUNCTION("GOOGLETRANSLATE(C136,""fr"",""en"")"),"
          Hello,
   One several weeks ago, I was informed. What my file had just been processed,
   I always wait for payment of the first judgment;
  For the second judgment, Social Security must rule on the fact that this is an accident of
"&amp;"
 work or not, I do not know what are the steps to be completed knowing that I have been
 hospitalized
Finally my doctor talk about disability and I am very worried about what I read on this forum;
As for the AG2R treatment of disability can you enli"&amp;"ghten me?
Overall this provident has extremely long treatment deadlines and not communicating absolutely with its insured people it does not seem to understand that
Being additional wages, we expect a payment within a reasonable deadlines;
In summa"&amp;"ry, this message is a bottle to the sea so that I am accompanied in. This difficult period.
")</f>
        <v>
          Hello,
   One several weeks ago, I was informed. What my file had just been processed,
   I always wait for payment of the first judgment;
  For the second judgment, Social Security must rule on the fact that this is an accident of
 work or not, I do not know what are the steps to be completed knowing that I have been
 hospitalized
Finally my doctor talk about disability and I am very worried about what I read on this forum;
As for the AG2R treatment of disability can you enlighten me?
Overall this provident has extremely long treatment deadlines and not communicating absolutely with its insured people it does not seem to understand that
Being additional wages, we expect a payment within a reasonable deadlines;
In summary, this message is a bottle to the sea so that I am accompanied in. This difficult period.
</v>
      </c>
      <c r="J136" s="3" t="s">
        <v>461</v>
      </c>
      <c r="K136" s="3" t="str">
        <f>IFERROR(__xludf.DUMMYFUNCTION("GOOGLETRANSLATE(J136,""fr"",""en"")"),"
          Hello,
   One several weeks ago, I was informed. What my file had just been processed,
   I always wait for payment of the first judgment;
  For the second judgment, Social Security must rule on the fact that this is an accident of
"&amp;"
 work or not, I do not know what are the steps to be completed knowing that I have been
 hospitalized
Finally my doctor talk about disability and I am very worried about what I read on this forum;
As for the AG2R treatment of disability can you enli"&amp;"ghten me?
Overall this provident has extremely long treatment deadlines and not communicating absolutely with its insured people it does not seem to understand that
Being additional wages, we expect a payment within a reasonable deadlines;
In summa"&amp;"ry, this message is a bottle to the sea so that I am accompanied in. This difficult period.
")</f>
        <v>
          Hello,
   One several weeks ago, I was informed. What my file had just been processed,
   I always wait for payment of the first judgment;
  For the second judgment, Social Security must rule on the fact that this is an accident of
 work or not, I do not know what are the steps to be completed knowing that I have been
 hospitalized
Finally my doctor talk about disability and I am very worried about what I read on this forum;
As for the AG2R treatment of disability can you enlighten me?
Overall this provident has extremely long treatment deadlines and not communicating absolutely with its insured people it does not seem to understand that
Being additional wages, we expect a payment within a reasonable deadlines;
In summary, this message is a bottle to the sea so that I am accompanied in. This difficult period.
</v>
      </c>
    </row>
    <row r="137" ht="15.75" customHeight="1">
      <c r="B137" s="3" t="s">
        <v>463</v>
      </c>
      <c r="C137" s="3" t="s">
        <v>464</v>
      </c>
      <c r="D137" s="3" t="s">
        <v>408</v>
      </c>
      <c r="E137" s="3" t="s">
        <v>14</v>
      </c>
      <c r="F137" s="3" t="s">
        <v>15</v>
      </c>
      <c r="G137" s="3" t="s">
        <v>465</v>
      </c>
      <c r="H137" s="3" t="s">
        <v>124</v>
      </c>
      <c r="I137" s="3" t="str">
        <f>IFERROR(__xludf.DUMMYFUNCTION("GOOGLETRANSLATE(C137,""fr"",""en"")"),"This assurance that my husband has via his employer as a interim is completely incompetent
It's been 3 months since they wander us with more incompatible reasons for each other
September 30 we did everything via the personal space
A stroke is the deadl"&amp;"ines a blow is the covid after this is the management of the file then the teletransmission not made to finish by the way that his file has passed through
We walk on the head
6 days of Christmas and an account in red is shameful to see that when we had "&amp;"contacted them to be on these rights long before the date of his operation
They deserve a trial in court
As if the health situation had not weakened us enough
We are disgusted")</f>
        <v>This assurance that my husband has via his employer as a interim is completely incompetent
It's been 3 months since they wander us with more incompatible reasons for each other
September 30 we did everything via the personal space
A stroke is the deadlines a blow is the covid after this is the management of the file then the teletransmission not made to finish by the way that his file has passed through
We walk on the head
6 days of Christmas and an account in red is shameful to see that when we had contacted them to be on these rights long before the date of his operation
They deserve a trial in court
As if the health situation had not weakened us enough
We are disgusted</v>
      </c>
      <c r="J137" s="3" t="s">
        <v>464</v>
      </c>
      <c r="K137" s="3" t="str">
        <f>IFERROR(__xludf.DUMMYFUNCTION("GOOGLETRANSLATE(J137,""fr"",""en"")"),"This assurance that my husband has via his employer as a interim is completely incompetent
It's been 3 months since they wander us with more incompatible reasons for each other
September 30 we did everything via the personal space
A stroke is the deadl"&amp;"ines a blow is the covid after this is the management of the file then the teletransmission not made to finish by the way that his file has passed through
We walk on the head
6 days of Christmas and an account in red is shameful to see that when we had "&amp;"contacted them to be on these rights long before the date of his operation
They deserve a trial in court
As if the health situation had not weakened us enough
We are disgusted")</f>
        <v>This assurance that my husband has via his employer as a interim is completely incompetent
It's been 3 months since they wander us with more incompatible reasons for each other
September 30 we did everything via the personal space
A stroke is the deadlines a blow is the covid after this is the management of the file then the teletransmission not made to finish by the way that his file has passed through
We walk on the head
6 days of Christmas and an account in red is shameful to see that when we had contacted them to be on these rights long before the date of his operation
They deserve a trial in court
As if the health situation had not weakened us enough
We are disgusted</v>
      </c>
    </row>
    <row r="138" ht="15.75" customHeight="1">
      <c r="B138" s="3" t="s">
        <v>466</v>
      </c>
      <c r="C138" s="3" t="s">
        <v>467</v>
      </c>
      <c r="D138" s="3" t="s">
        <v>408</v>
      </c>
      <c r="E138" s="3" t="s">
        <v>14</v>
      </c>
      <c r="F138" s="3" t="s">
        <v>15</v>
      </c>
      <c r="G138" s="3" t="s">
        <v>124</v>
      </c>
      <c r="H138" s="3" t="s">
        <v>124</v>
      </c>
      <c r="I138" s="3" t="str">
        <f>IFERROR(__xludf.DUMMYFUNCTION("GOOGLETRANSLATE(C138,""fr"",""en"")"),"Hello ..
Following my message from last week or the AG2R provident no longer complements a salary following a Bugg de Teletransmission de la Saus (to tell them since the 2,11. ).
The PB is that on 27/11 L computer has released an automatic payment of th"&amp;"e delay because it arrives on the deadline for payment but then the service account blocked the payment for not proof of social security.
The bp is that 10 days ago I was told to send the social security statement (fact) but the COMPTA AG2R only treats t"&amp;"he letters or email of September 1 barely.
So they block the payments of the members of a PB which concerns them after lies and in addition prefer to block the payments then to regularize if too perceived.
But a person in long -term illness for 2 years "&amp;"and until 2021 always affects the same sums every 14 days.
So AG2R gets the Tresorie on. Our account and prefer to put us in shit !!!!")</f>
        <v>Hello ..
Following my message from last week or the AG2R provident no longer complements a salary following a Bugg de Teletransmission de la Saus (to tell them since the 2,11. ).
The PB is that on 27/11 L computer has released an automatic payment of the delay because it arrives on the deadline for payment but then the service account blocked the payment for not proof of social security.
The bp is that 10 days ago I was told to send the social security statement (fact) but the COMPTA AG2R only treats the letters or email of September 1 barely.
So they block the payments of the members of a PB which concerns them after lies and in addition prefer to block the payments then to regularize if too perceived.
But a person in long -term illness for 2 years and until 2021 always affects the same sums every 14 days.
So AG2R gets the Tresorie on. Our account and prefer to put us in shit !!!!</v>
      </c>
      <c r="J138" s="3" t="s">
        <v>467</v>
      </c>
      <c r="K138" s="3" t="str">
        <f>IFERROR(__xludf.DUMMYFUNCTION("GOOGLETRANSLATE(J138,""fr"",""en"")"),"Hello ..
Following my message from last week or the AG2R provident no longer complements a salary following a Bugg de Teletransmission de la Saus (to tell them since the 2,11. ).
The PB is that on 27/11 L computer has released an automatic payment of th"&amp;"e delay because it arrives on the deadline for payment but then the service account blocked the payment for not proof of social security.
The bp is that 10 days ago I was told to send the social security statement (fact) but the COMPTA AG2R only treats t"&amp;"he letters or email of September 1 barely.
So they block the payments of the members of a PB which concerns them after lies and in addition prefer to block the payments then to regularize if too perceived.
But a person in long -term illness for 2 years "&amp;"and until 2021 always affects the same sums every 14 days.
So AG2R gets the Tresorie on. Our account and prefer to put us in shit !!!!")</f>
        <v>Hello ..
Following my message from last week or the AG2R provident no longer complements a salary following a Bugg de Teletransmission de la Saus (to tell them since the 2,11. ).
The PB is that on 27/11 L computer has released an automatic payment of the delay because it arrives on the deadline for payment but then the service account blocked the payment for not proof of social security.
The bp is that 10 days ago I was told to send the social security statement (fact) but the COMPTA AG2R only treats the letters or email of September 1 barely.
So they block the payments of the members of a PB which concerns them after lies and in addition prefer to block the payments then to regularize if too perceived.
But a person in long -term illness for 2 years and until 2021 always affects the same sums every 14 days.
So AG2R gets the Tresorie on. Our account and prefer to put us in shit !!!!</v>
      </c>
    </row>
    <row r="139" ht="15.75" customHeight="1">
      <c r="B139" s="3" t="s">
        <v>468</v>
      </c>
      <c r="C139" s="3" t="s">
        <v>469</v>
      </c>
      <c r="D139" s="3" t="s">
        <v>408</v>
      </c>
      <c r="E139" s="3" t="s">
        <v>14</v>
      </c>
      <c r="F139" s="3" t="s">
        <v>15</v>
      </c>
      <c r="G139" s="3" t="s">
        <v>470</v>
      </c>
      <c r="H139" s="3" t="s">
        <v>59</v>
      </c>
      <c r="I139" s="3" t="str">
        <f>IFERROR(__xludf.DUMMYFUNCTION("GOOGLETRANSLATE(C139,""fr"",""en"")"),"30 days to process a request and ask you for new documents a shame I think I will block the samples via the court
We sign a document with samples that we must respect what is completely normal but also in return a service no ???
And don't tell me about "&amp;"Covid 19 please
")</f>
        <v>30 days to process a request and ask you for new documents a shame I think I will block the samples via the court
We sign a document with samples that we must respect what is completely normal but also in return a service no ???
And don't tell me about Covid 19 please
</v>
      </c>
      <c r="J139" s="3" t="s">
        <v>469</v>
      </c>
      <c r="K139" s="3" t="str">
        <f>IFERROR(__xludf.DUMMYFUNCTION("GOOGLETRANSLATE(J139,""fr"",""en"")"),"30 days to process a request and ask you for new documents a shame I think I will block the samples via the court
We sign a document with samples that we must respect what is completely normal but also in return a service no ???
And don't tell me about "&amp;"Covid 19 please
")</f>
        <v>30 days to process a request and ask you for new documents a shame I think I will block the samples via the court
We sign a document with samples that we must respect what is completely normal but also in return a service no ???
And don't tell me about Covid 19 please
</v>
      </c>
    </row>
    <row r="140" ht="15.75" customHeight="1">
      <c r="B140" s="3" t="s">
        <v>471</v>
      </c>
      <c r="C140" s="3" t="s">
        <v>472</v>
      </c>
      <c r="D140" s="3" t="s">
        <v>408</v>
      </c>
      <c r="E140" s="3" t="s">
        <v>14</v>
      </c>
      <c r="F140" s="3" t="s">
        <v>15</v>
      </c>
      <c r="G140" s="3" t="s">
        <v>473</v>
      </c>
      <c r="H140" s="3" t="s">
        <v>63</v>
      </c>
      <c r="I140" s="3" t="str">
        <f>IFERROR(__xludf.DUMMYFUNCTION("GOOGLETRANSLATE(C140,""fr"",""en"")"),"I submitted my maternity leave file on June 3, 2020 online. I appealed last week to know where my file is told that he was forgotten to be treated. And that I must reserve the processing deadlines of the dating therefore 3 months. It is abused. I have bee"&amp;"n waiting for my supplement since April I am on maternity leave we should go to priority ç is one or bound to process your by thank you")</f>
        <v>I submitted my maternity leave file on June 3, 2020 online. I appealed last week to know where my file is told that he was forgotten to be treated. And that I must reserve the processing deadlines of the dating therefore 3 months. It is abused. I have been waiting for my supplement since April I am on maternity leave we should go to priority ç is one or bound to process your by thank you</v>
      </c>
      <c r="J140" s="3" t="s">
        <v>472</v>
      </c>
      <c r="K140" s="3" t="str">
        <f>IFERROR(__xludf.DUMMYFUNCTION("GOOGLETRANSLATE(J140,""fr"",""en"")"),"I submitted my maternity leave file on June 3, 2020 online. I appealed last week to know where my file is told that he was forgotten to be treated. And that I must reserve the processing deadlines of the dating therefore 3 months. It is abused. I have bee"&amp;"n waiting for my supplement since April I am on maternity leave we should go to priority ç is one or bound to process your by thank you")</f>
        <v>I submitted my maternity leave file on June 3, 2020 online. I appealed last week to know where my file is told that he was forgotten to be treated. And that I must reserve the processing deadlines of the dating therefore 3 months. It is abused. I have been waiting for my supplement since April I am on maternity leave we should go to priority ç is one or bound to process your by thank you</v>
      </c>
    </row>
    <row r="141" ht="15.75" customHeight="1">
      <c r="B141" s="3" t="s">
        <v>474</v>
      </c>
      <c r="C141" s="3" t="s">
        <v>475</v>
      </c>
      <c r="D141" s="3" t="s">
        <v>408</v>
      </c>
      <c r="E141" s="3" t="s">
        <v>14</v>
      </c>
      <c r="F141" s="3" t="s">
        <v>15</v>
      </c>
      <c r="G141" s="3" t="s">
        <v>476</v>
      </c>
      <c r="H141" s="3" t="s">
        <v>284</v>
      </c>
      <c r="I141" s="3" t="str">
        <f>IFERROR(__xludf.DUMMYFUNCTION("GOOGLETRANSLATE(C141,""fr"",""en"")"),"I noted 1 because the 0 is not possible.
I am the director of a home help structure and, therefore, we contribute for the provident and the business mutual in AG2R La Mondiale (designated by the collective agreement as the sole collector organization)."&amp;"
We are on a daily basis to deplore shortcomings, delays, and the bad faith of this organization much better to obtain the markets than to honor them. The current economic situation simply offers them a justification for their dysfunctions which existe"&amp;"d long before the crisis, and will persist well after!
I consider an action in collective recourse against them!")</f>
        <v>I noted 1 because the 0 is not possible.
I am the director of a home help structure and, therefore, we contribute for the provident and the business mutual in AG2R La Mondiale (designated by the collective agreement as the sole collector organization).
We are on a daily basis to deplore shortcomings, delays, and the bad faith of this organization much better to obtain the markets than to honor them. The current economic situation simply offers them a justification for their dysfunctions which existed long before the crisis, and will persist well after!
I consider an action in collective recourse against them!</v>
      </c>
      <c r="J141" s="3" t="s">
        <v>475</v>
      </c>
      <c r="K141" s="3" t="str">
        <f>IFERROR(__xludf.DUMMYFUNCTION("GOOGLETRANSLATE(J141,""fr"",""en"")"),"I noted 1 because the 0 is not possible.
I am the director of a home help structure and, therefore, we contribute for the provident and the business mutual in AG2R La Mondiale (designated by the collective agreement as the sole collector organization)."&amp;"
We are on a daily basis to deplore shortcomings, delays, and the bad faith of this organization much better to obtain the markets than to honor them. The current economic situation simply offers them a justification for their dysfunctions which existe"&amp;"d long before the crisis, and will persist well after!
I consider an action in collective recourse against them!")</f>
        <v>I noted 1 because the 0 is not possible.
I am the director of a home help structure and, therefore, we contribute for the provident and the business mutual in AG2R La Mondiale (designated by the collective agreement as the sole collector organization).
We are on a daily basis to deplore shortcomings, delays, and the bad faith of this organization much better to obtain the markets than to honor them. The current economic situation simply offers them a justification for their dysfunctions which existed long before the crisis, and will persist well after!
I consider an action in collective recourse against them!</v>
      </c>
    </row>
    <row r="142" ht="15.75" customHeight="1">
      <c r="B142" s="3" t="s">
        <v>477</v>
      </c>
      <c r="C142" s="3" t="s">
        <v>478</v>
      </c>
      <c r="D142" s="3" t="s">
        <v>408</v>
      </c>
      <c r="E142" s="3" t="s">
        <v>14</v>
      </c>
      <c r="F142" s="3" t="s">
        <v>15</v>
      </c>
      <c r="G142" s="3" t="s">
        <v>479</v>
      </c>
      <c r="H142" s="3" t="s">
        <v>284</v>
      </c>
      <c r="I142" s="3" t="str">
        <f>IFERROR(__xludf.DUMMYFUNCTION("GOOGLETRANSLATE(C142,""fr"",""en"")"),"Mutual no treatment deadline for complement of very long salary (more than 3 months) and still nothing.
I call several times a week and each call a different explanation.
If I had a magic remote control to make AG2R disappear I will press it without hes"&amp;"itation a second")</f>
        <v>Mutual no treatment deadline for complement of very long salary (more than 3 months) and still nothing.
I call several times a week and each call a different explanation.
If I had a magic remote control to make AG2R disappear I will press it without hesitation a second</v>
      </c>
      <c r="J142" s="3" t="s">
        <v>478</v>
      </c>
      <c r="K142" s="3" t="str">
        <f>IFERROR(__xludf.DUMMYFUNCTION("GOOGLETRANSLATE(J142,""fr"",""en"")"),"Mutual no treatment deadline for complement of very long salary (more than 3 months) and still nothing.
I call several times a week and each call a different explanation.
If I had a magic remote control to make AG2R disappear I will press it without hes"&amp;"itation a second")</f>
        <v>Mutual no treatment deadline for complement of very long salary (more than 3 months) and still nothing.
I call several times a week and each call a different explanation.
If I had a magic remote control to make AG2R disappear I will press it without hesitation a second</v>
      </c>
    </row>
    <row r="143" ht="15.75" customHeight="1">
      <c r="B143" s="3" t="s">
        <v>480</v>
      </c>
      <c r="C143" s="3" t="s">
        <v>481</v>
      </c>
      <c r="D143" s="3" t="s">
        <v>408</v>
      </c>
      <c r="E143" s="3" t="s">
        <v>14</v>
      </c>
      <c r="F143" s="3" t="s">
        <v>15</v>
      </c>
      <c r="G143" s="3" t="s">
        <v>341</v>
      </c>
      <c r="H143" s="3" t="s">
        <v>341</v>
      </c>
      <c r="I143" s="3" t="str">
        <f>IFERROR(__xludf.DUMMYFUNCTION("GOOGLETRANSLATE(C143,""fr"",""en"")"),"AG2R refuses to pay additional compensation for quarantine or child care during confinement. Worse, she tries to transform the sickness arrets into quarantine so as not to pay.
Craftsman, I signed a provident contract with AGR for employees.
At"&amp;" the start of confinement, an employee was on sick leave for 15 days, his doctor indicated on the initial judgment ""COVID 19"". In April, the documents were sent to AG2R for the payment of additional compensation. More than 2 months later, no news: neith"&amp;"er refund nor explanatory mail.
At the end of June, AG2R sends me a ""certificate on honor"" to be completed by the employer to specify the nature of the sick leave. Medical confidentiality according to AG2R ... I checked without paying attention one o"&amp;"f the 4 boxes which said ""placed in isolation in connection with the epidemic"". The answer came this time without delay: ""Your employee is or has been, as a work stoppage for child care under the age of 16, or placed in confinement for sick or vulnerab"&amp;"le close. These judgments cannot be Assimilated to a work stoppage for sickness or accident, and therefore do not involve the guarantees of your provident contract "".
In other words, while the Secu reimburses, and without a lack of deficiency, the wor"&amp;"k stoppages for quarantine or child care, AG2R has decided to kick in touch and scroll.
In this case, it is a simple work stoppage for suspicion COVID19, but AG2R found a way to make a quarantine.
On the form: to make your insured persons sever"&amp;"al months without giving news then send a new new document to fill out without any other form of explanation, it's detestable!
On the merits: Try to get around the doctor's indications on sick leave by asking the employer for explanations on the nature"&amp;" of the judgment, it is despicable!
If some are interested in this case, I will keep you informed.
Best regards,")</f>
        <v>AG2R refuses to pay additional compensation for quarantine or child care during confinement. Worse, she tries to transform the sickness arrets into quarantine so as not to pay.
Craftsman, I signed a provident contract with AGR for employees.
At the start of confinement, an employee was on sick leave for 15 days, his doctor indicated on the initial judgment "COVID 19". In April, the documents were sent to AG2R for the payment of additional compensation. More than 2 months later, no news: neither refund nor explanatory mail.
At the end of June, AG2R sends me a "certificate on honor" to be completed by the employer to specify the nature of the sick leave. Medical confidentiality according to AG2R ... I checked without paying attention one of the 4 boxes which said "placed in isolation in connection with the epidemic". The answer came this time without delay: "Your employee is or has been, as a work stoppage for child care under the age of 16, or placed in confinement for sick or vulnerable close. These judgments cannot be Assimilated to a work stoppage for sickness or accident, and therefore do not involve the guarantees of your provident contract ".
In other words, while the Secu reimburses, and without a lack of deficiency, the work stoppages for quarantine or child care, AG2R has decided to kick in touch and scroll.
In this case, it is a simple work stoppage for suspicion COVID19, but AG2R found a way to make a quarantine.
On the form: to make your insured persons several months without giving news then send a new new document to fill out without any other form of explanation, it's detestable!
On the merits: Try to get around the doctor's indications on sick leave by asking the employer for explanations on the nature of the judgment, it is despicable!
If some are interested in this case, I will keep you informed.
Best regards,</v>
      </c>
      <c r="J143" s="3" t="s">
        <v>481</v>
      </c>
      <c r="K143" s="3" t="str">
        <f>IFERROR(__xludf.DUMMYFUNCTION("GOOGLETRANSLATE(J143,""fr"",""en"")"),"AG2R refuses to pay additional compensation for quarantine or child care during confinement. Worse, she tries to transform the sickness arrets into quarantine so as not to pay.
Craftsman, I signed a provident contract with AGR for employees.
At"&amp;" the start of confinement, an employee was on sick leave for 15 days, his doctor indicated on the initial judgment ""COVID 19"". In April, the documents were sent to AG2R for the payment of additional compensation. More than 2 months later, no news: neith"&amp;"er refund nor explanatory mail.
At the end of June, AG2R sends me a ""certificate on honor"" to be completed by the employer to specify the nature of the sick leave. Medical confidentiality according to AG2R ... I checked without paying attention one o"&amp;"f the 4 boxes which said ""placed in isolation in connection with the epidemic"". The answer came this time without delay: ""Your employee is or has been, as a work stoppage for child care under the age of 16, or placed in confinement for sick or vulnerab"&amp;"le close. These judgments cannot be Assimilated to a work stoppage for sickness or accident, and therefore do not involve the guarantees of your provident contract "".
In other words, while the Secu reimburses, and without a lack of deficiency, the wor"&amp;"k stoppages for quarantine or child care, AG2R has decided to kick in touch and scroll.
In this case, it is a simple work stoppage for suspicion COVID19, but AG2R found a way to make a quarantine.
On the form: to make your insured persons sever"&amp;"al months without giving news then send a new new document to fill out without any other form of explanation, it's detestable!
On the merits: Try to get around the doctor's indications on sick leave by asking the employer for explanations on the nature"&amp;" of the judgment, it is despicable!
If some are interested in this case, I will keep you informed.
Best regards,")</f>
        <v>AG2R refuses to pay additional compensation for quarantine or child care during confinement. Worse, she tries to transform the sickness arrets into quarantine so as not to pay.
Craftsman, I signed a provident contract with AGR for employees.
At the start of confinement, an employee was on sick leave for 15 days, his doctor indicated on the initial judgment "COVID 19". In April, the documents were sent to AG2R for the payment of additional compensation. More than 2 months later, no news: neither refund nor explanatory mail.
At the end of June, AG2R sends me a "certificate on honor" to be completed by the employer to specify the nature of the sick leave. Medical confidentiality according to AG2R ... I checked without paying attention one of the 4 boxes which said "placed in isolation in connection with the epidemic". The answer came this time without delay: "Your employee is or has been, as a work stoppage for child care under the age of 16, or placed in confinement for sick or vulnerable close. These judgments cannot be Assimilated to a work stoppage for sickness or accident, and therefore do not involve the guarantees of your provident contract ".
In other words, while the Secu reimburses, and without a lack of deficiency, the work stoppages for quarantine or child care, AG2R has decided to kick in touch and scroll.
In this case, it is a simple work stoppage for suspicion COVID19, but AG2R found a way to make a quarantine.
On the form: to make your insured persons several months without giving news then send a new new document to fill out without any other form of explanation, it's detestable!
On the merits: Try to get around the doctor's indications on sick leave by asking the employer for explanations on the nature of the judgment, it is despicable!
If some are interested in this case, I will keep you informed.
Best regards,</v>
      </c>
    </row>
    <row r="144" ht="15.75" customHeight="1">
      <c r="B144" s="3" t="s">
        <v>482</v>
      </c>
      <c r="C144" s="3" t="s">
        <v>483</v>
      </c>
      <c r="D144" s="3" t="s">
        <v>408</v>
      </c>
      <c r="E144" s="3" t="s">
        <v>14</v>
      </c>
      <c r="F144" s="3" t="s">
        <v>15</v>
      </c>
      <c r="G144" s="3" t="s">
        <v>484</v>
      </c>
      <c r="H144" s="3" t="s">
        <v>139</v>
      </c>
      <c r="I144" s="3" t="str">
        <f>IFERROR(__xludf.DUMMYFUNCTION("GOOGLETRANSLATE(C144,""fr"",""en"")"),"I am very good client at AG2R. With a fairly large price contribution. I have always paid contributions. My story in short: Stead of sickness by my doctor for ""person at risk"" on 26 marks, I am phone on May 7 to tell me that I will have no right! . Mean"&amp;"while, no news from my insurer, and requests to send by double or triple exemplary paper email to make the pleasure last. I called them this week to request exceptional help as part of the COVVID, the intelocutor answers me that the regional manager must "&amp;"remind me of it because it is done on request. (I refused to have the call of my pseudo-advisor who has lacked me for weeks). Since then, I still wait ..... they don't even have the correction to hold their words, no decency in view of the contributions t"&amp;"hat I give them every month. The problem is not not to be compensation; The problem is their more than disdainful behavior. I am therefore angry with this insurance, which in fact has only the name. RUN AWAY!!!! They only assure their wallet, not yours, a"&amp;"nd in addition, they make fun of you !!!")</f>
        <v>I am very good client at AG2R. With a fairly large price contribution. I have always paid contributions. My story in short: Stead of sickness by my doctor for "person at risk" on 26 marks, I am phone on May 7 to tell me that I will have no right! . Meanwhile, no news from my insurer, and requests to send by double or triple exemplary paper email to make the pleasure last. I called them this week to request exceptional help as part of the COVVID, the intelocutor answers me that the regional manager must remind me of it because it is done on request. (I refused to have the call of my pseudo-advisor who has lacked me for weeks). Since then, I still wait ..... they don't even have the correction to hold their words, no decency in view of the contributions that I give them every month. The problem is not not to be compensation; The problem is their more than disdainful behavior. I am therefore angry with this insurance, which in fact has only the name. RUN AWAY!!!! They only assure their wallet, not yours, and in addition, they make fun of you !!!</v>
      </c>
      <c r="J144" s="3" t="s">
        <v>483</v>
      </c>
      <c r="K144" s="3" t="str">
        <f>IFERROR(__xludf.DUMMYFUNCTION("GOOGLETRANSLATE(J144,""fr"",""en"")"),"I am very good client at AG2R. With a fairly large price contribution. I have always paid contributions. My story in short: Stead of sickness by my doctor for ""person at risk"" on 26 marks, I am phone on May 7 to tell me that I will have no right! . Mean"&amp;"while, no news from my insurer, and requests to send by double or triple exemplary paper email to make the pleasure last. I called them this week to request exceptional help as part of the COVVID, the intelocutor answers me that the regional manager must "&amp;"remind me of it because it is done on request. (I refused to have the call of my pseudo-advisor who has lacked me for weeks). Since then, I still wait ..... they don't even have the correction to hold their words, no decency in view of the contributions t"&amp;"hat I give them every month. The problem is not not to be compensation; The problem is their more than disdainful behavior. I am therefore angry with this insurance, which in fact has only the name. RUN AWAY!!!! They only assure their wallet, not yours, a"&amp;"nd in addition, they make fun of you !!!")</f>
        <v>I am very good client at AG2R. With a fairly large price contribution. I have always paid contributions. My story in short: Stead of sickness by my doctor for "person at risk" on 26 marks, I am phone on May 7 to tell me that I will have no right! . Meanwhile, no news from my insurer, and requests to send by double or triple exemplary paper email to make the pleasure last. I called them this week to request exceptional help as part of the COVVID, the intelocutor answers me that the regional manager must remind me of it because it is done on request. (I refused to have the call of my pseudo-advisor who has lacked me for weeks). Since then, I still wait ..... they don't even have the correction to hold their words, no decency in view of the contributions that I give them every month. The problem is not not to be compensation; The problem is their more than disdainful behavior. I am therefore angry with this insurance, which in fact has only the name. RUN AWAY!!!! They only assure their wallet, not yours, and in addition, they make fun of you !!!</v>
      </c>
    </row>
    <row r="145" ht="15.75" customHeight="1">
      <c r="B145" s="3" t="s">
        <v>485</v>
      </c>
      <c r="C145" s="3" t="s">
        <v>486</v>
      </c>
      <c r="D145" s="3" t="s">
        <v>408</v>
      </c>
      <c r="E145" s="3" t="s">
        <v>14</v>
      </c>
      <c r="F145" s="3" t="s">
        <v>15</v>
      </c>
      <c r="G145" s="3" t="s">
        <v>487</v>
      </c>
      <c r="H145" s="3" t="s">
        <v>139</v>
      </c>
      <c r="I145" s="3" t="str">
        <f>IFERROR(__xludf.DUMMYFUNCTION("GOOGLETRANSLATE(C145,""fr"",""en"")"),"My partner sent the documents requested following the disappearance of his dad in order to be able to perceive the payment of the capital put in place. This will be a year and AG2R La Mondiale tries by all means to delay payment. We made reminders by emai"&amp;"l, by phone. Sometimes the file is being processed, sometimes they lack documents, sometimes they have not received our requests. This process is shameful. As if the suffering felt by my companion was not enough, he must also manage the lack of profession"&amp;"al integrity of this insurer and his little skills!")</f>
        <v>My partner sent the documents requested following the disappearance of his dad in order to be able to perceive the payment of the capital put in place. This will be a year and AG2R La Mondiale tries by all means to delay payment. We made reminders by email, by phone. Sometimes the file is being processed, sometimes they lack documents, sometimes they have not received our requests. This process is shameful. As if the suffering felt by my companion was not enough, he must also manage the lack of professional integrity of this insurer and his little skills!</v>
      </c>
      <c r="J145" s="3" t="s">
        <v>486</v>
      </c>
      <c r="K145" s="3" t="str">
        <f>IFERROR(__xludf.DUMMYFUNCTION("GOOGLETRANSLATE(J145,""fr"",""en"")"),"My partner sent the documents requested following the disappearance of his dad in order to be able to perceive the payment of the capital put in place. This will be a year and AG2R La Mondiale tries by all means to delay payment. We made reminders by emai"&amp;"l, by phone. Sometimes the file is being processed, sometimes they lack documents, sometimes they have not received our requests. This process is shameful. As if the suffering felt by my companion was not enough, he must also manage the lack of profession"&amp;"al integrity of this insurer and his little skills!")</f>
        <v>My partner sent the documents requested following the disappearance of his dad in order to be able to perceive the payment of the capital put in place. This will be a year and AG2R La Mondiale tries by all means to delay payment. We made reminders by email, by phone. Sometimes the file is being processed, sometimes they lack documents, sometimes they have not received our requests. This process is shameful. As if the suffering felt by my companion was not enough, he must also manage the lack of professional integrity of this insurer and his little skills!</v>
      </c>
    </row>
    <row r="146" ht="15.75" customHeight="1">
      <c r="B146" s="3" t="s">
        <v>488</v>
      </c>
      <c r="C146" s="3" t="s">
        <v>489</v>
      </c>
      <c r="D146" s="3" t="s">
        <v>408</v>
      </c>
      <c r="E146" s="3" t="s">
        <v>14</v>
      </c>
      <c r="F146" s="3" t="s">
        <v>15</v>
      </c>
      <c r="G146" s="3" t="s">
        <v>287</v>
      </c>
      <c r="H146" s="3" t="s">
        <v>288</v>
      </c>
      <c r="I146" s="3" t="str">
        <f>IFERROR(__xludf.DUMMYFUNCTION("GOOGLETRANSLATE(C146,""fr"",""en"")"),"I am on a work stoppage outside mission (temporary worker- conventional portability) since 03/15/2020, and I have still not had my additional allowances. I sent my file with all the supporting documents (RIB, last mission contract, etc.) via your website "&amp;"and the email available on Provident temporary workers; I have called you several times and always waiting times that are never the same, and when I ask for information either we do not know and I am told ""it's the management service"" or the people on t"&amp;"he phone are arrogant or I am hung up by telling me that my file is not urgent. I don't know what to do anymore, I'm on the verge of cracking, I have a lot of financial problems, in addition to being sick! Cdt,")</f>
        <v>I am on a work stoppage outside mission (temporary worker- conventional portability) since 03/15/2020, and I have still not had my additional allowances. I sent my file with all the supporting documents (RIB, last mission contract, etc.) via your website and the email available on Provident temporary workers; I have called you several times and always waiting times that are never the same, and when I ask for information either we do not know and I am told "it's the management service" or the people on the phone are arrogant or I am hung up by telling me that my file is not urgent. I don't know what to do anymore, I'm on the verge of cracking, I have a lot of financial problems, in addition to being sick! Cdt,</v>
      </c>
      <c r="J146" s="3" t="s">
        <v>489</v>
      </c>
      <c r="K146" s="3" t="str">
        <f>IFERROR(__xludf.DUMMYFUNCTION("GOOGLETRANSLATE(J146,""fr"",""en"")"),"I am on a work stoppage outside mission (temporary worker- conventional portability) since 03/15/2020, and I have still not had my additional allowances. I sent my file with all the supporting documents (RIB, last mission contract, etc.) via your website "&amp;"and the email available on Provident temporary workers; I have called you several times and always waiting times that are never the same, and when I ask for information either we do not know and I am told ""it's the management service"" or the people on t"&amp;"he phone are arrogant or I am hung up by telling me that my file is not urgent. I don't know what to do anymore, I'm on the verge of cracking, I have a lot of financial problems, in addition to being sick! Cdt,")</f>
        <v>I am on a work stoppage outside mission (temporary worker- conventional portability) since 03/15/2020, and I have still not had my additional allowances. I sent my file with all the supporting documents (RIB, last mission contract, etc.) via your website and the email available on Provident temporary workers; I have called you several times and always waiting times that are never the same, and when I ask for information either we do not know and I am told "it's the management service" or the people on the phone are arrogant or I am hung up by telling me that my file is not urgent. I don't know what to do anymore, I'm on the verge of cracking, I have a lot of financial problems, in addition to being sick! Cdt,</v>
      </c>
    </row>
    <row r="147" ht="15.75" customHeight="1">
      <c r="B147" s="3" t="s">
        <v>490</v>
      </c>
      <c r="C147" s="3" t="s">
        <v>491</v>
      </c>
      <c r="D147" s="3" t="s">
        <v>408</v>
      </c>
      <c r="E147" s="3" t="s">
        <v>14</v>
      </c>
      <c r="F147" s="3" t="s">
        <v>15</v>
      </c>
      <c r="G147" s="3" t="s">
        <v>492</v>
      </c>
      <c r="H147" s="3" t="s">
        <v>288</v>
      </c>
      <c r="I147" s="3" t="str">
        <f>IFERROR(__xludf.DUMMYFUNCTION("GOOGLETRANSLATE(C147,""fr"",""en"")"),"Hi there. I agree with you on the poor quality of the services of this insurer. I still have no rent when I have been in disability Cat 2 since November 2019. Following the advice of a lawyer, I launch a formal notice tomorrow. For my part, I hope that it"&amp;" will be enough and that I will not have to initiate heavier procedures. I will tell you about the continuation of the events. If I had been able to, I would have put zero star in my opinion.")</f>
        <v>Hi there. I agree with you on the poor quality of the services of this insurer. I still have no rent when I have been in disability Cat 2 since November 2019. Following the advice of a lawyer, I launch a formal notice tomorrow. For my part, I hope that it will be enough and that I will not have to initiate heavier procedures. I will tell you about the continuation of the events. If I had been able to, I would have put zero star in my opinion.</v>
      </c>
      <c r="J147" s="3" t="s">
        <v>491</v>
      </c>
      <c r="K147" s="3" t="str">
        <f>IFERROR(__xludf.DUMMYFUNCTION("GOOGLETRANSLATE(J147,""fr"",""en"")"),"Hi there. I agree with you on the poor quality of the services of this insurer. I still have no rent when I have been in disability Cat 2 since November 2019. Following the advice of a lawyer, I launch a formal notice tomorrow. For my part, I hope that it"&amp;" will be enough and that I will not have to initiate heavier procedures. I will tell you about the continuation of the events. If I had been able to, I would have put zero star in my opinion.")</f>
        <v>Hi there. I agree with you on the poor quality of the services of this insurer. I still have no rent when I have been in disability Cat 2 since November 2019. Following the advice of a lawyer, I launch a formal notice tomorrow. For my part, I hope that it will be enough and that I will not have to initiate heavier procedures. I will tell you about the continuation of the events. If I had been able to, I would have put zero star in my opinion.</v>
      </c>
    </row>
    <row r="148" ht="15.75" customHeight="1">
      <c r="B148" s="3" t="s">
        <v>493</v>
      </c>
      <c r="C148" s="3" t="s">
        <v>494</v>
      </c>
      <c r="D148" s="3" t="s">
        <v>408</v>
      </c>
      <c r="E148" s="3" t="s">
        <v>14</v>
      </c>
      <c r="F148" s="3" t="s">
        <v>15</v>
      </c>
      <c r="G148" s="3" t="s">
        <v>495</v>
      </c>
      <c r="H148" s="3" t="s">
        <v>215</v>
      </c>
      <c r="I148" s="3" t="str">
        <f>IFERROR(__xludf.DUMMYFUNCTION("GOOGLETRANSLATE(C148,""fr"",""en"")"),"To be avoided at all costs of management of 4 months minimum")</f>
        <v>To be avoided at all costs of management of 4 months minimum</v>
      </c>
      <c r="J148" s="3" t="s">
        <v>494</v>
      </c>
      <c r="K148" s="3" t="str">
        <f>IFERROR(__xludf.DUMMYFUNCTION("GOOGLETRANSLATE(J148,""fr"",""en"")"),"To be avoided at all costs of management of 4 months minimum")</f>
        <v>To be avoided at all costs of management of 4 months minimum</v>
      </c>
    </row>
    <row r="149" ht="15.75" customHeight="1">
      <c r="B149" s="3" t="s">
        <v>496</v>
      </c>
      <c r="C149" s="3" t="s">
        <v>497</v>
      </c>
      <c r="D149" s="3" t="s">
        <v>408</v>
      </c>
      <c r="E149" s="3" t="s">
        <v>14</v>
      </c>
      <c r="F149" s="3" t="s">
        <v>15</v>
      </c>
      <c r="G149" s="3" t="s">
        <v>356</v>
      </c>
      <c r="H149" s="3" t="s">
        <v>215</v>
      </c>
      <c r="I149" s="3" t="str">
        <f>IFERROR(__xludf.DUMMYFUNCTION("GOOGLETRANSLATE(C149,""fr"",""en"")"),"I asked for the total buyout of my life savings since March and despite my reminders I have still received nothing. At the same time I made the same request from Generali. In 5 days the money was on my account. Generali was, however, under the same workin"&amp;"g conditions as AG 2R, namely telework. The latter even had the overwhelmingness to ask me if I couldn't do otherwise (see credit request?) Rather than moving my money")</f>
        <v>I asked for the total buyout of my life savings since March and despite my reminders I have still received nothing. At the same time I made the same request from Generali. In 5 days the money was on my account. Generali was, however, under the same working conditions as AG 2R, namely telework. The latter even had the overwhelmingness to ask me if I couldn't do otherwise (see credit request?) Rather than moving my money</v>
      </c>
      <c r="J149" s="3" t="s">
        <v>497</v>
      </c>
      <c r="K149" s="3" t="str">
        <f>IFERROR(__xludf.DUMMYFUNCTION("GOOGLETRANSLATE(J149,""fr"",""en"")"),"I asked for the total buyout of my life savings since March and despite my reminders I have still received nothing. At the same time I made the same request from Generali. In 5 days the money was on my account. Generali was, however, under the same workin"&amp;"g conditions as AG 2R, namely telework. The latter even had the overwhelmingness to ask me if I couldn't do otherwise (see credit request?) Rather than moving my money")</f>
        <v>I asked for the total buyout of my life savings since March and despite my reminders I have still received nothing. At the same time I made the same request from Generali. In 5 days the money was on my account. Generali was, however, under the same working conditions as AG 2R, namely telework. The latter even had the overwhelmingness to ask me if I couldn't do otherwise (see credit request?) Rather than moving my money</v>
      </c>
    </row>
    <row r="150" ht="15.75" customHeight="1">
      <c r="B150" s="3" t="s">
        <v>498</v>
      </c>
      <c r="C150" s="3" t="s">
        <v>499</v>
      </c>
      <c r="D150" s="3" t="s">
        <v>408</v>
      </c>
      <c r="E150" s="3" t="s">
        <v>14</v>
      </c>
      <c r="F150" s="3" t="s">
        <v>15</v>
      </c>
      <c r="G150" s="3" t="s">
        <v>500</v>
      </c>
      <c r="H150" s="3" t="s">
        <v>222</v>
      </c>
      <c r="I150" s="3" t="str">
        <f>IFERROR(__xludf.DUMMYFUNCTION("GOOGLETRANSLATE(C150,""fr"",""en"")"),"Since my employer has subscribed to providents at AGR2 C has been a disaster to receive its provident compensation. It has been since 20/11/2019 that I have not been settled despite the many reminders of the company that uses me. This since April 2019 or "&amp;"you must constantly claim. In addition to reach you you have to be patient. I hung up after 16 min")</f>
        <v>Since my employer has subscribed to providents at AGR2 C has been a disaster to receive its provident compensation. It has been since 20/11/2019 that I have not been settled despite the many reminders of the company that uses me. This since April 2019 or you must constantly claim. In addition to reach you you have to be patient. I hung up after 16 min</v>
      </c>
      <c r="J150" s="3" t="s">
        <v>499</v>
      </c>
      <c r="K150" s="3" t="str">
        <f>IFERROR(__xludf.DUMMYFUNCTION("GOOGLETRANSLATE(J150,""fr"",""en"")"),"Since my employer has subscribed to providents at AGR2 C has been a disaster to receive its provident compensation. It has been since 20/11/2019 that I have not been settled despite the many reminders of the company that uses me. This since April 2019 or "&amp;"you must constantly claim. In addition to reach you you have to be patient. I hung up after 16 min")</f>
        <v>Since my employer has subscribed to providents at AGR2 C has been a disaster to receive its provident compensation. It has been since 20/11/2019 that I have not been settled despite the many reminders of the company that uses me. This since April 2019 or you must constantly claim. In addition to reach you you have to be patient. I hung up after 16 min</v>
      </c>
    </row>
    <row r="151" ht="15.75" customHeight="1">
      <c r="B151" s="3" t="s">
        <v>427</v>
      </c>
      <c r="C151" s="3" t="s">
        <v>501</v>
      </c>
      <c r="D151" s="3" t="s">
        <v>408</v>
      </c>
      <c r="E151" s="3" t="s">
        <v>14</v>
      </c>
      <c r="F151" s="3" t="s">
        <v>15</v>
      </c>
      <c r="G151" s="3" t="s">
        <v>502</v>
      </c>
      <c r="H151" s="3" t="s">
        <v>222</v>
      </c>
      <c r="I151" s="3" t="str">
        <f>IFERROR(__xludf.DUMMYFUNCTION("GOOGLETRANSLATE(C151,""fr"",""en"")"),"We are on February 4 and the disability pension in January has still not been paid !! Several times a year, AG2R pays the pensions delay without apologizing or worrying about the fact that the insured have deadlines that fall on fixed dates. It translates"&amp;" a total lack of respect for these insured people who nevertheless make them live.")</f>
        <v>We are on February 4 and the disability pension in January has still not been paid !! Several times a year, AG2R pays the pensions delay without apologizing or worrying about the fact that the insured have deadlines that fall on fixed dates. It translates a total lack of respect for these insured people who nevertheless make them live.</v>
      </c>
      <c r="J151" s="3" t="s">
        <v>501</v>
      </c>
      <c r="K151" s="3" t="str">
        <f>IFERROR(__xludf.DUMMYFUNCTION("GOOGLETRANSLATE(J151,""fr"",""en"")"),"We are on February 4 and the disability pension in January has still not been paid !! Several times a year, AG2R pays the pensions delay without apologizing or worrying about the fact that the insured have deadlines that fall on fixed dates. It translates"&amp;" a total lack of respect for these insured people who nevertheless make them live.")</f>
        <v>We are on February 4 and the disability pension in January has still not been paid !! Several times a year, AG2R pays the pensions delay without apologizing or worrying about the fact that the insured have deadlines that fall on fixed dates. It translates a total lack of respect for these insured people who nevertheless make them live.</v>
      </c>
    </row>
    <row r="152" ht="15.75" customHeight="1">
      <c r="B152" s="3" t="s">
        <v>503</v>
      </c>
      <c r="C152" s="3" t="s">
        <v>504</v>
      </c>
      <c r="D152" s="3" t="s">
        <v>408</v>
      </c>
      <c r="E152" s="3" t="s">
        <v>14</v>
      </c>
      <c r="F152" s="3" t="s">
        <v>15</v>
      </c>
      <c r="G152" s="3" t="s">
        <v>505</v>
      </c>
      <c r="H152" s="3" t="s">
        <v>226</v>
      </c>
      <c r="I152" s="3" t="str">
        <f>IFERROR(__xludf.DUMMYFUNCTION("GOOGLETRANSLATE(C152,""fr"",""en"")"),"No problem selling contracts but no follow -up during telephone calls they answer what we want to hear but no action behind impossible to be valid codes to create your space and be able to manage on your own since customer service is incompetent")</f>
        <v>No problem selling contracts but no follow -up during telephone calls they answer what we want to hear but no action behind impossible to be valid codes to create your space and be able to manage on your own since customer service is incompetent</v>
      </c>
      <c r="J152" s="3" t="s">
        <v>504</v>
      </c>
      <c r="K152" s="3" t="str">
        <f>IFERROR(__xludf.DUMMYFUNCTION("GOOGLETRANSLATE(J152,""fr"",""en"")"),"No problem selling contracts but no follow -up during telephone calls they answer what we want to hear but no action behind impossible to be valid codes to create your space and be able to manage on your own since customer service is incompetent")</f>
        <v>No problem selling contracts but no follow -up during telephone calls they answer what we want to hear but no action behind impossible to be valid codes to create your space and be able to manage on your own since customer service is incompetent</v>
      </c>
    </row>
    <row r="153" ht="15.75" customHeight="1">
      <c r="B153" s="3" t="s">
        <v>506</v>
      </c>
      <c r="C153" s="3" t="s">
        <v>507</v>
      </c>
      <c r="D153" s="3" t="s">
        <v>408</v>
      </c>
      <c r="E153" s="3" t="s">
        <v>14</v>
      </c>
      <c r="F153" s="3" t="s">
        <v>15</v>
      </c>
      <c r="G153" s="3" t="s">
        <v>508</v>
      </c>
      <c r="H153" s="3" t="s">
        <v>509</v>
      </c>
      <c r="I153" s="3" t="str">
        <f>IFERROR(__xludf.DUMMYFUNCTION("GOOGLETRANSLATE(C153,""fr"",""en"")"),"Inadmissible world behavior!
blockages of unjustified allowances, bad faith of interlocutors, repeated contradictory words, choice of unacceptable medical expert ...
I thought I was accompanied in a difficult moment in my life (that's what they sold me "&amp;"at the start) and it is the opposite !!!!! It is the obstacle course. He forces me to put me in combat mode with them ...")</f>
        <v>Inadmissible world behavior!
blockages of unjustified allowances, bad faith of interlocutors, repeated contradictory words, choice of unacceptable medical expert ...
I thought I was accompanied in a difficult moment in my life (that's what they sold me at the start) and it is the opposite !!!!! It is the obstacle course. He forces me to put me in combat mode with them ...</v>
      </c>
      <c r="J153" s="3" t="s">
        <v>507</v>
      </c>
      <c r="K153" s="3" t="str">
        <f>IFERROR(__xludf.DUMMYFUNCTION("GOOGLETRANSLATE(J153,""fr"",""en"")"),"Inadmissible world behavior!
blockages of unjustified allowances, bad faith of interlocutors, repeated contradictory words, choice of unacceptable medical expert ...
I thought I was accompanied in a difficult moment in my life (that's what they sold me "&amp;"at the start) and it is the opposite !!!!! It is the obstacle course. He forces me to put me in combat mode with them ...")</f>
        <v>Inadmissible world behavior!
blockages of unjustified allowances, bad faith of interlocutors, repeated contradictory words, choice of unacceptable medical expert ...
I thought I was accompanied in a difficult moment in my life (that's what they sold me at the start) and it is the opposite !!!!! It is the obstacle course. He forces me to put me in combat mode with them ...</v>
      </c>
    </row>
    <row r="154" ht="15.75" customHeight="1">
      <c r="B154" s="3" t="s">
        <v>510</v>
      </c>
      <c r="C154" s="3" t="s">
        <v>511</v>
      </c>
      <c r="D154" s="3" t="s">
        <v>408</v>
      </c>
      <c r="E154" s="3" t="s">
        <v>14</v>
      </c>
      <c r="F154" s="3" t="s">
        <v>15</v>
      </c>
      <c r="G154" s="3" t="s">
        <v>512</v>
      </c>
      <c r="H154" s="3" t="s">
        <v>509</v>
      </c>
      <c r="I154" s="3" t="str">
        <f>IFERROR(__xludf.DUMMYFUNCTION("GOOGLETRANSLATE(C154,""fr"",""en"")"),"You can't find worse on AG2R. I learn this morning at the phone that my disability pension will no longer be paid to me because of my 65 years outside I was right there until 2021 due to my activity until this date which will be retirement. Besides, the S"&amp;"ecurity sent me well again this month a payment certificate from my security annuity. So AG2 R should make the payment anyway while I receive the social security annuity. A showdown is committed today against them. Already the reimbursement of the CSG per"&amp;"ceived unjustly perceived I had to make external aid. I will therefore proceed like that. What a funny organization filled with people who do not apply the laws.")</f>
        <v>You can't find worse on AG2R. I learn this morning at the phone that my disability pension will no longer be paid to me because of my 65 years outside I was right there until 2021 due to my activity until this date which will be retirement. Besides, the Security sent me well again this month a payment certificate from my security annuity. So AG2 R should make the payment anyway while I receive the social security annuity. A showdown is committed today against them. Already the reimbursement of the CSG perceived unjustly perceived I had to make external aid. I will therefore proceed like that. What a funny organization filled with people who do not apply the laws.</v>
      </c>
      <c r="J154" s="3" t="s">
        <v>511</v>
      </c>
      <c r="K154" s="3" t="str">
        <f>IFERROR(__xludf.DUMMYFUNCTION("GOOGLETRANSLATE(J154,""fr"",""en"")"),"You can't find worse on AG2R. I learn this morning at the phone that my disability pension will no longer be paid to me because of my 65 years outside I was right there until 2021 due to my activity until this date which will be retirement. Besides, the S"&amp;"ecurity sent me well again this month a payment certificate from my security annuity. So AG2 R should make the payment anyway while I receive the social security annuity. A showdown is committed today against them. Already the reimbursement of the CSG per"&amp;"ceived unjustly perceived I had to make external aid. I will therefore proceed like that. What a funny organization filled with people who do not apply the laws.")</f>
        <v>You can't find worse on AG2R. I learn this morning at the phone that my disability pension will no longer be paid to me because of my 65 years outside I was right there until 2021 due to my activity until this date which will be retirement. Besides, the Security sent me well again this month a payment certificate from my security annuity. So AG2 R should make the payment anyway while I receive the social security annuity. A showdown is committed today against them. Already the reimbursement of the CSG perceived unjustly perceived I had to make external aid. I will therefore proceed like that. What a funny organization filled with people who do not apply the laws.</v>
      </c>
    </row>
    <row r="155" ht="15.75" customHeight="1">
      <c r="B155" s="3" t="s">
        <v>513</v>
      </c>
      <c r="C155" s="3" t="s">
        <v>514</v>
      </c>
      <c r="D155" s="3" t="s">
        <v>408</v>
      </c>
      <c r="E155" s="3" t="s">
        <v>14</v>
      </c>
      <c r="F155" s="3" t="s">
        <v>15</v>
      </c>
      <c r="G155" s="3" t="s">
        <v>512</v>
      </c>
      <c r="H155" s="3" t="s">
        <v>509</v>
      </c>
      <c r="I155" s="3" t="str">
        <f>IFERROR(__xludf.DUMMYFUNCTION("GOOGLETRANSLATE(C155,""fr"",""en"")"),"I receive a disability disability pension 2nd category of 496 euros I await the payment of my annuity unfortunately always always at the end of the month I looked at the calendar it will be fired on December 23 but how dab on the account on December 28 Li"&amp;"ke no family Christmas for me her super you would have an effort for the people who are like me to pay us before cordially Melie")</f>
        <v>I receive a disability disability pension 2nd category of 496 euros I await the payment of my annuity unfortunately always always at the end of the month I looked at the calendar it will be fired on December 23 but how dab on the account on December 28 Like no family Christmas for me her super you would have an effort for the people who are like me to pay us before cordially Melie</v>
      </c>
      <c r="J155" s="3" t="s">
        <v>514</v>
      </c>
      <c r="K155" s="3" t="str">
        <f>IFERROR(__xludf.DUMMYFUNCTION("GOOGLETRANSLATE(J155,""fr"",""en"")"),"I receive a disability disability pension 2nd category of 496 euros I await the payment of my annuity unfortunately always always at the end of the month I looked at the calendar it will be fired on December 23 but how dab on the account on December 28 Li"&amp;"ke no family Christmas for me her super you would have an effort for the people who are like me to pay us before cordially Melie")</f>
        <v>I receive a disability disability pension 2nd category of 496 euros I await the payment of my annuity unfortunately always always at the end of the month I looked at the calendar it will be fired on December 23 but how dab on the account on December 28 Like no family Christmas for me her super you would have an effort for the people who are like me to pay us before cordially Melie</v>
      </c>
    </row>
    <row r="156" ht="15.75" customHeight="1">
      <c r="B156" s="3" t="s">
        <v>515</v>
      </c>
      <c r="C156" s="3" t="s">
        <v>516</v>
      </c>
      <c r="D156" s="3" t="s">
        <v>408</v>
      </c>
      <c r="E156" s="3" t="s">
        <v>14</v>
      </c>
      <c r="F156" s="3" t="s">
        <v>15</v>
      </c>
      <c r="G156" s="3" t="s">
        <v>142</v>
      </c>
      <c r="H156" s="3" t="s">
        <v>73</v>
      </c>
      <c r="I156" s="3" t="str">
        <f>IFERROR(__xludf.DUMMYFUNCTION("GOOGLETRANSLATE(C156,""fr"",""en"")"),"If you are an interim and you are looking for something serious? I advise you to avoid agencies working with AG2R the World Cup ... It will never take care of you ... But, obviously, you contribute")</f>
        <v>If you are an interim and you are looking for something serious? I advise you to avoid agencies working with AG2R the World Cup ... It will never take care of you ... But, obviously, you contribute</v>
      </c>
      <c r="J156" s="3" t="s">
        <v>516</v>
      </c>
      <c r="K156" s="3" t="str">
        <f>IFERROR(__xludf.DUMMYFUNCTION("GOOGLETRANSLATE(J156,""fr"",""en"")"),"If you are an interim and you are looking for something serious? I advise you to avoid agencies working with AG2R the World Cup ... It will never take care of you ... But, obviously, you contribute")</f>
        <v>If you are an interim and you are looking for something serious? I advise you to avoid agencies working with AG2R the World Cup ... It will never take care of you ... But, obviously, you contribute</v>
      </c>
    </row>
    <row r="157" ht="15.75" customHeight="1">
      <c r="B157" s="3" t="s">
        <v>517</v>
      </c>
      <c r="C157" s="3" t="s">
        <v>518</v>
      </c>
      <c r="D157" s="3" t="s">
        <v>408</v>
      </c>
      <c r="E157" s="3" t="s">
        <v>14</v>
      </c>
      <c r="F157" s="3" t="s">
        <v>15</v>
      </c>
      <c r="G157" s="3" t="s">
        <v>519</v>
      </c>
      <c r="H157" s="3" t="s">
        <v>73</v>
      </c>
      <c r="I157" s="3" t="str">
        <f>IFERROR(__xludf.DUMMYFUNCTION("GOOGLETRANSLATE(C157,""fr"",""en"")"),"My mother died on August 26 despite sending the file concerning the AG2R funeral guarantees made the deaf ear")</f>
        <v>My mother died on August 26 despite sending the file concerning the AG2R funeral guarantees made the deaf ear</v>
      </c>
      <c r="J157" s="3" t="s">
        <v>518</v>
      </c>
      <c r="K157" s="3" t="str">
        <f>IFERROR(__xludf.DUMMYFUNCTION("GOOGLETRANSLATE(J157,""fr"",""en"")"),"My mother died on August 26 despite sending the file concerning the AG2R funeral guarantees made the deaf ear")</f>
        <v>My mother died on August 26 despite sending the file concerning the AG2R funeral guarantees made the deaf ear</v>
      </c>
    </row>
    <row r="158" ht="15.75" customHeight="1">
      <c r="B158" s="3" t="s">
        <v>520</v>
      </c>
      <c r="C158" s="3" t="s">
        <v>521</v>
      </c>
      <c r="D158" s="3" t="s">
        <v>408</v>
      </c>
      <c r="E158" s="3" t="s">
        <v>14</v>
      </c>
      <c r="F158" s="3" t="s">
        <v>15</v>
      </c>
      <c r="G158" s="3" t="s">
        <v>522</v>
      </c>
      <c r="H158" s="3" t="s">
        <v>73</v>
      </c>
      <c r="I158" s="3" t="str">
        <f>IFERROR(__xludf.DUMMYFUNCTION("GOOGLETRANSLATE(C158,""fr"",""en"")"),"Very disappointed.
In work stoppage outside mission and in legal portability; The processing of my file is a real disaster.
Indeed during its constitution I am told that a document is missing; then that my file is very complete; Then again that a docume"&amp;"nt is missing and so on ...
In short I see that I am not the only one to undergo this kind of inconvenience.
But what puts me angry is that my file was rejected for ""insufficient seniority"" and I read that one day has been taken into account. HERE THE"&amp;"N!!!
It is a big mistake on their part because I have 18 months of mission to my last employer and that they have all the information in the documents sent in particular the pole employment certificate of my last employer which details among other things"&amp;" all my contracts day laborers and the number of hours worked in the last 12 months.
So the error to take into account only the date of the last day of work and not the 12 months made my file reject.
I asked by tel explanations and there again a documen"&amp;"t is missing.
So stop because here we are close to incompetence in all its splendor. But how could it have been processing my file then ???
In front of such behaviors; I see myself obliged to enter the ACPR and more later.
A good understanding.
")</f>
        <v>Very disappointed.
In work stoppage outside mission and in legal portability; The processing of my file is a real disaster.
Indeed during its constitution I am told that a document is missing; then that my file is very complete; Then again that a document is missing and so on ...
In short I see that I am not the only one to undergo this kind of inconvenience.
But what puts me angry is that my file was rejected for "insufficient seniority" and I read that one day has been taken into account. HERE THEN!!!
It is a big mistake on their part because I have 18 months of mission to my last employer and that they have all the information in the documents sent in particular the pole employment certificate of my last employer which details among other things all my contracts day laborers and the number of hours worked in the last 12 months.
So the error to take into account only the date of the last day of work and not the 12 months made my file reject.
I asked by tel explanations and there again a document is missing.
So stop because here we are close to incompetence in all its splendor. But how could it have been processing my file then ???
In front of such behaviors; I see myself obliged to enter the ACPR and more later.
A good understanding.
</v>
      </c>
      <c r="J158" s="3" t="s">
        <v>521</v>
      </c>
      <c r="K158" s="3" t="str">
        <f>IFERROR(__xludf.DUMMYFUNCTION("GOOGLETRANSLATE(J158,""fr"",""en"")"),"Very disappointed.
In work stoppage outside mission and in legal portability; The processing of my file is a real disaster.
Indeed during its constitution I am told that a document is missing; then that my file is very complete; Then again that a docume"&amp;"nt is missing and so on ...
In short I see that I am not the only one to undergo this kind of inconvenience.
But what puts me angry is that my file was rejected for ""insufficient seniority"" and I read that one day has been taken into account. HERE THE"&amp;"N!!!
It is a big mistake on their part because I have 18 months of mission to my last employer and that they have all the information in the documents sent in particular the pole employment certificate of my last employer which details among other things"&amp;" all my contracts day laborers and the number of hours worked in the last 12 months.
So the error to take into account only the date of the last day of work and not the 12 months made my file reject.
I asked by tel explanations and there again a documen"&amp;"t is missing.
So stop because here we are close to incompetence in all its splendor. But how could it have been processing my file then ???
In front of such behaviors; I see myself obliged to enter the ACPR and more later.
A good understanding.
")</f>
        <v>Very disappointed.
In work stoppage outside mission and in legal portability; The processing of my file is a real disaster.
Indeed during its constitution I am told that a document is missing; then that my file is very complete; Then again that a document is missing and so on ...
In short I see that I am not the only one to undergo this kind of inconvenience.
But what puts me angry is that my file was rejected for "insufficient seniority" and I read that one day has been taken into account. HERE THEN!!!
It is a big mistake on their part because I have 18 months of mission to my last employer and that they have all the information in the documents sent in particular the pole employment certificate of my last employer which details among other things all my contracts day laborers and the number of hours worked in the last 12 months.
So the error to take into account only the date of the last day of work and not the 12 months made my file reject.
I asked by tel explanations and there again a document is missing.
So stop because here we are close to incompetence in all its splendor. But how could it have been processing my file then ???
In front of such behaviors; I see myself obliged to enter the ACPR and more later.
A good understanding.
</v>
      </c>
    </row>
    <row r="159" ht="15.75" customHeight="1">
      <c r="B159" s="3" t="s">
        <v>523</v>
      </c>
      <c r="C159" s="3" t="s">
        <v>524</v>
      </c>
      <c r="D159" s="3" t="s">
        <v>408</v>
      </c>
      <c r="E159" s="3" t="s">
        <v>14</v>
      </c>
      <c r="F159" s="3" t="s">
        <v>15</v>
      </c>
      <c r="G159" s="3" t="s">
        <v>525</v>
      </c>
      <c r="H159" s="3" t="s">
        <v>73</v>
      </c>
      <c r="I159" s="3" t="str">
        <f>IFERROR(__xludf.DUMMYFUNCTION("GOOGLETRANSLATE(C159,""fr"",""en"")"),"Daily work stoppage compensation in 2018 paid in 2019 with 1 month delay therefore retained at the source of taxes, calculated on a flat -rate basis drawn from a hat (?).
Exorbitant prices.
Advice close to absolute zero.
(I can also consider attacking "&amp;"for lack of advice)
I have my retirement supplement with them and I start to freak out seriously ....")</f>
        <v>Daily work stoppage compensation in 2018 paid in 2019 with 1 month delay therefore retained at the source of taxes, calculated on a flat -rate basis drawn from a hat (?).
Exorbitant prices.
Advice close to absolute zero.
(I can also consider attacking for lack of advice)
I have my retirement supplement with them and I start to freak out seriously ....</v>
      </c>
      <c r="J159" s="3" t="s">
        <v>524</v>
      </c>
      <c r="K159" s="3" t="str">
        <f>IFERROR(__xludf.DUMMYFUNCTION("GOOGLETRANSLATE(J159,""fr"",""en"")"),"Daily work stoppage compensation in 2018 paid in 2019 with 1 month delay therefore retained at the source of taxes, calculated on a flat -rate basis drawn from a hat (?).
Exorbitant prices.
Advice close to absolute zero.
(I can also consider attacking "&amp;"for lack of advice)
I have my retirement supplement with them and I start to freak out seriously ....")</f>
        <v>Daily work stoppage compensation in 2018 paid in 2019 with 1 month delay therefore retained at the source of taxes, calculated on a flat -rate basis drawn from a hat (?).
Exorbitant prices.
Advice close to absolute zero.
(I can also consider attacking for lack of advice)
I have my retirement supplement with them and I start to freak out seriously ....</v>
      </c>
    </row>
    <row r="160" ht="15.75" customHeight="1">
      <c r="B160" s="3" t="s">
        <v>526</v>
      </c>
      <c r="C160" s="3" t="s">
        <v>527</v>
      </c>
      <c r="D160" s="3" t="s">
        <v>408</v>
      </c>
      <c r="E160" s="3" t="s">
        <v>14</v>
      </c>
      <c r="F160" s="3" t="s">
        <v>15</v>
      </c>
      <c r="G160" s="3" t="s">
        <v>528</v>
      </c>
      <c r="H160" s="3" t="s">
        <v>237</v>
      </c>
      <c r="I160" s="3" t="str">
        <f>IFERROR(__xludf.DUMMYFUNCTION("GOOGLETRANSLATE(C160,""fr"",""en"")"),"Very bad customer service it's been 6 months since the services I am asked to fill out forms for services for services The file is OK according to the manager but still no payment ... to flee !!")</f>
        <v>Very bad customer service it's been 6 months since the services I am asked to fill out forms for services for services The file is OK according to the manager but still no payment ... to flee !!</v>
      </c>
      <c r="J160" s="3" t="s">
        <v>527</v>
      </c>
      <c r="K160" s="3" t="str">
        <f>IFERROR(__xludf.DUMMYFUNCTION("GOOGLETRANSLATE(J160,""fr"",""en"")"),"Very bad customer service it's been 6 months since the services I am asked to fill out forms for services for services The file is OK according to the manager but still no payment ... to flee !!")</f>
        <v>Very bad customer service it's been 6 months since the services I am asked to fill out forms for services for services The file is OK according to the manager but still no payment ... to flee !!</v>
      </c>
    </row>
    <row r="161" ht="15.75" customHeight="1">
      <c r="B161" s="3" t="s">
        <v>529</v>
      </c>
      <c r="C161" s="3" t="s">
        <v>530</v>
      </c>
      <c r="D161" s="3" t="s">
        <v>408</v>
      </c>
      <c r="E161" s="3" t="s">
        <v>14</v>
      </c>
      <c r="F161" s="3" t="s">
        <v>15</v>
      </c>
      <c r="G161" s="3" t="s">
        <v>531</v>
      </c>
      <c r="H161" s="3" t="s">
        <v>532</v>
      </c>
      <c r="I161" s="3" t="str">
        <f>IFERROR(__xludf.DUMMYFUNCTION("GOOGLETRANSLATE(C161,""fr"",""en"")"),"Hello it's been 4 months since my husband is waiting to know how much is he going to have a pension with his disability big problem of money we get out of it")</f>
        <v>Hello it's been 4 months since my husband is waiting to know how much is he going to have a pension with his disability big problem of money we get out of it</v>
      </c>
      <c r="J161" s="3" t="s">
        <v>530</v>
      </c>
      <c r="K161" s="3" t="str">
        <f>IFERROR(__xludf.DUMMYFUNCTION("GOOGLETRANSLATE(J161,""fr"",""en"")"),"Hello it's been 4 months since my husband is waiting to know how much is he going to have a pension with his disability big problem of money we get out of it")</f>
        <v>Hello it's been 4 months since my husband is waiting to know how much is he going to have a pension with his disability big problem of money we get out of it</v>
      </c>
    </row>
    <row r="162" ht="15.75" customHeight="1">
      <c r="B162" s="3" t="s">
        <v>533</v>
      </c>
      <c r="C162" s="3" t="s">
        <v>534</v>
      </c>
      <c r="D162" s="3" t="s">
        <v>408</v>
      </c>
      <c r="E162" s="3" t="s">
        <v>14</v>
      </c>
      <c r="F162" s="3" t="s">
        <v>15</v>
      </c>
      <c r="G162" s="3" t="s">
        <v>535</v>
      </c>
      <c r="H162" s="3" t="s">
        <v>17</v>
      </c>
      <c r="I162" s="3" t="str">
        <f>IFERROR(__xludf.DUMMYFUNCTION("GOOGLETRANSLATE(C162,""fr"",""en"")"),"A horror a shame everything is done so as not to give you what it is over 2 months that I expect reimbursements and I am told whenever it is the delays and worse after all this time I am told to me Have a doctor assembled 6 km from my home when I can't dr"&amp;"ive because I got on shoulder 2 weeks ago fed up
 To avoid absolutely
Even putting a comment is a gallery because you need one shabby special characteristics")</f>
        <v>A horror a shame everything is done so as not to give you what it is over 2 months that I expect reimbursements and I am told whenever it is the delays and worse after all this time I am told to me Have a doctor assembled 6 km from my home when I can't drive because I got on shoulder 2 weeks ago fed up
 To avoid absolutely
Even putting a comment is a gallery because you need one shabby special characteristics</v>
      </c>
      <c r="J162" s="3" t="s">
        <v>534</v>
      </c>
      <c r="K162" s="3" t="str">
        <f>IFERROR(__xludf.DUMMYFUNCTION("GOOGLETRANSLATE(J162,""fr"",""en"")"),"A horror a shame everything is done so as not to give you what it is over 2 months that I expect reimbursements and I am told whenever it is the delays and worse after all this time I am told to me Have a doctor assembled 6 km from my home when I can't dr"&amp;"ive because I got on shoulder 2 weeks ago fed up
 To avoid absolutely
Even putting a comment is a gallery because you need one shabby special characteristics")</f>
        <v>A horror a shame everything is done so as not to give you what it is over 2 months that I expect reimbursements and I am told whenever it is the delays and worse after all this time I am told to me Have a doctor assembled 6 km from my home when I can't drive because I got on shoulder 2 weeks ago fed up
 To avoid absolutely
Even putting a comment is a gallery because you need one shabby special characteristics</v>
      </c>
    </row>
    <row r="163" ht="15.75" customHeight="1">
      <c r="B163" s="3" t="s">
        <v>536</v>
      </c>
      <c r="C163" s="3" t="s">
        <v>537</v>
      </c>
      <c r="D163" s="3" t="s">
        <v>408</v>
      </c>
      <c r="E163" s="3" t="s">
        <v>14</v>
      </c>
      <c r="F163" s="3" t="s">
        <v>15</v>
      </c>
      <c r="G163" s="3" t="s">
        <v>538</v>
      </c>
      <c r="H163" s="3" t="s">
        <v>539</v>
      </c>
      <c r="I163" s="3" t="str">
        <f>IFERROR(__xludf.DUMMYFUNCTION("GOOGLETRANSLATE(C163,""fr"",""en"")"),"Unacceptable payment period. I’m on a long -term sick leave, I’ve been waiting for the AG2R payment for 5 months now. It is shameful to take advantage of the weakness of a sick person, and suddenly put them in precarious situations by not regulating the s"&amp;"ums due. I pay a subscription for provident insurance and I don't see the color now that I need it ...")</f>
        <v>Unacceptable payment period. I’m on a long -term sick leave, I’ve been waiting for the AG2R payment for 5 months now. It is shameful to take advantage of the weakness of a sick person, and suddenly put them in precarious situations by not regulating the sums due. I pay a subscription for provident insurance and I don't see the color now that I need it ...</v>
      </c>
      <c r="J163" s="3" t="s">
        <v>537</v>
      </c>
      <c r="K163" s="3" t="str">
        <f>IFERROR(__xludf.DUMMYFUNCTION("GOOGLETRANSLATE(J163,""fr"",""en"")"),"Unacceptable payment period. I’m on a long -term sick leave, I’ve been waiting for the AG2R payment for 5 months now. It is shameful to take advantage of the weakness of a sick person, and suddenly put them in precarious situations by not regulating the s"&amp;"ums due. I pay a subscription for provident insurance and I don't see the color now that I need it ...")</f>
        <v>Unacceptable payment period. I’m on a long -term sick leave, I’ve been waiting for the AG2R payment for 5 months now. It is shameful to take advantage of the weakness of a sick person, and suddenly put them in precarious situations by not regulating the sums due. I pay a subscription for provident insurance and I don't see the color now that I need it ...</v>
      </c>
    </row>
    <row r="164" ht="15.75" customHeight="1">
      <c r="B164" s="3" t="s">
        <v>540</v>
      </c>
      <c r="C164" s="3" t="s">
        <v>541</v>
      </c>
      <c r="D164" s="3" t="s">
        <v>408</v>
      </c>
      <c r="E164" s="3" t="s">
        <v>14</v>
      </c>
      <c r="F164" s="3" t="s">
        <v>15</v>
      </c>
      <c r="G164" s="3" t="s">
        <v>539</v>
      </c>
      <c r="H164" s="3" t="s">
        <v>539</v>
      </c>
      <c r="I164" s="3" t="str">
        <f>IFERROR(__xludf.DUMMYFUNCTION("GOOGLETRANSLATE(C164,""fr"",""en"")"),"Unnecessary planning, which allows itself to challenge the diagnosis of the doctor's social security consulting in order to downgrade to you in a disability category.")</f>
        <v>Unnecessary planning, which allows itself to challenge the diagnosis of the doctor's social security consulting in order to downgrade to you in a disability category.</v>
      </c>
      <c r="J164" s="3" t="s">
        <v>541</v>
      </c>
      <c r="K164" s="3" t="str">
        <f>IFERROR(__xludf.DUMMYFUNCTION("GOOGLETRANSLATE(J164,""fr"",""en"")"),"Unnecessary planning, which allows itself to challenge the diagnosis of the doctor's social security consulting in order to downgrade to you in a disability category.")</f>
        <v>Unnecessary planning, which allows itself to challenge the diagnosis of the doctor's social security consulting in order to downgrade to you in a disability category.</v>
      </c>
    </row>
    <row r="165" ht="15.75" customHeight="1">
      <c r="B165" s="3" t="s">
        <v>542</v>
      </c>
      <c r="C165" s="3" t="s">
        <v>543</v>
      </c>
      <c r="D165" s="3" t="s">
        <v>408</v>
      </c>
      <c r="E165" s="3" t="s">
        <v>14</v>
      </c>
      <c r="F165" s="3" t="s">
        <v>15</v>
      </c>
      <c r="G165" s="3" t="s">
        <v>544</v>
      </c>
      <c r="H165" s="3" t="s">
        <v>367</v>
      </c>
      <c r="I165" s="3" t="str">
        <f>IFERROR(__xludf.DUMMYFUNCTION("GOOGLETRANSLATE(C165,""fr"",""en"")"),"4 months of waiting for a judgment excluding mission 3 complaints still nothing. Just deadlines that are never respected too long incomprehensible waiting")</f>
        <v>4 months of waiting for a judgment excluding mission 3 complaints still nothing. Just deadlines that are never respected too long incomprehensible waiting</v>
      </c>
      <c r="J165" s="3" t="s">
        <v>543</v>
      </c>
      <c r="K165" s="3" t="str">
        <f>IFERROR(__xludf.DUMMYFUNCTION("GOOGLETRANSLATE(J165,""fr"",""en"")"),"4 months of waiting for a judgment excluding mission 3 complaints still nothing. Just deadlines that are never respected too long incomprehensible waiting")</f>
        <v>4 months of waiting for a judgment excluding mission 3 complaints still nothing. Just deadlines that are never respected too long incomprehensible waiting</v>
      </c>
    </row>
    <row r="166" ht="15.75" customHeight="1">
      <c r="B166" s="3" t="s">
        <v>545</v>
      </c>
      <c r="C166" s="3" t="s">
        <v>546</v>
      </c>
      <c r="D166" s="3" t="s">
        <v>408</v>
      </c>
      <c r="E166" s="3" t="s">
        <v>14</v>
      </c>
      <c r="F166" s="3" t="s">
        <v>15</v>
      </c>
      <c r="G166" s="3" t="s">
        <v>547</v>
      </c>
      <c r="H166" s="3" t="s">
        <v>548</v>
      </c>
      <c r="I166" s="3" t="str">
        <f>IFERROR(__xludf.DUMMYFUNCTION("GOOGLETRANSLATE(C166,""fr"",""en"")"),"Lots of problems with foresight. I do not perceive my additional salary despite my employer's recommended letters. I am on sick leave and in addition I have to manage financial problems because AG2R does not respect its commitments! It is shameful")</f>
        <v>Lots of problems with foresight. I do not perceive my additional salary despite my employer's recommended letters. I am on sick leave and in addition I have to manage financial problems because AG2R does not respect its commitments! It is shameful</v>
      </c>
      <c r="J166" s="3" t="s">
        <v>546</v>
      </c>
      <c r="K166" s="3" t="str">
        <f>IFERROR(__xludf.DUMMYFUNCTION("GOOGLETRANSLATE(J166,""fr"",""en"")"),"Lots of problems with foresight. I do not perceive my additional salary despite my employer's recommended letters. I am on sick leave and in addition I have to manage financial problems because AG2R does not respect its commitments! It is shameful")</f>
        <v>Lots of problems with foresight. I do not perceive my additional salary despite my employer's recommended letters. I am on sick leave and in addition I have to manage financial problems because AG2R does not respect its commitments! It is shameful</v>
      </c>
    </row>
    <row r="167" ht="15.75" customHeight="1">
      <c r="B167" s="3" t="s">
        <v>549</v>
      </c>
      <c r="C167" s="3" t="s">
        <v>550</v>
      </c>
      <c r="D167" s="3" t="s">
        <v>408</v>
      </c>
      <c r="E167" s="3" t="s">
        <v>14</v>
      </c>
      <c r="F167" s="3" t="s">
        <v>15</v>
      </c>
      <c r="G167" s="3" t="s">
        <v>551</v>
      </c>
      <c r="H167" s="3" t="s">
        <v>548</v>
      </c>
      <c r="I167" s="3" t="str">
        <f>IFERROR(__xludf.DUMMYFUNCTION("GOOGLETRANSLATE(C167,""fr"",""en"")"),"Hello. Here I have been declared in professional illness since July 3, 18. Since that date I have not received any compensation. 9 months without compensation I find it inadmissible. Despite several calls, emails, letters, still awaiting my allowances.")</f>
        <v>Hello. Here I have been declared in professional illness since July 3, 18. Since that date I have not received any compensation. 9 months without compensation I find it inadmissible. Despite several calls, emails, letters, still awaiting my allowances.</v>
      </c>
      <c r="J167" s="3" t="s">
        <v>550</v>
      </c>
      <c r="K167" s="3" t="str">
        <f>IFERROR(__xludf.DUMMYFUNCTION("GOOGLETRANSLATE(J167,""fr"",""en"")"),"Hello. Here I have been declared in professional illness since July 3, 18. Since that date I have not received any compensation. 9 months without compensation I find it inadmissible. Despite several calls, emails, letters, still awaiting my allowances.")</f>
        <v>Hello. Here I have been declared in professional illness since July 3, 18. Since that date I have not received any compensation. 9 months without compensation I find it inadmissible. Despite several calls, emails, letters, still awaiting my allowances.</v>
      </c>
    </row>
    <row r="168" ht="15.75" customHeight="1">
      <c r="B168" s="3" t="s">
        <v>552</v>
      </c>
      <c r="C168" s="3" t="s">
        <v>553</v>
      </c>
      <c r="D168" s="3" t="s">
        <v>408</v>
      </c>
      <c r="E168" s="3" t="s">
        <v>14</v>
      </c>
      <c r="F168" s="3" t="s">
        <v>15</v>
      </c>
      <c r="G168" s="3" t="s">
        <v>554</v>
      </c>
      <c r="H168" s="3" t="s">
        <v>548</v>
      </c>
      <c r="I168" s="3" t="str">
        <f>IFERROR(__xludf.DUMMYFUNCTION("GOOGLETRANSLATE(C168,""fr"",""en"")"),"I come, like many insured persons to bring my testimony.
I am one of those people who are taken in time and on time the prevoyance of AG2R.
And as many we never want to fall into illness or other because there begins the adventure !!!!
After putting mo"&amp;"re than a month to be beaten for my first allowances to be paid to me (no of them had a computer bug there. It happens twice in the year, it was said. It was for me!) In short everything is perfect.
And there rebelote. I have not receive anything from th"&amp;"eir part for a month. They accuse the CPAM. Which made them laugh! So I recall Ag2r and specifies them that it comes from their home. Well I am told something else like what ""they do not know where the problem comes from and that they bring the complaint"&amp;"! Once again !!! or 2 complaints in 1 week
They have received my emails which will be treated between 4 and 6 weeks! (that also the CPAM was surprised!)
So we call a call center which is in royally crazy because the girl just makes the reclaiming to ano"&amp;"ther service.
In short ... I'm waiting for the rest because next week I call them back!")</f>
        <v>I come, like many insured persons to bring my testimony.
I am one of those people who are taken in time and on time the prevoyance of AG2R.
And as many we never want to fall into illness or other because there begins the adventure !!!!
After putting more than a month to be beaten for my first allowances to be paid to me (no of them had a computer bug there. It happens twice in the year, it was said. It was for me!) In short everything is perfect.
And there rebelote. I have not receive anything from their part for a month. They accuse the CPAM. Which made them laugh! So I recall Ag2r and specifies them that it comes from their home. Well I am told something else like what "they do not know where the problem comes from and that they bring the complaint! Once again !!! or 2 complaints in 1 week
They have received my emails which will be treated between 4 and 6 weeks! (that also the CPAM was surprised!)
So we call a call center which is in royally crazy because the girl just makes the reclaiming to another service.
In short ... I'm waiting for the rest because next week I call them back!</v>
      </c>
      <c r="J168" s="3" t="s">
        <v>553</v>
      </c>
      <c r="K168" s="3" t="str">
        <f>IFERROR(__xludf.DUMMYFUNCTION("GOOGLETRANSLATE(J168,""fr"",""en"")"),"I come, like many insured persons to bring my testimony.
I am one of those people who are taken in time and on time the prevoyance of AG2R.
And as many we never want to fall into illness or other because there begins the adventure !!!!
After putting mo"&amp;"re than a month to be beaten for my first allowances to be paid to me (no of them had a computer bug there. It happens twice in the year, it was said. It was for me!) In short everything is perfect.
And there rebelote. I have not receive anything from th"&amp;"eir part for a month. They accuse the CPAM. Which made them laugh! So I recall Ag2r and specifies them that it comes from their home. Well I am told something else like what ""they do not know where the problem comes from and that they bring the complaint"&amp;"! Once again !!! or 2 complaints in 1 week
They have received my emails which will be treated between 4 and 6 weeks! (that also the CPAM was surprised!)
So we call a call center which is in royally crazy because the girl just makes the reclaiming to ano"&amp;"ther service.
In short ... I'm waiting for the rest because next week I call them back!")</f>
        <v>I come, like many insured persons to bring my testimony.
I am one of those people who are taken in time and on time the prevoyance of AG2R.
And as many we never want to fall into illness or other because there begins the adventure !!!!
After putting more than a month to be beaten for my first allowances to be paid to me (no of them had a computer bug there. It happens twice in the year, it was said. It was for me!) In short everything is perfect.
And there rebelote. I have not receive anything from their part for a month. They accuse the CPAM. Which made them laugh! So I recall Ag2r and specifies them that it comes from their home. Well I am told something else like what "they do not know where the problem comes from and that they bring the complaint! Once again !!! or 2 complaints in 1 week
They have received my emails which will be treated between 4 and 6 weeks! (that also the CPAM was surprised!)
So we call a call center which is in royally crazy because the girl just makes the reclaiming to another service.
In short ... I'm waiting for the rest because next week I call them back!</v>
      </c>
    </row>
    <row r="169" ht="15.75" customHeight="1">
      <c r="B169" s="3" t="s">
        <v>555</v>
      </c>
      <c r="C169" s="3" t="s">
        <v>556</v>
      </c>
      <c r="D169" s="3" t="s">
        <v>408</v>
      </c>
      <c r="E169" s="3" t="s">
        <v>14</v>
      </c>
      <c r="F169" s="3" t="s">
        <v>15</v>
      </c>
      <c r="G169" s="3" t="s">
        <v>557</v>
      </c>
      <c r="H169" s="3" t="s">
        <v>21</v>
      </c>
      <c r="I169" s="3" t="str">
        <f>IFERROR(__xludf.DUMMYFUNCTION("GOOGLETRANSLATE(C169,""fr"",""en"")"),"Hello in disability category 1 for years I had received a monthly annuity, and since 01/10/2018 I went to category 2 and I do not touch anything, I have called and tell me your file is in processing today We process the files of 7/02, J, wait two weeks I "&amp;"remind and tell me today we process the files of 07/02. If I do a calculation my file will be processed in 9 months. This is a business provident and my HRD also called them and for the moment they could pay me my first disability. Too long")</f>
        <v>Hello in disability category 1 for years I had received a monthly annuity, and since 01/10/2018 I went to category 2 and I do not touch anything, I have called and tell me your file is in processing today We process the files of 7/02, J, wait two weeks I remind and tell me today we process the files of 07/02. If I do a calculation my file will be processed in 9 months. This is a business provident and my HRD also called them and for the moment they could pay me my first disability. Too long</v>
      </c>
      <c r="J169" s="3" t="s">
        <v>556</v>
      </c>
      <c r="K169" s="3" t="str">
        <f>IFERROR(__xludf.DUMMYFUNCTION("GOOGLETRANSLATE(J169,""fr"",""en"")"),"Hello in disability category 1 for years I had received a monthly annuity, and since 01/10/2018 I went to category 2 and I do not touch anything, I have called and tell me your file is in processing today We process the files of 7/02, J, wait two weeks I "&amp;"remind and tell me today we process the files of 07/02. If I do a calculation my file will be processed in 9 months. This is a business provident and my HRD also called them and for the moment they could pay me my first disability. Too long")</f>
        <v>Hello in disability category 1 for years I had received a monthly annuity, and since 01/10/2018 I went to category 2 and I do not touch anything, I have called and tell me your file is in processing today We process the files of 7/02, J, wait two weeks I remind and tell me today we process the files of 07/02. If I do a calculation my file will be processed in 9 months. This is a business provident and my HRD also called them and for the moment they could pay me my first disability. Too long</v>
      </c>
    </row>
    <row r="170" ht="15.75" customHeight="1">
      <c r="B170" s="3" t="s">
        <v>558</v>
      </c>
      <c r="C170" s="3" t="s">
        <v>559</v>
      </c>
      <c r="D170" s="3" t="s">
        <v>408</v>
      </c>
      <c r="E170" s="3" t="s">
        <v>14</v>
      </c>
      <c r="F170" s="3" t="s">
        <v>15</v>
      </c>
      <c r="G170" s="3" t="s">
        <v>560</v>
      </c>
      <c r="H170" s="3" t="s">
        <v>25</v>
      </c>
      <c r="I170" s="3" t="str">
        <f>IFERROR(__xludf.DUMMYFUNCTION("GOOGLETRANSLATE(C170,""fr"",""en"")"),"I have been on sick leave since October 8, 2018. To date, AG2R has not paid me any additional salary compensation to which I can claim in the context of portability (I am registered with Pôle Emploi since September 1, 2018). My employer sent the file for "&amp;"portability in early November. Despite many telephone reminders, I am tirelessly told that my file is being investigated. I referred in early January a file which was asked for me in addition to information and I called them twice since by not obtaining a"&amp;"ny period of payment of allowances. I have contributed for 40 years for provident and my Employer has always been up to date with payments, so I find unacceptable the processing time for my file and the absence of information ........")</f>
        <v>I have been on sick leave since October 8, 2018. To date, AG2R has not paid me any additional salary compensation to which I can claim in the context of portability (I am registered with Pôle Emploi since September 1, 2018). My employer sent the file for portability in early November. Despite many telephone reminders, I am tirelessly told that my file is being investigated. I referred in early January a file which was asked for me in addition to information and I called them twice since by not obtaining any period of payment of allowances. I have contributed for 40 years for provident and my Employer has always been up to date with payments, so I find unacceptable the processing time for my file and the absence of information ........</v>
      </c>
      <c r="J170" s="3" t="s">
        <v>559</v>
      </c>
      <c r="K170" s="3" t="str">
        <f>IFERROR(__xludf.DUMMYFUNCTION("GOOGLETRANSLATE(J170,""fr"",""en"")"),"I have been on sick leave since October 8, 2018. To date, AG2R has not paid me any additional salary compensation to which I can claim in the context of portability (I am registered with Pôle Emploi since September 1, 2018). My employer sent the file for "&amp;"portability in early November. Despite many telephone reminders, I am tirelessly told that my file is being investigated. I referred in early January a file which was asked for me in addition to information and I called them twice since by not obtaining a"&amp;"ny period of payment of allowances. I have contributed for 40 years for provident and my Employer has always been up to date with payments, so I find unacceptable the processing time for my file and the absence of information ........")</f>
        <v>I have been on sick leave since October 8, 2018. To date, AG2R has not paid me any additional salary compensation to which I can claim in the context of portability (I am registered with Pôle Emploi since September 1, 2018). My employer sent the file for portability in early November. Despite many telephone reminders, I am tirelessly told that my file is being investigated. I referred in early January a file which was asked for me in addition to information and I called them twice since by not obtaining any period of payment of allowances. I have contributed for 40 years for provident and my Employer has always been up to date with payments, so I find unacceptable the processing time for my file and the absence of information ........</v>
      </c>
    </row>
    <row r="171" ht="15.75" customHeight="1">
      <c r="B171" s="3" t="s">
        <v>561</v>
      </c>
      <c r="C171" s="3" t="s">
        <v>562</v>
      </c>
      <c r="D171" s="3" t="s">
        <v>408</v>
      </c>
      <c r="E171" s="3" t="s">
        <v>14</v>
      </c>
      <c r="F171" s="3" t="s">
        <v>15</v>
      </c>
      <c r="G171" s="3" t="s">
        <v>563</v>
      </c>
      <c r="H171" s="3" t="s">
        <v>146</v>
      </c>
      <c r="I171" s="3" t="str">
        <f>IFERROR(__xludf.DUMMYFUNCTION("GOOGLETRANSLATE(C171,""fr"",""en"")"),"AG2R employee I have never experienced such an unreeding mutual and which does not respond to email when I send a hospital reimbursement with large sums, this fenomene appeared after the merger being former employee key manager was very competent always r"&amp;"eimbursed in The days that follow ...
AG2R goes through Viasanté which is an external platform which is managed by providers paid for the Pierre Lance. And it is not that the mutual which has deteriorated is a set of work hierarchy etc ... you have to tr"&amp;"ain")</f>
        <v>AG2R employee I have never experienced such an unreeding mutual and which does not respond to email when I send a hospital reimbursement with large sums, this fenomene appeared after the merger being former employee key manager was very competent always reimbursed in The days that follow ...
AG2R goes through Viasanté which is an external platform which is managed by providers paid for the Pierre Lance. And it is not that the mutual which has deteriorated is a set of work hierarchy etc ... you have to train</v>
      </c>
      <c r="J171" s="3" t="s">
        <v>562</v>
      </c>
      <c r="K171" s="3" t="str">
        <f>IFERROR(__xludf.DUMMYFUNCTION("GOOGLETRANSLATE(J171,""fr"",""en"")"),"AG2R employee I have never experienced such an unreeding mutual and which does not respond to email when I send a hospital reimbursement with large sums, this fenomene appeared after the merger being former employee key manager was very competent always r"&amp;"eimbursed in The days that follow ...
AG2R goes through Viasanté which is an external platform which is managed by providers paid for the Pierre Lance. And it is not that the mutual which has deteriorated is a set of work hierarchy etc ... you have to tr"&amp;"ain")</f>
        <v>AG2R employee I have never experienced such an unreeding mutual and which does not respond to email when I send a hospital reimbursement with large sums, this fenomene appeared after the merger being former employee key manager was very competent always reimbursed in The days that follow ...
AG2R goes through Viasanté which is an external platform which is managed by providers paid for the Pierre Lance. And it is not that the mutual which has deteriorated is a set of work hierarchy etc ... you have to train</v>
      </c>
    </row>
    <row r="172" ht="15.75" customHeight="1">
      <c r="B172" s="3" t="s">
        <v>564</v>
      </c>
      <c r="C172" s="3" t="s">
        <v>565</v>
      </c>
      <c r="D172" s="3" t="s">
        <v>408</v>
      </c>
      <c r="E172" s="3" t="s">
        <v>14</v>
      </c>
      <c r="F172" s="3" t="s">
        <v>15</v>
      </c>
      <c r="G172" s="3" t="s">
        <v>566</v>
      </c>
      <c r="H172" s="3" t="s">
        <v>32</v>
      </c>
      <c r="I172" s="3" t="str">
        <f>IFERROR(__xludf.DUMMYFUNCTION("GOOGLETRANSLATE(C172,""fr"",""en"")"),"It is not good to get sick with AG2R La Mondiale. I am waiting for my daily allowances for a sick leave from 6/9/18 to 4/10/18.Soit saying a regulation made on 3/12 to my employer (which has not received a payment notification), said on the phone that we "&amp;"have to wait 15 days because of bank deadlines. Personally it is the first time that I have heard such an aberrant response ... No Ampathy, to flee if you can")</f>
        <v>It is not good to get sick with AG2R La Mondiale. I am waiting for my daily allowances for a sick leave from 6/9/18 to 4/10/18.Soit saying a regulation made on 3/12 to my employer (which has not received a payment notification), said on the phone that we have to wait 15 days because of bank deadlines. Personally it is the first time that I have heard such an aberrant response ... No Ampathy, to flee if you can</v>
      </c>
      <c r="J172" s="3" t="s">
        <v>565</v>
      </c>
      <c r="K172" s="3" t="str">
        <f>IFERROR(__xludf.DUMMYFUNCTION("GOOGLETRANSLATE(J172,""fr"",""en"")"),"It is not good to get sick with AG2R La Mondiale. I am waiting for my daily allowances for a sick leave from 6/9/18 to 4/10/18.Soit saying a regulation made on 3/12 to my employer (which has not received a payment notification), said on the phone that we "&amp;"have to wait 15 days because of bank deadlines. Personally it is the first time that I have heard such an aberrant response ... No Ampathy, to flee if you can")</f>
        <v>It is not good to get sick with AG2R La Mondiale. I am waiting for my daily allowances for a sick leave from 6/9/18 to 4/10/18.Soit saying a regulation made on 3/12 to my employer (which has not received a payment notification), said on the phone that we have to wait 15 days because of bank deadlines. Personally it is the first time that I have heard such an aberrant response ... No Ampathy, to flee if you can</v>
      </c>
    </row>
    <row r="173" ht="15.75" customHeight="1">
      <c r="B173" s="3" t="s">
        <v>567</v>
      </c>
      <c r="C173" s="3" t="s">
        <v>568</v>
      </c>
      <c r="D173" s="3" t="s">
        <v>408</v>
      </c>
      <c r="E173" s="3" t="s">
        <v>14</v>
      </c>
      <c r="F173" s="3" t="s">
        <v>15</v>
      </c>
      <c r="G173" s="3" t="s">
        <v>569</v>
      </c>
      <c r="H173" s="3" t="s">
        <v>32</v>
      </c>
      <c r="I173" s="3" t="str">
        <f>IFERROR(__xludf.DUMMYFUNCTION("GOOGLETRANSLATE(C173,""fr"",""en"")"),"Hello I am still awaiting a response and compensation from you but still nothing I am a maternity leave since July 24 I sent all the documents but still nothing why such a long time of your part of you")</f>
        <v>Hello I am still awaiting a response and compensation from you but still nothing I am a maternity leave since July 24 I sent all the documents but still nothing why such a long time of your part of you</v>
      </c>
      <c r="J173" s="3" t="s">
        <v>568</v>
      </c>
      <c r="K173" s="3" t="str">
        <f>IFERROR(__xludf.DUMMYFUNCTION("GOOGLETRANSLATE(J173,""fr"",""en"")"),"Hello I am still awaiting a response and compensation from you but still nothing I am a maternity leave since July 24 I sent all the documents but still nothing why such a long time of your part of you")</f>
        <v>Hello I am still awaiting a response and compensation from you but still nothing I am a maternity leave since July 24 I sent all the documents but still nothing why such a long time of your part of you</v>
      </c>
    </row>
    <row r="174" ht="15.75" customHeight="1">
      <c r="B174" s="3" t="s">
        <v>570</v>
      </c>
      <c r="C174" s="3" t="s">
        <v>571</v>
      </c>
      <c r="D174" s="3" t="s">
        <v>408</v>
      </c>
      <c r="E174" s="3" t="s">
        <v>14</v>
      </c>
      <c r="F174" s="3" t="s">
        <v>15</v>
      </c>
      <c r="G174" s="3" t="s">
        <v>572</v>
      </c>
      <c r="H174" s="3" t="s">
        <v>36</v>
      </c>
      <c r="I174" s="3" t="str">
        <f>IFERROR(__xludf.DUMMYFUNCTION("GOOGLETRANSLATE(C174,""fr"",""en"")"),"Hello me I go into disability and from my daily allowances to the invalidity pension The amount is divided not 2. I try to have an estimate of the supplement having 3 children to bring to life and in divorce procedure I am asked to wait to have Received m"&amp;"y first pension payment to find out the amount of the complementary ... I just ask for an estimate to see or I go budget but no way. I am distraught.")</f>
        <v>Hello me I go into disability and from my daily allowances to the invalidity pension The amount is divided not 2. I try to have an estimate of the supplement having 3 children to bring to life and in divorce procedure I am asked to wait to have Received my first pension payment to find out the amount of the complementary ... I just ask for an estimate to see or I go budget but no way. I am distraught.</v>
      </c>
      <c r="J174" s="3" t="s">
        <v>571</v>
      </c>
      <c r="K174" s="3" t="str">
        <f>IFERROR(__xludf.DUMMYFUNCTION("GOOGLETRANSLATE(J174,""fr"",""en"")"),"Hello me I go into disability and from my daily allowances to the invalidity pension The amount is divided not 2. I try to have an estimate of the supplement having 3 children to bring to life and in divorce procedure I am asked to wait to have Received m"&amp;"y first pension payment to find out the amount of the complementary ... I just ask for an estimate to see or I go budget but no way. I am distraught.")</f>
        <v>Hello me I go into disability and from my daily allowances to the invalidity pension The amount is divided not 2. I try to have an estimate of the supplement having 3 children to bring to life and in divorce procedure I am asked to wait to have Received my first pension payment to find out the amount of the complementary ... I just ask for an estimate to see or I go budget but no way. I am distraught.</v>
      </c>
    </row>
    <row r="175" ht="15.75" customHeight="1">
      <c r="B175" s="3" t="s">
        <v>573</v>
      </c>
      <c r="C175" s="3" t="s">
        <v>574</v>
      </c>
      <c r="D175" s="3" t="s">
        <v>408</v>
      </c>
      <c r="E175" s="3" t="s">
        <v>14</v>
      </c>
      <c r="F175" s="3" t="s">
        <v>15</v>
      </c>
      <c r="G175" s="3" t="s">
        <v>575</v>
      </c>
      <c r="H175" s="3" t="s">
        <v>244</v>
      </c>
      <c r="I175" s="3" t="str">
        <f>IFERROR(__xludf.DUMMYFUNCTION("GOOGLETRANSLATE(C175,""fr"",""en"")"),"Temporary worker and victim of a break in aneurysm, a stroke, I have been in disability since April 1, AG2R is constantly asking me for parts already provided, on the phone I am told that all the parts are provided and I receive emails claiming them for m"&amp;"e and that for 7 months. Never seen that, it is the 5th different person who claims the pieces.")</f>
        <v>Temporary worker and victim of a break in aneurysm, a stroke, I have been in disability since April 1, AG2R is constantly asking me for parts already provided, on the phone I am told that all the parts are provided and I receive emails claiming them for me and that for 7 months. Never seen that, it is the 5th different person who claims the pieces.</v>
      </c>
      <c r="J175" s="3" t="s">
        <v>574</v>
      </c>
      <c r="K175" s="3" t="str">
        <f>IFERROR(__xludf.DUMMYFUNCTION("GOOGLETRANSLATE(J175,""fr"",""en"")"),"Temporary worker and victim of a break in aneurysm, a stroke, I have been in disability since April 1, AG2R is constantly asking me for parts already provided, on the phone I am told that all the parts are provided and I receive emails claiming them for m"&amp;"e and that for 7 months. Never seen that, it is the 5th different person who claims the pieces.")</f>
        <v>Temporary worker and victim of a break in aneurysm, a stroke, I have been in disability since April 1, AG2R is constantly asking me for parts already provided, on the phone I am told that all the parts are provided and I receive emails claiming them for me and that for 7 months. Never seen that, it is the 5th different person who claims the pieces.</v>
      </c>
    </row>
    <row r="176" ht="15.75" customHeight="1">
      <c r="B176" s="3" t="s">
        <v>576</v>
      </c>
      <c r="C176" s="3" t="s">
        <v>577</v>
      </c>
      <c r="D176" s="3" t="s">
        <v>408</v>
      </c>
      <c r="E176" s="3" t="s">
        <v>14</v>
      </c>
      <c r="F176" s="3" t="s">
        <v>15</v>
      </c>
      <c r="G176" s="3" t="s">
        <v>578</v>
      </c>
      <c r="H176" s="3" t="s">
        <v>386</v>
      </c>
      <c r="I176" s="3" t="str">
        <f>IFERROR(__xludf.DUMMYFUNCTION("GOOGLETRANSLATE(C176,""fr"",""en"")"),"Delay of 4 months in the payments of the IJ in complement to the security it is unbearable and puts me in great financial difficulty.
Telephone Courier with services nothing changes.
AG2R would do better to compensate your insured than to finance a team"&amp;" of cyclists")</f>
        <v>Delay of 4 months in the payments of the IJ in complement to the security it is unbearable and puts me in great financial difficulty.
Telephone Courier with services nothing changes.
AG2R would do better to compensate your insured than to finance a team of cyclists</v>
      </c>
      <c r="J176" s="3" t="s">
        <v>577</v>
      </c>
      <c r="K176" s="3" t="str">
        <f>IFERROR(__xludf.DUMMYFUNCTION("GOOGLETRANSLATE(J176,""fr"",""en"")"),"Delay of 4 months in the payments of the IJ in complement to the security it is unbearable and puts me in great financial difficulty.
Telephone Courier with services nothing changes.
AG2R would do better to compensate your insured than to finance a team"&amp;" of cyclists")</f>
        <v>Delay of 4 months in the payments of the IJ in complement to the security it is unbearable and puts me in great financial difficulty.
Telephone Courier with services nothing changes.
AG2R would do better to compensate your insured than to finance a team of cyclists</v>
      </c>
    </row>
    <row r="177" ht="15.75" customHeight="1">
      <c r="B177" s="3" t="s">
        <v>579</v>
      </c>
      <c r="C177" s="3" t="s">
        <v>580</v>
      </c>
      <c r="D177" s="3" t="s">
        <v>408</v>
      </c>
      <c r="E177" s="3" t="s">
        <v>14</v>
      </c>
      <c r="F177" s="3" t="s">
        <v>15</v>
      </c>
      <c r="G177" s="3" t="s">
        <v>581</v>
      </c>
      <c r="H177" s="3" t="s">
        <v>386</v>
      </c>
      <c r="I177" s="3" t="str">
        <f>IFERROR(__xludf.DUMMYFUNCTION("GOOGLETRANSLATE(C177,""fr"",""en"")"),"In disability 2 CAT since January 1, 2018, more news from my file for 2 months.
So I decided to take a lawyer and file an appeal in court.")</f>
        <v>In disability 2 CAT since January 1, 2018, more news from my file for 2 months.
So I decided to take a lawyer and file an appeal in court.</v>
      </c>
      <c r="J177" s="3" t="s">
        <v>580</v>
      </c>
      <c r="K177" s="3" t="str">
        <f>IFERROR(__xludf.DUMMYFUNCTION("GOOGLETRANSLATE(J177,""fr"",""en"")"),"In disability 2 CAT since January 1, 2018, more news from my file for 2 months.
So I decided to take a lawyer and file an appeal in court.")</f>
        <v>In disability 2 CAT since January 1, 2018, more news from my file for 2 months.
So I decided to take a lawyer and file an appeal in court.</v>
      </c>
    </row>
    <row r="178" ht="15.75" customHeight="1">
      <c r="B178" s="3" t="s">
        <v>427</v>
      </c>
      <c r="C178" s="3" t="s">
        <v>582</v>
      </c>
      <c r="D178" s="3" t="s">
        <v>408</v>
      </c>
      <c r="E178" s="3" t="s">
        <v>14</v>
      </c>
      <c r="F178" s="3" t="s">
        <v>15</v>
      </c>
      <c r="G178" s="3" t="s">
        <v>583</v>
      </c>
      <c r="H178" s="3" t="s">
        <v>584</v>
      </c>
      <c r="I178" s="3" t="str">
        <f>IFERROR(__xludf.DUMMYFUNCTION("GOOGLETRANSLATE(C178,""fr"",""en"")"),"Not professional. Today May 17, my April invalidity pension has still not been paid, while I sent an email on May 7 to which they did not respond and I call them every day! They supposedly have a computer problem. This is not the first time that there has"&amp;" been such a large payment delay.")</f>
        <v>Not professional. Today May 17, my April invalidity pension has still not been paid, while I sent an email on May 7 to which they did not respond and I call them every day! They supposedly have a computer problem. This is not the first time that there has been such a large payment delay.</v>
      </c>
      <c r="J178" s="3" t="s">
        <v>582</v>
      </c>
      <c r="K178" s="3" t="str">
        <f>IFERROR(__xludf.DUMMYFUNCTION("GOOGLETRANSLATE(J178,""fr"",""en"")"),"Not professional. Today May 17, my April invalidity pension has still not been paid, while I sent an email on May 7 to which they did not respond and I call them every day! They supposedly have a computer problem. This is not the first time that there has"&amp;" been such a large payment delay.")</f>
        <v>Not professional. Today May 17, my April invalidity pension has still not been paid, while I sent an email on May 7 to which they did not respond and I call them every day! They supposedly have a computer problem. This is not the first time that there has been such a large payment delay.</v>
      </c>
    </row>
    <row r="179" ht="15.75" customHeight="1">
      <c r="B179" s="3" t="s">
        <v>585</v>
      </c>
      <c r="C179" s="3" t="s">
        <v>586</v>
      </c>
      <c r="D179" s="3" t="s">
        <v>408</v>
      </c>
      <c r="E179" s="3" t="s">
        <v>14</v>
      </c>
      <c r="F179" s="3" t="s">
        <v>15</v>
      </c>
      <c r="G179" s="3" t="s">
        <v>587</v>
      </c>
      <c r="H179" s="3" t="s">
        <v>584</v>
      </c>
      <c r="I179" s="3" t="str">
        <f>IFERROR(__xludf.DUMMYFUNCTION("GOOGLETRANSLATE(C179,""fr"",""en"")"),"My orphan insurance is suspended without my knowing the reason. No response to my letters !!! I called since the beginning of April 5 times. Each time I am told that the file is complete !!!! And that I will be paid within 8 days today May 15 still nothin"&amp;"g is the worst insurance that I know")</f>
        <v>My orphan insurance is suspended without my knowing the reason. No response to my letters !!! I called since the beginning of April 5 times. Each time I am told that the file is complete !!!! And that I will be paid within 8 days today May 15 still nothing is the worst insurance that I know</v>
      </c>
      <c r="J179" s="3" t="s">
        <v>586</v>
      </c>
      <c r="K179" s="3" t="str">
        <f>IFERROR(__xludf.DUMMYFUNCTION("GOOGLETRANSLATE(J179,""fr"",""en"")"),"My orphan insurance is suspended without my knowing the reason. No response to my letters !!! I called since the beginning of April 5 times. Each time I am told that the file is complete !!!! And that I will be paid within 8 days today May 15 still nothin"&amp;"g is the worst insurance that I know")</f>
        <v>My orphan insurance is suspended without my knowing the reason. No response to my letters !!! I called since the beginning of April 5 times. Each time I am told that the file is complete !!!! And that I will be paid within 8 days today May 15 still nothing is the worst insurance that I know</v>
      </c>
    </row>
    <row r="180" ht="15.75" customHeight="1">
      <c r="B180" s="3" t="s">
        <v>588</v>
      </c>
      <c r="C180" s="3" t="s">
        <v>589</v>
      </c>
      <c r="D180" s="3" t="s">
        <v>408</v>
      </c>
      <c r="E180" s="3" t="s">
        <v>14</v>
      </c>
      <c r="F180" s="3" t="s">
        <v>15</v>
      </c>
      <c r="G180" s="3" t="s">
        <v>590</v>
      </c>
      <c r="H180" s="3" t="s">
        <v>301</v>
      </c>
      <c r="I180" s="3" t="str">
        <f>IFERROR(__xludf.DUMMYFUNCTION("GOOGLETRANSLATE(C180,""fr"",""en"")"),"Being in sickness of then March 22, 2016 and a invalidity Categorie 2 on January 1, 2018 My Invalidity annuity refused by AG2R because before this disease I was in parental freezer at full rate and therefore my suspended contract. Knowing that I had a sal"&amp;"ary supplement by AG2R in sickness?
")</f>
        <v>Being in sickness of then March 22, 2016 and a invalidity Categorie 2 on January 1, 2018 My Invalidity annuity refused by AG2R because before this disease I was in parental freezer at full rate and therefore my suspended contract. Knowing that I had a salary supplement by AG2R in sickness?
</v>
      </c>
      <c r="J180" s="3" t="s">
        <v>589</v>
      </c>
      <c r="K180" s="3" t="str">
        <f>IFERROR(__xludf.DUMMYFUNCTION("GOOGLETRANSLATE(J180,""fr"",""en"")"),"Being in sickness of then March 22, 2016 and a invalidity Categorie 2 on January 1, 2018 My Invalidity annuity refused by AG2R because before this disease I was in parental freezer at full rate and therefore my suspended contract. Knowing that I had a sal"&amp;"ary supplement by AG2R in sickness?
")</f>
        <v>Being in sickness of then March 22, 2016 and a invalidity Categorie 2 on January 1, 2018 My Invalidity annuity refused by AG2R because before this disease I was in parental freezer at full rate and therefore my suspended contract. Knowing that I had a salary supplement by AG2R in sickness?
</v>
      </c>
    </row>
    <row r="181" ht="15.75" customHeight="1">
      <c r="B181" s="3" t="s">
        <v>591</v>
      </c>
      <c r="C181" s="3" t="s">
        <v>592</v>
      </c>
      <c r="D181" s="3" t="s">
        <v>408</v>
      </c>
      <c r="E181" s="3" t="s">
        <v>14</v>
      </c>
      <c r="F181" s="3" t="s">
        <v>15</v>
      </c>
      <c r="G181" s="3" t="s">
        <v>593</v>
      </c>
      <c r="H181" s="3" t="s">
        <v>594</v>
      </c>
      <c r="I181" s="3" t="str">
        <f>IFERROR(__xludf.DUMMYFUNCTION("GOOGLETRANSLATE(C181,""fr"",""en"")"),"Since November, no one is able to find out about the additional salary rates that my husband must receive. We do not want to communicate to me any amount because paid to the employer .... then I check how if it was reimbursed correctly ???
The financial "&amp;"situation having become critical, I request the contact details of the social worker AG2R, I am answered: there is no social worker ..... so I contact Ass. SOC. Fast, which tells me to contact the AG2R that of the AG2R !!!!! Oh good ??? There is still one"&amp;" ????")</f>
        <v>Since November, no one is able to find out about the additional salary rates that my husband must receive. We do not want to communicate to me any amount because paid to the employer .... then I check how if it was reimbursed correctly ???
The financial situation having become critical, I request the contact details of the social worker AG2R, I am answered: there is no social worker ..... so I contact Ass. SOC. Fast, which tells me to contact the AG2R that of the AG2R !!!!! Oh good ??? There is still one ????</v>
      </c>
      <c r="J181" s="3" t="s">
        <v>592</v>
      </c>
      <c r="K181" s="3" t="str">
        <f>IFERROR(__xludf.DUMMYFUNCTION("GOOGLETRANSLATE(J181,""fr"",""en"")"),"Since November, no one is able to find out about the additional salary rates that my husband must receive. We do not want to communicate to me any amount because paid to the employer .... then I check how if it was reimbursed correctly ???
The financial "&amp;"situation having become critical, I request the contact details of the social worker AG2R, I am answered: there is no social worker ..... so I contact Ass. SOC. Fast, which tells me to contact the AG2R that of the AG2R !!!!! Oh good ??? There is still one"&amp;" ????")</f>
        <v>Since November, no one is able to find out about the additional salary rates that my husband must receive. We do not want to communicate to me any amount because paid to the employer .... then I check how if it was reimbursed correctly ???
The financial situation having become critical, I request the contact details of the social worker AG2R, I am answered: there is no social worker ..... so I contact Ass. SOC. Fast, which tells me to contact the AG2R that of the AG2R !!!!! Oh good ??? There is still one ????</v>
      </c>
    </row>
    <row r="182" ht="15.75" customHeight="1">
      <c r="B182" s="3" t="s">
        <v>595</v>
      </c>
      <c r="C182" s="3" t="s">
        <v>596</v>
      </c>
      <c r="D182" s="3" t="s">
        <v>408</v>
      </c>
      <c r="E182" s="3" t="s">
        <v>14</v>
      </c>
      <c r="F182" s="3" t="s">
        <v>15</v>
      </c>
      <c r="G182" s="3" t="s">
        <v>597</v>
      </c>
      <c r="H182" s="3" t="s">
        <v>594</v>
      </c>
      <c r="I182" s="3" t="str">
        <f>IFERROR(__xludf.DUMMYFUNCTION("GOOGLETRANSLATE(C182,""fr"",""en"")"),"Stopped for 3 months, for a difficult pregnancy, being a business manager ... It is planned ... He pretends uninformed files, N3 shutters not received while I lai directly at the reception at the reception
etc., etc
3 months that it lasts! I had many se"&amp;"cretaries on the phone never discourted the same.
I am waiting for my cover is I cancel all my files at La Mondiale")</f>
        <v>Stopped for 3 months, for a difficult pregnancy, being a business manager ... It is planned ... He pretends uninformed files, N3 shutters not received while I lai directly at the reception at the reception
etc., etc
3 months that it lasts! I had many secretaries on the phone never discourted the same.
I am waiting for my cover is I cancel all my files at La Mondiale</v>
      </c>
      <c r="J182" s="3" t="s">
        <v>596</v>
      </c>
      <c r="K182" s="3" t="str">
        <f>IFERROR(__xludf.DUMMYFUNCTION("GOOGLETRANSLATE(J182,""fr"",""en"")"),"Stopped for 3 months, for a difficult pregnancy, being a business manager ... It is planned ... He pretends uninformed files, N3 shutters not received while I lai directly at the reception at the reception
etc., etc
3 months that it lasts! I had many se"&amp;"cretaries on the phone never discourted the same.
I am waiting for my cover is I cancel all my files at La Mondiale")</f>
        <v>Stopped for 3 months, for a difficult pregnancy, being a business manager ... It is planned ... He pretends uninformed files, N3 shutters not received while I lai directly at the reception at the reception
etc., etc
3 months that it lasts! I had many secretaries on the phone never discourted the same.
I am waiting for my cover is I cancel all my files at La Mondiale</v>
      </c>
    </row>
    <row r="183" ht="15.75" customHeight="1">
      <c r="B183" s="3" t="s">
        <v>598</v>
      </c>
      <c r="C183" s="3" t="s">
        <v>599</v>
      </c>
      <c r="D183" s="3" t="s">
        <v>408</v>
      </c>
      <c r="E183" s="3" t="s">
        <v>14</v>
      </c>
      <c r="F183" s="3" t="s">
        <v>15</v>
      </c>
      <c r="G183" s="3" t="s">
        <v>600</v>
      </c>
      <c r="H183" s="3" t="s">
        <v>594</v>
      </c>
      <c r="I183" s="3" t="str">
        <f>IFERROR(__xludf.DUMMYFUNCTION("GOOGLETRANSLATE(C183,""fr"",""en"")"),"After 30 years of subscription for dependence insurance, my two parents 89 years old and 86 years old, being hospitalized, I try to obtain an intayerlocutor and I am strolled from answering machine, to flee absolutely. Say around you ...")</f>
        <v>After 30 years of subscription for dependence insurance, my two parents 89 years old and 86 years old, being hospitalized, I try to obtain an intayerlocutor and I am strolled from answering machine, to flee absolutely. Say around you ...</v>
      </c>
      <c r="J183" s="3" t="s">
        <v>599</v>
      </c>
      <c r="K183" s="3" t="str">
        <f>IFERROR(__xludf.DUMMYFUNCTION("GOOGLETRANSLATE(J183,""fr"",""en"")"),"After 30 years of subscription for dependence insurance, my two parents 89 years old and 86 years old, being hospitalized, I try to obtain an intayerlocutor and I am strolled from answering machine, to flee absolutely. Say around you ...")</f>
        <v>After 30 years of subscription for dependence insurance, my two parents 89 years old and 86 years old, being hospitalized, I try to obtain an intayerlocutor and I am strolled from answering machine, to flee absolutely. Say around you ...</v>
      </c>
    </row>
    <row r="184" ht="15.75" customHeight="1">
      <c r="B184" s="3" t="s">
        <v>601</v>
      </c>
      <c r="C184" s="3" t="s">
        <v>602</v>
      </c>
      <c r="D184" s="3" t="s">
        <v>408</v>
      </c>
      <c r="E184" s="3" t="s">
        <v>14</v>
      </c>
      <c r="F184" s="3" t="s">
        <v>15</v>
      </c>
      <c r="G184" s="3" t="s">
        <v>603</v>
      </c>
      <c r="H184" s="3" t="s">
        <v>87</v>
      </c>
      <c r="I184" s="3" t="str">
        <f>IFERROR(__xludf.DUMMYFUNCTION("GOOGLETRANSLATE(C184,""fr"",""en"")"),"Almost two years that I claim my IJ which does not even arrive in my business !!! It's been a long time and forces me to have the unwanted financial pressure on my 2015 descendre infarction !!!!")</f>
        <v>Almost two years that I claim my IJ which does not even arrive in my business !!! It's been a long time and forces me to have the unwanted financial pressure on my 2015 descendre infarction !!!!</v>
      </c>
      <c r="J184" s="3" t="s">
        <v>602</v>
      </c>
      <c r="K184" s="3" t="str">
        <f>IFERROR(__xludf.DUMMYFUNCTION("GOOGLETRANSLATE(J184,""fr"",""en"")"),"Almost two years that I claim my IJ which does not even arrive in my business !!! It's been a long time and forces me to have the unwanted financial pressure on my 2015 descendre infarction !!!!")</f>
        <v>Almost two years that I claim my IJ which does not even arrive in my business !!! It's been a long time and forces me to have the unwanted financial pressure on my 2015 descendre infarction !!!!</v>
      </c>
    </row>
    <row r="185" ht="15.75" customHeight="1">
      <c r="B185" s="3" t="s">
        <v>604</v>
      </c>
      <c r="C185" s="3" t="s">
        <v>605</v>
      </c>
      <c r="D185" s="3" t="s">
        <v>408</v>
      </c>
      <c r="E185" s="3" t="s">
        <v>14</v>
      </c>
      <c r="F185" s="3" t="s">
        <v>15</v>
      </c>
      <c r="G185" s="3" t="s">
        <v>606</v>
      </c>
      <c r="H185" s="3" t="s">
        <v>87</v>
      </c>
      <c r="I185" s="3" t="str">
        <f>IFERROR(__xludf.DUMMYFUNCTION("GOOGLETRANSLATE(C185,""fr"",""en"")"),"In sick stop since February 23, 2017, the AG2R complement my wages to me until August then cease this supplement while my employer contributes for this. After several phone calls and be very badly welcomed, we cannot Answer me because it is an employer co"&amp;"ntract. It is a shame for the AG2R to lead its customers by boat like this. I will not recommend this mutual.")</f>
        <v>In sick stop since February 23, 2017, the AG2R complement my wages to me until August then cease this supplement while my employer contributes for this. After several phone calls and be very badly welcomed, we cannot Answer me because it is an employer contract. It is a shame for the AG2R to lead its customers by boat like this. I will not recommend this mutual.</v>
      </c>
      <c r="J185" s="3" t="s">
        <v>605</v>
      </c>
      <c r="K185" s="3" t="str">
        <f>IFERROR(__xludf.DUMMYFUNCTION("GOOGLETRANSLATE(J185,""fr"",""en"")"),"In sick stop since February 23, 2017, the AG2R complement my wages to me until August then cease this supplement while my employer contributes for this. After several phone calls and be very badly welcomed, we cannot Answer me because it is an employer co"&amp;"ntract. It is a shame for the AG2R to lead its customers by boat like this. I will not recommend this mutual.")</f>
        <v>In sick stop since February 23, 2017, the AG2R complement my wages to me until August then cease this supplement while my employer contributes for this. After several phone calls and be very badly welcomed, we cannot Answer me because it is an employer contract. It is a shame for the AG2R to lead its customers by boat like this. I will not recommend this mutual.</v>
      </c>
    </row>
    <row r="186" ht="15.75" customHeight="1">
      <c r="B186" s="3" t="s">
        <v>607</v>
      </c>
      <c r="C186" s="3" t="s">
        <v>608</v>
      </c>
      <c r="D186" s="3" t="s">
        <v>408</v>
      </c>
      <c r="E186" s="3" t="s">
        <v>14</v>
      </c>
      <c r="F186" s="3" t="s">
        <v>15</v>
      </c>
      <c r="G186" s="3" t="s">
        <v>609</v>
      </c>
      <c r="H186" s="3" t="s">
        <v>87</v>
      </c>
      <c r="I186" s="3" t="str">
        <f>IFERROR(__xludf.DUMMYFUNCTION("GOOGLETRANSLATE(C186,""fr"",""en"")"),"Since September 2017 I have made a request for a disability mandate after several sends following parts missing to my file that of course I refer very quickly so that my file does not take long at the end no one processes my file which is complete and ki "&amp;"is put on hold. He has been relaunched twice but no one knows anything nobody tells me anything. And at the is blocked forkoi I don't know. So please be able to make an effort and we end.")</f>
        <v>Since September 2017 I have made a request for a disability mandate after several sends following parts missing to my file that of course I refer very quickly so that my file does not take long at the end no one processes my file which is complete and ki is put on hold. He has been relaunched twice but no one knows anything nobody tells me anything. And at the is blocked forkoi I don't know. So please be able to make an effort and we end.</v>
      </c>
      <c r="J186" s="3" t="s">
        <v>608</v>
      </c>
      <c r="K186" s="3" t="str">
        <f>IFERROR(__xludf.DUMMYFUNCTION("GOOGLETRANSLATE(J186,""fr"",""en"")"),"Since September 2017 I have made a request for a disability mandate after several sends following parts missing to my file that of course I refer very quickly so that my file does not take long at the end no one processes my file which is complete and ki "&amp;"is put on hold. He has been relaunched twice but no one knows anything nobody tells me anything. And at the is blocked forkoi I don't know. So please be able to make an effort and we end.")</f>
        <v>Since September 2017 I have made a request for a disability mandate after several sends following parts missing to my file that of course I refer very quickly so that my file does not take long at the end no one processes my file which is complete and ki is put on hold. He has been relaunched twice but no one knows anything nobody tells me anything. And at the is blocked forkoi I don't know. So please be able to make an effort and we end.</v>
      </c>
    </row>
    <row r="187" ht="15.75" customHeight="1">
      <c r="B187" s="3" t="s">
        <v>610</v>
      </c>
      <c r="C187" s="3" t="s">
        <v>611</v>
      </c>
      <c r="D187" s="3" t="s">
        <v>408</v>
      </c>
      <c r="E187" s="3" t="s">
        <v>14</v>
      </c>
      <c r="F187" s="3" t="s">
        <v>15</v>
      </c>
      <c r="G187" s="3" t="s">
        <v>612</v>
      </c>
      <c r="H187" s="3" t="s">
        <v>397</v>
      </c>
      <c r="I187" s="3" t="str">
        <f>IFERROR(__xludf.DUMMYFUNCTION("GOOGLETRANSLATE(C187,""fr"",""en"")"),"I am very patient but there are limits. My father who died at the end of 2007, we do the necessary. Send recommended, I am told that documents are missing. Time to find these documents and send them back, I am told that there is no open file.
I return th"&amp;"e file with all the documents that I have been asked. I wait a few short weeks before contacting them, a file not found. I am given the list of documents to provide.
Our father's employer who also sends the file, no answer.
I call and answer me text ""y"&amp;"ou have to wait, you do not believe that we are going to send a letter to everyone to inform that we have received the documents and that we process the files and c It is up to the employer to instruct the file so ask him the questions. Good day, goodbye "&amp;""".
I recall 1 week later (the employer does not understand because he has neither the answers to our questions, nor the return of AG2R and no one answers the phone), there I am told that there is a period of 15 days for the scanning of documents (docume"&amp;"nts sent by email in attachments so digitization questions We can not say that it will take time).
Are you talking about payment within 48 hours after receipt of documents ??? Wouldn't you have been wrong? Isn't that 48 years old? ...
If I had to ask yo"&amp;"u to reimburse me for recommended invoices with A.R. and that it was estimated that the email was at the price of the stamp, I make the company AG2R flow all by myself.
To summarize :
- Documents that are lost even when sent by email.
- Zero kindness"&amp;", to the point where we are, do not answer ""sir"" on the phone but immediately say ""asshole you piss me"" at least we lose less time.
- incredibly long deadlines for nothing
- ""false advertising. In the contract it will be necessary to specify. Payme"&amp;"nt 48 hours after a period of 15 days then a period of 2 months then hoping for you to assist as a customer that we did not lose your documents. There it would stick much more to reality.
I have to take out a contract via my employer. I have the very n"&amp;"ice AG2R file at home, I don't know but I can't even open it, I blocking just by seeing it ...")</f>
        <v>I am very patient but there are limits. My father who died at the end of 2007, we do the necessary. Send recommended, I am told that documents are missing. Time to find these documents and send them back, I am told that there is no open file.
I return the file with all the documents that I have been asked. I wait a few short weeks before contacting them, a file not found. I am given the list of documents to provide.
Our father's employer who also sends the file, no answer.
I call and answer me text "you have to wait, you do not believe that we are going to send a letter to everyone to inform that we have received the documents and that we process the files and c It is up to the employer to instruct the file so ask him the questions. Good day, goodbye ".
I recall 1 week later (the employer does not understand because he has neither the answers to our questions, nor the return of AG2R and no one answers the phone), there I am told that there is a period of 15 days for the scanning of documents (documents sent by email in attachments so digitization questions We can not say that it will take time).
Are you talking about payment within 48 hours after receipt of documents ??? Wouldn't you have been wrong? Isn't that 48 years old? ...
If I had to ask you to reimburse me for recommended invoices with A.R. and that it was estimated that the email was at the price of the stamp, I make the company AG2R flow all by myself.
To summarize :
- Documents that are lost even when sent by email.
- Zero kindness, to the point where we are, do not answer "sir" on the phone but immediately say "asshole you piss me" at least we lose less time.
- incredibly long deadlines for nothing
- "false advertising. In the contract it will be necessary to specify. Payment 48 hours after a period of 15 days then a period of 2 months then hoping for you to assist as a customer that we did not lose your documents. There it would stick much more to reality.
I have to take out a contract via my employer. I have the very nice AG2R file at home, I don't know but I can't even open it, I blocking just by seeing it ...</v>
      </c>
      <c r="J187" s="3" t="s">
        <v>611</v>
      </c>
      <c r="K187" s="3" t="str">
        <f>IFERROR(__xludf.DUMMYFUNCTION("GOOGLETRANSLATE(J187,""fr"",""en"")"),"I am very patient but there are limits. My father who died at the end of 2007, we do the necessary. Send recommended, I am told that documents are missing. Time to find these documents and send them back, I am told that there is no open file.
I return th"&amp;"e file with all the documents that I have been asked. I wait a few short weeks before contacting them, a file not found. I am given the list of documents to provide.
Our father's employer who also sends the file, no answer.
I call and answer me text ""y"&amp;"ou have to wait, you do not believe that we are going to send a letter to everyone to inform that we have received the documents and that we process the files and c It is up to the employer to instruct the file so ask him the questions. Good day, goodbye "&amp;""".
I recall 1 week later (the employer does not understand because he has neither the answers to our questions, nor the return of AG2R and no one answers the phone), there I am told that there is a period of 15 days for the scanning of documents (docume"&amp;"nts sent by email in attachments so digitization questions We can not say that it will take time).
Are you talking about payment within 48 hours after receipt of documents ??? Wouldn't you have been wrong? Isn't that 48 years old? ...
If I had to ask yo"&amp;"u to reimburse me for recommended invoices with A.R. and that it was estimated that the email was at the price of the stamp, I make the company AG2R flow all by myself.
To summarize :
- Documents that are lost even when sent by email.
- Zero kindness"&amp;", to the point where we are, do not answer ""sir"" on the phone but immediately say ""asshole you piss me"" at least we lose less time.
- incredibly long deadlines for nothing
- ""false advertising. In the contract it will be necessary to specify. Payme"&amp;"nt 48 hours after a period of 15 days then a period of 2 months then hoping for you to assist as a customer that we did not lose your documents. There it would stick much more to reality.
I have to take out a contract via my employer. I have the very n"&amp;"ice AG2R file at home, I don't know but I can't even open it, I blocking just by seeing it ...")</f>
        <v>I am very patient but there are limits. My father who died at the end of 2007, we do the necessary. Send recommended, I am told that documents are missing. Time to find these documents and send them back, I am told that there is no open file.
I return the file with all the documents that I have been asked. I wait a few short weeks before contacting them, a file not found. I am given the list of documents to provide.
Our father's employer who also sends the file, no answer.
I call and answer me text "you have to wait, you do not believe that we are going to send a letter to everyone to inform that we have received the documents and that we process the files and c It is up to the employer to instruct the file so ask him the questions. Good day, goodbye ".
I recall 1 week later (the employer does not understand because he has neither the answers to our questions, nor the return of AG2R and no one answers the phone), there I am told that there is a period of 15 days for the scanning of documents (documents sent by email in attachments so digitization questions We can not say that it will take time).
Are you talking about payment within 48 hours after receipt of documents ??? Wouldn't you have been wrong? Isn't that 48 years old? ...
If I had to ask you to reimburse me for recommended invoices with A.R. and that it was estimated that the email was at the price of the stamp, I make the company AG2R flow all by myself.
To summarize :
- Documents that are lost even when sent by email.
- Zero kindness, to the point where we are, do not answer "sir" on the phone but immediately say "asshole you piss me" at least we lose less time.
- incredibly long deadlines for nothing
- "false advertising. In the contract it will be necessary to specify. Payment 48 hours after a period of 15 days then a period of 2 months then hoping for you to assist as a customer that we did not lose your documents. There it would stick much more to reality.
I have to take out a contract via my employer. I have the very nice AG2R file at home, I don't know but I can't even open it, I blocking just by seeing it ...</v>
      </c>
    </row>
    <row r="188" ht="15.75" customHeight="1">
      <c r="B188" s="3" t="s">
        <v>613</v>
      </c>
      <c r="C188" s="3" t="s">
        <v>614</v>
      </c>
      <c r="D188" s="3" t="s">
        <v>408</v>
      </c>
      <c r="E188" s="3" t="s">
        <v>14</v>
      </c>
      <c r="F188" s="3" t="s">
        <v>15</v>
      </c>
      <c r="G188" s="3" t="s">
        <v>615</v>
      </c>
      <c r="H188" s="3" t="s">
        <v>91</v>
      </c>
      <c r="I188" s="3" t="str">
        <f>IFERROR(__xludf.DUMMYFUNCTION("GOOGLETRANSLATE(C188,""fr"",""en"")"),"An incredible slowness for disability documents, between 4 and 6 weeks of processing and rebelote with each request for rectification of the file.
How can a company of such renown still leave its customers in a vacuum?")</f>
        <v>An incredible slowness for disability documents, between 4 and 6 weeks of processing and rebelote with each request for rectification of the file.
How can a company of such renown still leave its customers in a vacuum?</v>
      </c>
      <c r="J188" s="3" t="s">
        <v>614</v>
      </c>
      <c r="K188" s="3" t="str">
        <f>IFERROR(__xludf.DUMMYFUNCTION("GOOGLETRANSLATE(J188,""fr"",""en"")"),"An incredible slowness for disability documents, between 4 and 6 weeks of processing and rebelote with each request for rectification of the file.
How can a company of such renown still leave its customers in a vacuum?")</f>
        <v>An incredible slowness for disability documents, between 4 and 6 weeks of processing and rebelote with each request for rectification of the file.
How can a company of such renown still leave its customers in a vacuum?</v>
      </c>
    </row>
    <row r="189" ht="15.75" customHeight="1">
      <c r="B189" s="3" t="s">
        <v>616</v>
      </c>
      <c r="C189" s="3" t="s">
        <v>617</v>
      </c>
      <c r="D189" s="3" t="s">
        <v>408</v>
      </c>
      <c r="E189" s="3" t="s">
        <v>14</v>
      </c>
      <c r="F189" s="3" t="s">
        <v>15</v>
      </c>
      <c r="G189" s="3" t="s">
        <v>618</v>
      </c>
      <c r="H189" s="3" t="s">
        <v>308</v>
      </c>
      <c r="I189" s="3" t="str">
        <f>IFERROR(__xludf.DUMMYFUNCTION("GOOGLETRANSLATE(C189,""fr"",""en"")"),"Being on my own I have contributed to foresight for several years in case I should temporarily cease my activity for medical reasons. Except since August 17, following an accident I desperately try to touch the capital for which I contribute but clearly I"&amp;" am led by boat. Despite the multiple emails or telephone calls there is always a new excuse (file was not registered by the right service, it is because it is missing documents ...) In short, what history to walk the member. And yesterday I receive an em"&amp;"ail saying that I make it be set with the 30 J of sickness deficiencies !!! It is really to be asked how the files are managed because it is not an accident but an accident at 0 days of deficiency. I therefore inform them that I dispute this bad classific"&amp;"ation and therefore new email to ask me to send all the documents related to my accident documents which have been in their possession since the start .... Customer service is below everything, c is really lamentable. When we are on her own, we expect pro"&amp;"vident that she covers financially the absence of income during the work stoppage and not 6 months later.")</f>
        <v>Being on my own I have contributed to foresight for several years in case I should temporarily cease my activity for medical reasons. Except since August 17, following an accident I desperately try to touch the capital for which I contribute but clearly I am led by boat. Despite the multiple emails or telephone calls there is always a new excuse (file was not registered by the right service, it is because it is missing documents ...) In short, what history to walk the member. And yesterday I receive an email saying that I make it be set with the 30 J of sickness deficiencies !!! It is really to be asked how the files are managed because it is not an accident but an accident at 0 days of deficiency. I therefore inform them that I dispute this bad classification and therefore new email to ask me to send all the documents related to my accident documents which have been in their possession since the start .... Customer service is below everything, c is really lamentable. When we are on her own, we expect provident that she covers financially the absence of income during the work stoppage and not 6 months later.</v>
      </c>
      <c r="J189" s="3" t="s">
        <v>617</v>
      </c>
      <c r="K189" s="3" t="str">
        <f>IFERROR(__xludf.DUMMYFUNCTION("GOOGLETRANSLATE(J189,""fr"",""en"")"),"Being on my own I have contributed to foresight for several years in case I should temporarily cease my activity for medical reasons. Except since August 17, following an accident I desperately try to touch the capital for which I contribute but clearly I"&amp;" am led by boat. Despite the multiple emails or telephone calls there is always a new excuse (file was not registered by the right service, it is because it is missing documents ...) In short, what history to walk the member. And yesterday I receive an em"&amp;"ail saying that I make it be set with the 30 J of sickness deficiencies !!! It is really to be asked how the files are managed because it is not an accident but an accident at 0 days of deficiency. I therefore inform them that I dispute this bad classific"&amp;"ation and therefore new email to ask me to send all the documents related to my accident documents which have been in their possession since the start .... Customer service is below everything, c is really lamentable. When we are on her own, we expect pro"&amp;"vident that she covers financially the absence of income during the work stoppage and not 6 months later.")</f>
        <v>Being on my own I have contributed to foresight for several years in case I should temporarily cease my activity for medical reasons. Except since August 17, following an accident I desperately try to touch the capital for which I contribute but clearly I am led by boat. Despite the multiple emails or telephone calls there is always a new excuse (file was not registered by the right service, it is because it is missing documents ...) In short, what history to walk the member. And yesterday I receive an email saying that I make it be set with the 30 J of sickness deficiencies !!! It is really to be asked how the files are managed because it is not an accident but an accident at 0 days of deficiency. I therefore inform them that I dispute this bad classification and therefore new email to ask me to send all the documents related to my accident documents which have been in their possession since the start .... Customer service is below everything, c is really lamentable. When we are on her own, we expect provident that she covers financially the absence of income during the work stoppage and not 6 months later.</v>
      </c>
    </row>
    <row r="190" ht="15.75" customHeight="1">
      <c r="B190" s="3" t="s">
        <v>619</v>
      </c>
      <c r="C190" s="3" t="s">
        <v>620</v>
      </c>
      <c r="D190" s="3" t="s">
        <v>408</v>
      </c>
      <c r="E190" s="3" t="s">
        <v>14</v>
      </c>
      <c r="F190" s="3" t="s">
        <v>15</v>
      </c>
      <c r="G190" s="3" t="s">
        <v>621</v>
      </c>
      <c r="H190" s="3" t="s">
        <v>308</v>
      </c>
      <c r="I190" s="3" t="str">
        <f>IFERROR(__xludf.DUMMYFUNCTION("GOOGLETRANSLATE(C190,""fr"",""en"")"),"My father who died in 2002 had undertaken dependence insurance. Placed in a medical house because it became dependent I contacted AG2R, in his contract it was stipulated that if he started in a retirement home, the latter had to be approved Social Securit"&amp;"y, or medical houses are deprived. Ag2r therefore explained to me kindly that my father had contributed 30 years in the void. These did not stay there by contacting Social Security, which was outraged to be quoted in a contract when it is strictly prohibi"&amp;"ted by law. And miraculously AG2R paid me the compensation which returned to my deceased father in The interval, then needless to say that in no case, I would not become a client of Ag2R and her methods worthy of the mafia.")</f>
        <v>My father who died in 2002 had undertaken dependence insurance. Placed in a medical house because it became dependent I contacted AG2R, in his contract it was stipulated that if he started in a retirement home, the latter had to be approved Social Security, or medical houses are deprived. Ag2r therefore explained to me kindly that my father had contributed 30 years in the void. These did not stay there by contacting Social Security, which was outraged to be quoted in a contract when it is strictly prohibited by law. And miraculously AG2R paid me the compensation which returned to my deceased father in The interval, then needless to say that in no case, I would not become a client of Ag2R and her methods worthy of the mafia.</v>
      </c>
      <c r="J190" s="3" t="s">
        <v>620</v>
      </c>
      <c r="K190" s="3" t="str">
        <f>IFERROR(__xludf.DUMMYFUNCTION("GOOGLETRANSLATE(J190,""fr"",""en"")"),"My father who died in 2002 had undertaken dependence insurance. Placed in a medical house because it became dependent I contacted AG2R, in his contract it was stipulated that if he started in a retirement home, the latter had to be approved Social Securit"&amp;"y, or medical houses are deprived. Ag2r therefore explained to me kindly that my father had contributed 30 years in the void. These did not stay there by contacting Social Security, which was outraged to be quoted in a contract when it is strictly prohibi"&amp;"ted by law. And miraculously AG2R paid me the compensation which returned to my deceased father in The interval, then needless to say that in no case, I would not become a client of Ag2R and her methods worthy of the mafia.")</f>
        <v>My father who died in 2002 had undertaken dependence insurance. Placed in a medical house because it became dependent I contacted AG2R, in his contract it was stipulated that if he started in a retirement home, the latter had to be approved Social Security, or medical houses are deprived. Ag2r therefore explained to me kindly that my father had contributed 30 years in the void. These did not stay there by contacting Social Security, which was outraged to be quoted in a contract when it is strictly prohibited by law. And miraculously AG2R paid me the compensation which returned to my deceased father in The interval, then needless to say that in no case, I would not become a client of Ag2R and her methods worthy of the mafia.</v>
      </c>
    </row>
    <row r="191" ht="15.75" customHeight="1">
      <c r="B191" s="3" t="s">
        <v>622</v>
      </c>
      <c r="C191" s="3" t="s">
        <v>623</v>
      </c>
      <c r="D191" s="3" t="s">
        <v>408</v>
      </c>
      <c r="E191" s="3" t="s">
        <v>14</v>
      </c>
      <c r="F191" s="3" t="s">
        <v>15</v>
      </c>
      <c r="G191" s="3" t="s">
        <v>624</v>
      </c>
      <c r="H191" s="3" t="s">
        <v>150</v>
      </c>
      <c r="I191" s="3" t="str">
        <f>IFERROR(__xludf.DUMMYFUNCTION("GOOGLETRANSLATE(C191,""fr"",""en"")"),"hello, 
I was on sick leave for 3 years for an ALD pathology.
05/01/2017 The CPAM goes into level 1 disability.
I was dismissed on 06/12/2017 for incapacity at my post.
I made a pension pension request to AG2R since my pastry contract guarantees it, m"&amp;"oreover it was confirmed to me by an AG2R advisor.
And surprise, after 6 weeks of waiting for the processing of the file, I receive an incomprehensible refusal.
I am currently touching 416 euros in invalidity pension 1 (calculated on my best 10 years)+5"&amp;"75 euros in unemployment benefits.
Living alone with a dependent child, I counted on this little supplement to live. I really wish that my file will be studied again since I repeat it the advisor AG2R confirmed it but that the amount would be studied in "&amp;"committee. Catastrophe by this refusal but keeps hope that it is only an error on their part which will be quickly resolved.")</f>
        <v>hello, 
I was on sick leave for 3 years for an ALD pathology.
05/01/2017 The CPAM goes into level 1 disability.
I was dismissed on 06/12/2017 for incapacity at my post.
I made a pension pension request to AG2R since my pastry contract guarantees it, moreover it was confirmed to me by an AG2R advisor.
And surprise, after 6 weeks of waiting for the processing of the file, I receive an incomprehensible refusal.
I am currently touching 416 euros in invalidity pension 1 (calculated on my best 10 years)+575 euros in unemployment benefits.
Living alone with a dependent child, I counted on this little supplement to live. I really wish that my file will be studied again since I repeat it the advisor AG2R confirmed it but that the amount would be studied in committee. Catastrophe by this refusal but keeps hope that it is only an error on their part which will be quickly resolved.</v>
      </c>
      <c r="J191" s="3" t="s">
        <v>623</v>
      </c>
      <c r="K191" s="3" t="str">
        <f>IFERROR(__xludf.DUMMYFUNCTION("GOOGLETRANSLATE(J191,""fr"",""en"")"),"hello, 
I was on sick leave for 3 years for an ALD pathology.
05/01/2017 The CPAM goes into level 1 disability.
I was dismissed on 06/12/2017 for incapacity at my post.
I made a pension pension request to AG2R since my pastry contract guarantees it, m"&amp;"oreover it was confirmed to me by an AG2R advisor.
And surprise, after 6 weeks of waiting for the processing of the file, I receive an incomprehensible refusal.
I am currently touching 416 euros in invalidity pension 1 (calculated on my best 10 years)+5"&amp;"75 euros in unemployment benefits.
Living alone with a dependent child, I counted on this little supplement to live. I really wish that my file will be studied again since I repeat it the advisor AG2R confirmed it but that the amount would be studied in "&amp;"committee. Catastrophe by this refusal but keeps hope that it is only an error on their part which will be quickly resolved.")</f>
        <v>hello, 
I was on sick leave for 3 years for an ALD pathology.
05/01/2017 The CPAM goes into level 1 disability.
I was dismissed on 06/12/2017 for incapacity at my post.
I made a pension pension request to AG2R since my pastry contract guarantees it, moreover it was confirmed to me by an AG2R advisor.
And surprise, after 6 weeks of waiting for the processing of the file, I receive an incomprehensible refusal.
I am currently touching 416 euros in invalidity pension 1 (calculated on my best 10 years)+575 euros in unemployment benefits.
Living alone with a dependent child, I counted on this little supplement to live. I really wish that my file will be studied again since I repeat it the advisor AG2R confirmed it but that the amount would be studied in committee. Catastrophe by this refusal but keeps hope that it is only an error on their part which will be quickly resolved.</v>
      </c>
    </row>
    <row r="192" ht="15.75" customHeight="1">
      <c r="B192" s="3" t="s">
        <v>625</v>
      </c>
      <c r="C192" s="3" t="s">
        <v>626</v>
      </c>
      <c r="D192" s="3" t="s">
        <v>408</v>
      </c>
      <c r="E192" s="3" t="s">
        <v>14</v>
      </c>
      <c r="F192" s="3" t="s">
        <v>15</v>
      </c>
      <c r="G192" s="3" t="s">
        <v>627</v>
      </c>
      <c r="H192" s="3" t="s">
        <v>248</v>
      </c>
      <c r="I192" s="3" t="str">
        <f>IFERROR(__xludf.DUMMYFUNCTION("GOOGLETRANSLATE(C192,""fr"",""en"")"),"A great disappointment
A bitter feeling of having fallen into a trap.
Erroneous and express expertise
Intimidation attempts
Overview of a concise and argued file
Conclusions of colleagues denied and swept.
A simple attempt for me to express myself, "&amp;"swept away with a back of hand.
Recognized by the CPAM in 2nd category after long years of suffering, the expert decided that I had no invalidity.
He had to rule on a 2nd category and s ""is deceived.
All the expertise is therefore invalidated.
I'm go"&amp;"ing to take a lawyer and especially to fight
Are there people in my case?")</f>
        <v>A great disappointment
A bitter feeling of having fallen into a trap.
Erroneous and express expertise
Intimidation attempts
Overview of a concise and argued file
Conclusions of colleagues denied and swept.
A simple attempt for me to express myself, swept away with a back of hand.
Recognized by the CPAM in 2nd category after long years of suffering, the expert decided that I had no invalidity.
He had to rule on a 2nd category and s "is deceived.
All the expertise is therefore invalidated.
I'm going to take a lawyer and especially to fight
Are there people in my case?</v>
      </c>
      <c r="J192" s="3" t="s">
        <v>626</v>
      </c>
      <c r="K192" s="3" t="str">
        <f>IFERROR(__xludf.DUMMYFUNCTION("GOOGLETRANSLATE(J192,""fr"",""en"")"),"A great disappointment
A bitter feeling of having fallen into a trap.
Erroneous and express expertise
Intimidation attempts
Overview of a concise and argued file
Conclusions of colleagues denied and swept.
A simple attempt for me to express myself, "&amp;"swept away with a back of hand.
Recognized by the CPAM in 2nd category after long years of suffering, the expert decided that I had no invalidity.
He had to rule on a 2nd category and s ""is deceived.
All the expertise is therefore invalidated.
I'm go"&amp;"ing to take a lawyer and especially to fight
Are there people in my case?")</f>
        <v>A great disappointment
A bitter feeling of having fallen into a trap.
Erroneous and express expertise
Intimidation attempts
Overview of a concise and argued file
Conclusions of colleagues denied and swept.
A simple attempt for me to express myself, swept away with a back of hand.
Recognized by the CPAM in 2nd category after long years of suffering, the expert decided that I had no invalidity.
He had to rule on a 2nd category and s "is deceived.
All the expertise is therefore invalidated.
I'm going to take a lawyer and especially to fight
Are there people in my case?</v>
      </c>
    </row>
    <row r="193" ht="15.75" customHeight="1">
      <c r="B193" s="3" t="s">
        <v>628</v>
      </c>
      <c r="C193" s="3" t="s">
        <v>629</v>
      </c>
      <c r="D193" s="3" t="s">
        <v>408</v>
      </c>
      <c r="E193" s="3" t="s">
        <v>14</v>
      </c>
      <c r="F193" s="3" t="s">
        <v>15</v>
      </c>
      <c r="G193" s="3" t="s">
        <v>630</v>
      </c>
      <c r="H193" s="3" t="s">
        <v>248</v>
      </c>
      <c r="I193" s="3" t="str">
        <f>IFERROR(__xludf.DUMMYFUNCTION("GOOGLETRANSLATE(C193,""fr"",""en"")"),"Hello, after many emails and phone calls, still no response regarding my disability pension. After the loss of a letter containing the documents for the update, I sent it by email via the AG2R site. Always no answer! I am in embarrassment financially beca"&amp;"use of this ... Whenever I call customer service it can not tell me anything. When is an answer ...
For information I have already sent an email to service.client@ag2rlamondial.fr
Cordially.")</f>
        <v>Hello, after many emails and phone calls, still no response regarding my disability pension. After the loss of a letter containing the documents for the update, I sent it by email via the AG2R site. Always no answer! I am in embarrassment financially because of this ... Whenever I call customer service it can not tell me anything. When is an answer ...
For information I have already sent an email to service.client@ag2rlamondial.fr
Cordially.</v>
      </c>
      <c r="J193" s="3" t="s">
        <v>629</v>
      </c>
      <c r="K193" s="3" t="str">
        <f>IFERROR(__xludf.DUMMYFUNCTION("GOOGLETRANSLATE(J193,""fr"",""en"")"),"Hello, after many emails and phone calls, still no response regarding my disability pension. After the loss of a letter containing the documents for the update, I sent it by email via the AG2R site. Always no answer! I am in embarrassment financially beca"&amp;"use of this ... Whenever I call customer service it can not tell me anything. When is an answer ...
For information I have already sent an email to service.client@ag2rlamondial.fr
Cordially.")</f>
        <v>Hello, after many emails and phone calls, still no response regarding my disability pension. After the loss of a letter containing the documents for the update, I sent it by email via the AG2R site. Always no answer! I am in embarrassment financially because of this ... Whenever I call customer service it can not tell me anything. When is an answer ...
For information I have already sent an email to service.client@ag2rlamondial.fr
Cordially.</v>
      </c>
    </row>
    <row r="194" ht="15.75" customHeight="1">
      <c r="B194" s="3" t="s">
        <v>631</v>
      </c>
      <c r="C194" s="3" t="s">
        <v>632</v>
      </c>
      <c r="D194" s="3" t="s">
        <v>408</v>
      </c>
      <c r="E194" s="3" t="s">
        <v>14</v>
      </c>
      <c r="F194" s="3" t="s">
        <v>15</v>
      </c>
      <c r="G194" s="3" t="s">
        <v>633</v>
      </c>
      <c r="H194" s="3" t="s">
        <v>248</v>
      </c>
      <c r="I194" s="3" t="str">
        <f>IFERROR(__xludf.DUMMYFUNCTION("GOOGLETRANSLATE(C194,""fr"",""en"")"),"Incredible this mutual insurance company asks me to reimburse my disability pension because my wages are too high in some months. They incorporate fictitious income in their calculations. Impossible to obtain the slightest explanation.")</f>
        <v>Incredible this mutual insurance company asks me to reimburse my disability pension because my wages are too high in some months. They incorporate fictitious income in their calculations. Impossible to obtain the slightest explanation.</v>
      </c>
      <c r="J194" s="3" t="s">
        <v>632</v>
      </c>
      <c r="K194" s="3" t="str">
        <f>IFERROR(__xludf.DUMMYFUNCTION("GOOGLETRANSLATE(J194,""fr"",""en"")"),"Incredible this mutual insurance company asks me to reimburse my disability pension because my wages are too high in some months. They incorporate fictitious income in their calculations. Impossible to obtain the slightest explanation.")</f>
        <v>Incredible this mutual insurance company asks me to reimburse my disability pension because my wages are too high in some months. They incorporate fictitious income in their calculations. Impossible to obtain the slightest explanation.</v>
      </c>
    </row>
    <row r="195" ht="15.75" customHeight="1">
      <c r="B195" s="3" t="s">
        <v>634</v>
      </c>
      <c r="C195" s="3" t="s">
        <v>635</v>
      </c>
      <c r="D195" s="3" t="s">
        <v>408</v>
      </c>
      <c r="E195" s="3" t="s">
        <v>14</v>
      </c>
      <c r="F195" s="3" t="s">
        <v>15</v>
      </c>
      <c r="G195" s="3" t="s">
        <v>636</v>
      </c>
      <c r="H195" s="3" t="s">
        <v>315</v>
      </c>
      <c r="I195" s="3" t="str">
        <f>IFERROR(__xludf.DUMMYFUNCTION("GOOGLETRANSLATE(C195,""fr"",""en"")"),"Having undergone an outpatient operation with 1 month of work stoppage, I contacted the assistance in order to see which aid could have brought me. Nothing -if I had spent one night at 'Hospital, I would have had the right to a weekly household assistance"&amp;". With 3 children, it would have helped us (and especially my wife) to make up for this complicated period or I cannot do much ...
I should have asked to arrive the previous evening, but it would have cost everyone more ...")</f>
        <v>Having undergone an outpatient operation with 1 month of work stoppage, I contacted the assistance in order to see which aid could have brought me. Nothing -if I had spent one night at 'Hospital, I would have had the right to a weekly household assistance. With 3 children, it would have helped us (and especially my wife) to make up for this complicated period or I cannot do much ...
I should have asked to arrive the previous evening, but it would have cost everyone more ...</v>
      </c>
      <c r="J195" s="3" t="s">
        <v>635</v>
      </c>
      <c r="K195" s="3" t="str">
        <f>IFERROR(__xludf.DUMMYFUNCTION("GOOGLETRANSLATE(J195,""fr"",""en"")"),"Having undergone an outpatient operation with 1 month of work stoppage, I contacted the assistance in order to see which aid could have brought me. Nothing -if I had spent one night at 'Hospital, I would have had the right to a weekly household assistance"&amp;". With 3 children, it would have helped us (and especially my wife) to make up for this complicated period or I cannot do much ...
I should have asked to arrive the previous evening, but it would have cost everyone more ...")</f>
        <v>Having undergone an outpatient operation with 1 month of work stoppage, I contacted the assistance in order to see which aid could have brought me. Nothing -if I had spent one night at 'Hospital, I would have had the right to a weekly household assistance. With 3 children, it would have helped us (and especially my wife) to make up for this complicated period or I cannot do much ...
I should have asked to arrive the previous evening, but it would have cost everyone more ...</v>
      </c>
    </row>
    <row r="196" ht="15.75" customHeight="1">
      <c r="B196" s="3" t="s">
        <v>637</v>
      </c>
      <c r="C196" s="3" t="s">
        <v>638</v>
      </c>
      <c r="D196" s="3" t="s">
        <v>408</v>
      </c>
      <c r="E196" s="3" t="s">
        <v>14</v>
      </c>
      <c r="F196" s="3" t="s">
        <v>15</v>
      </c>
      <c r="G196" s="3" t="s">
        <v>639</v>
      </c>
      <c r="H196" s="3" t="s">
        <v>315</v>
      </c>
      <c r="I196" s="3" t="str">
        <f>IFERROR(__xludf.DUMMYFUNCTION("GOOGLETRANSLATE(C196,""fr"",""en"")"),"I have been in 2Cat disability since 01.11.16 All the documents have been sent and to date I have received no service eight months that I am waiting for you put me in a bad situation. Please conclude quickly. have a good day")</f>
        <v>I have been in 2Cat disability since 01.11.16 All the documents have been sent and to date I have received no service eight months that I am waiting for you put me in a bad situation. Please conclude quickly. have a good day</v>
      </c>
      <c r="J196" s="3" t="s">
        <v>638</v>
      </c>
      <c r="K196" s="3" t="str">
        <f>IFERROR(__xludf.DUMMYFUNCTION("GOOGLETRANSLATE(J196,""fr"",""en"")"),"I have been in 2Cat disability since 01.11.16 All the documents have been sent and to date I have received no service eight months that I am waiting for you put me in a bad situation. Please conclude quickly. have a good day")</f>
        <v>I have been in 2Cat disability since 01.11.16 All the documents have been sent and to date I have received no service eight months that I am waiting for you put me in a bad situation. Please conclude quickly. have a good day</v>
      </c>
    </row>
    <row r="197" ht="15.75" customHeight="1">
      <c r="B197" s="3" t="s">
        <v>640</v>
      </c>
      <c r="C197" s="3" t="s">
        <v>641</v>
      </c>
      <c r="D197" s="3" t="s">
        <v>408</v>
      </c>
      <c r="E197" s="3" t="s">
        <v>14</v>
      </c>
      <c r="F197" s="3" t="s">
        <v>15</v>
      </c>
      <c r="G197" s="3" t="s">
        <v>642</v>
      </c>
      <c r="H197" s="3" t="s">
        <v>643</v>
      </c>
      <c r="I197" s="3" t="str">
        <f>IFERROR(__xludf.DUMMYFUNCTION("GOOGLETRANSLATE(C197,""fr"",""en"")"),"Total dissatisfaction at the foresight level. Pending for 5 weeks of the payment of compensation. 6 emails and 9 telephone calls in 1 month without return and without processing the file")</f>
        <v>Total dissatisfaction at the foresight level. Pending for 5 weeks of the payment of compensation. 6 emails and 9 telephone calls in 1 month without return and without processing the file</v>
      </c>
      <c r="J197" s="3" t="s">
        <v>641</v>
      </c>
      <c r="K197" s="3" t="str">
        <f>IFERROR(__xludf.DUMMYFUNCTION("GOOGLETRANSLATE(J197,""fr"",""en"")"),"Total dissatisfaction at the foresight level. Pending for 5 weeks of the payment of compensation. 6 emails and 9 telephone calls in 1 month without return and without processing the file")</f>
        <v>Total dissatisfaction at the foresight level. Pending for 5 weeks of the payment of compensation. 6 emails and 9 telephone calls in 1 month without return and without processing the file</v>
      </c>
    </row>
    <row r="198" ht="15.75" customHeight="1">
      <c r="B198" s="3" t="s">
        <v>644</v>
      </c>
      <c r="C198" s="3" t="s">
        <v>645</v>
      </c>
      <c r="D198" s="3" t="s">
        <v>408</v>
      </c>
      <c r="E198" s="3" t="s">
        <v>14</v>
      </c>
      <c r="F198" s="3" t="s">
        <v>15</v>
      </c>
      <c r="G198" s="3" t="s">
        <v>646</v>
      </c>
      <c r="H198" s="3" t="s">
        <v>44</v>
      </c>
      <c r="I198" s="3" t="str">
        <f>IFERROR(__xludf.DUMMYFUNCTION("GOOGLETRANSLATE(C198,""fr"",""en"")"),"Following my work stoppage, I had nothing to say about the company for 8 months. Unfortunately this did not last ... I encountered problems that did not have to be. Refunds stopped. With each call, I asked for the referent indicated on my papers. I have n"&amp;"ever been able to chat with him. In fact, the interlocutors differ in the same way as their argument. To go crazy. Everything was in their hands ... I recorded three months without payments of compensation at the end of 2016. I spent celebrations of terri"&amp;"ble years, without being able to please my child. As a gift from AG2R, the bank threatened me the banking ban, I who had never known this situation.
After 3 months of waiting, annoyances and others, I was paid my DU, without any excuses for the inconveni"&amp;"ence and no reason on the merits of their delay.
Today, after three months against this incident, I find myself again pending (a month and a half on this day) of my daily allowances. I called, sent an emergency email 15 days ago, and I am still unanswere"&amp;"d. Not an email. Not a call to confirm the consideration of my request ... shameful !!!
In addition to my delay in payment, I expect a regularization of all of my IJ because I am capped on these. My status has not changed, or even towards the CPAM and at"&amp;" no time I exceed the amount of the salary that I received in activity. In short ... also know that the CPAM is in no way all this because it has always respected its timing.
All this to say that this company is far from being the best especially in term"&amp;"s of its customer service. He is deplorable!
They must ignore situations to have never experienced it. Even if I do not wish them, they must understand that we do not need financial or other concerns. Our daily life is quite hard like that.
The slightes"&amp;"t corrections is to recall the member when he leaves messages (telephone/emails).
")</f>
        <v>Following my work stoppage, I had nothing to say about the company for 8 months. Unfortunately this did not last ... I encountered problems that did not have to be. Refunds stopped. With each call, I asked for the referent indicated on my papers. I have never been able to chat with him. In fact, the interlocutors differ in the same way as their argument. To go crazy. Everything was in their hands ... I recorded three months without payments of compensation at the end of 2016. I spent celebrations of terrible years, without being able to please my child. As a gift from AG2R, the bank threatened me the banking ban, I who had never known this situation.
After 3 months of waiting, annoyances and others, I was paid my DU, without any excuses for the inconvenience and no reason on the merits of their delay.
Today, after three months against this incident, I find myself again pending (a month and a half on this day) of my daily allowances. I called, sent an emergency email 15 days ago, and I am still unanswered. Not an email. Not a call to confirm the consideration of my request ... shameful !!!
In addition to my delay in payment, I expect a regularization of all of my IJ because I am capped on these. My status has not changed, or even towards the CPAM and at no time I exceed the amount of the salary that I received in activity. In short ... also know that the CPAM is in no way all this because it has always respected its timing.
All this to say that this company is far from being the best especially in terms of its customer service. He is deplorable!
They must ignore situations to have never experienced it. Even if I do not wish them, they must understand that we do not need financial or other concerns. Our daily life is quite hard like that.
The slightest corrections is to recall the member when he leaves messages (telephone/emails).
</v>
      </c>
      <c r="J198" s="3" t="s">
        <v>645</v>
      </c>
      <c r="K198" s="3" t="str">
        <f>IFERROR(__xludf.DUMMYFUNCTION("GOOGLETRANSLATE(J198,""fr"",""en"")"),"Following my work stoppage, I had nothing to say about the company for 8 months. Unfortunately this did not last ... I encountered problems that did not have to be. Refunds stopped. With each call, I asked for the referent indicated on my papers. I have n"&amp;"ever been able to chat with him. In fact, the interlocutors differ in the same way as their argument. To go crazy. Everything was in their hands ... I recorded three months without payments of compensation at the end of 2016. I spent celebrations of terri"&amp;"ble years, without being able to please my child. As a gift from AG2R, the bank threatened me the banking ban, I who had never known this situation.
After 3 months of waiting, annoyances and others, I was paid my DU, without any excuses for the inconveni"&amp;"ence and no reason on the merits of their delay.
Today, after three months against this incident, I find myself again pending (a month and a half on this day) of my daily allowances. I called, sent an emergency email 15 days ago, and I am still unanswere"&amp;"d. Not an email. Not a call to confirm the consideration of my request ... shameful !!!
In addition to my delay in payment, I expect a regularization of all of my IJ because I am capped on these. My status has not changed, or even towards the CPAM and at"&amp;" no time I exceed the amount of the salary that I received in activity. In short ... also know that the CPAM is in no way all this because it has always respected its timing.
All this to say that this company is far from being the best especially in term"&amp;"s of its customer service. He is deplorable!
They must ignore situations to have never experienced it. Even if I do not wish them, they must understand that we do not need financial or other concerns. Our daily life is quite hard like that.
The slightes"&amp;"t corrections is to recall the member when he leaves messages (telephone/emails).
")</f>
        <v>Following my work stoppage, I had nothing to say about the company for 8 months. Unfortunately this did not last ... I encountered problems that did not have to be. Refunds stopped. With each call, I asked for the referent indicated on my papers. I have never been able to chat with him. In fact, the interlocutors differ in the same way as their argument. To go crazy. Everything was in their hands ... I recorded three months without payments of compensation at the end of 2016. I spent celebrations of terrible years, without being able to please my child. As a gift from AG2R, the bank threatened me the banking ban, I who had never known this situation.
After 3 months of waiting, annoyances and others, I was paid my DU, without any excuses for the inconvenience and no reason on the merits of their delay.
Today, after three months against this incident, I find myself again pending (a month and a half on this day) of my daily allowances. I called, sent an emergency email 15 days ago, and I am still unanswered. Not an email. Not a call to confirm the consideration of my request ... shameful !!!
In addition to my delay in payment, I expect a regularization of all of my IJ because I am capped on these. My status has not changed, or even towards the CPAM and at no time I exceed the amount of the salary that I received in activity. In short ... also know that the CPAM is in no way all this because it has always respected its timing.
All this to say that this company is far from being the best especially in terms of its customer service. He is deplorable!
They must ignore situations to have never experienced it. Even if I do not wish them, they must understand that we do not need financial or other concerns. Our daily life is quite hard like that.
The slightest corrections is to recall the member when he leaves messages (telephone/emails).
</v>
      </c>
    </row>
    <row r="199" ht="15.75" customHeight="1">
      <c r="B199" s="3" t="s">
        <v>647</v>
      </c>
      <c r="C199" s="3" t="s">
        <v>648</v>
      </c>
      <c r="D199" s="3" t="s">
        <v>408</v>
      </c>
      <c r="E199" s="3" t="s">
        <v>14</v>
      </c>
      <c r="F199" s="3" t="s">
        <v>15</v>
      </c>
      <c r="G199" s="3" t="s">
        <v>97</v>
      </c>
      <c r="H199" s="3" t="s">
        <v>44</v>
      </c>
      <c r="I199" s="3" t="str">
        <f>IFERROR(__xludf.DUMMYFUNCTION("GOOGLETRANSLATE(C199,""fr"",""en"")"),"In disability 2nd category since January 1, 2017 I have not received anything as a pension to date despite sending the complete file? by my employer. There is always a zero telephone contact paper always the same file response during processing
A shame f"&amp;"or such an organization to leave people in physical suffering already difficult to live without resources when there is the right a lawyer advises me to assign them in court it will be done")</f>
        <v>In disability 2nd category since January 1, 2017 I have not received anything as a pension to date despite sending the complete file? by my employer. There is always a zero telephone contact paper always the same file response during processing
A shame for such an organization to leave people in physical suffering already difficult to live without resources when there is the right a lawyer advises me to assign them in court it will be done</v>
      </c>
      <c r="J199" s="3" t="s">
        <v>648</v>
      </c>
      <c r="K199" s="3" t="str">
        <f>IFERROR(__xludf.DUMMYFUNCTION("GOOGLETRANSLATE(J199,""fr"",""en"")"),"In disability 2nd category since January 1, 2017 I have not received anything as a pension to date despite sending the complete file? by my employer. There is always a zero telephone contact paper always the same file response during processing
A shame f"&amp;"or such an organization to leave people in physical suffering already difficult to live without resources when there is the right a lawyer advises me to assign them in court it will be done")</f>
        <v>In disability 2nd category since January 1, 2017 I have not received anything as a pension to date despite sending the complete file? by my employer. There is always a zero telephone contact paper always the same file response during processing
A shame for such an organization to leave people in physical suffering already difficult to live without resources when there is the right a lawyer advises me to assign them in court it will be done</v>
      </c>
    </row>
    <row r="200" ht="15.75" customHeight="1">
      <c r="B200" s="3" t="s">
        <v>649</v>
      </c>
      <c r="C200" s="3" t="s">
        <v>650</v>
      </c>
      <c r="D200" s="3" t="s">
        <v>408</v>
      </c>
      <c r="E200" s="3" t="s">
        <v>14</v>
      </c>
      <c r="F200" s="3" t="s">
        <v>15</v>
      </c>
      <c r="G200" s="3" t="s">
        <v>651</v>
      </c>
      <c r="H200" s="3" t="s">
        <v>154</v>
      </c>
      <c r="I200" s="3" t="str">
        <f>IFERROR(__xludf.DUMMYFUNCTION("GOOGLETRANSLATE(C200,""fr"",""en"")"),"Latable planning, 6 months late in the salary supplies, staff in reachable and incompetent, followed by zero file, I wish you for 2017 to be in ald as my wife.")</f>
        <v>Latable planning, 6 months late in the salary supplies, staff in reachable and incompetent, followed by zero file, I wish you for 2017 to be in ald as my wife.</v>
      </c>
      <c r="J200" s="3" t="s">
        <v>650</v>
      </c>
      <c r="K200" s="3" t="str">
        <f>IFERROR(__xludf.DUMMYFUNCTION("GOOGLETRANSLATE(J200,""fr"",""en"")"),"Latable planning, 6 months late in the salary supplies, staff in reachable and incompetent, followed by zero file, I wish you for 2017 to be in ald as my wife.")</f>
        <v>Latable planning, 6 months late in the salary supplies, staff in reachable and incompetent, followed by zero file, I wish you for 2017 to be in ald as my wife.</v>
      </c>
    </row>
    <row r="201" ht="15.75" customHeight="1">
      <c r="B201" s="3" t="s">
        <v>652</v>
      </c>
      <c r="C201" s="3" t="s">
        <v>653</v>
      </c>
      <c r="D201" s="3" t="s">
        <v>408</v>
      </c>
      <c r="E201" s="3" t="s">
        <v>14</v>
      </c>
      <c r="F201" s="3" t="s">
        <v>15</v>
      </c>
      <c r="G201" s="3" t="s">
        <v>654</v>
      </c>
      <c r="H201" s="3" t="s">
        <v>108</v>
      </c>
      <c r="I201" s="3" t="str">
        <f>IFERROR(__xludf.DUMMYFUNCTION("GOOGLETRANSLATE(C201,""fr"",""en"")"),"Provident contract with my employer I submitted a file being invalid since June 1 still not compensate because I am always asked for missing documents which in the end start 3 weeks to be processed knowing that during our last telephone interview had cert"&amp;"ified that it was the latest missing documents but of course I was sent to send another mail for other documents I have always been punctual on the documents to be provided so I had to send it back and on the phone this morning we Tells me that we are pro"&amp;"cessing the documents of November 15 that there are 3 weeks of time to process my documents and therefore receive my 1st payment I am outraged but not surprised given all the negative comments that I read")</f>
        <v>Provident contract with my employer I submitted a file being invalid since June 1 still not compensate because I am always asked for missing documents which in the end start 3 weeks to be processed knowing that during our last telephone interview had certified that it was the latest missing documents but of course I was sent to send another mail for other documents I have always been punctual on the documents to be provided so I had to send it back and on the phone this morning we Tells me that we are processing the documents of November 15 that there are 3 weeks of time to process my documents and therefore receive my 1st payment I am outraged but not surprised given all the negative comments that I read</v>
      </c>
      <c r="J201" s="3" t="s">
        <v>653</v>
      </c>
      <c r="K201" s="3" t="str">
        <f>IFERROR(__xludf.DUMMYFUNCTION("GOOGLETRANSLATE(J201,""fr"",""en"")"),"Provident contract with my employer I submitted a file being invalid since June 1 still not compensate because I am always asked for missing documents which in the end start 3 weeks to be processed knowing that during our last telephone interview had cert"&amp;"ified that it was the latest missing documents but of course I was sent to send another mail for other documents I have always been punctual on the documents to be provided so I had to send it back and on the phone this morning we Tells me that we are pro"&amp;"cessing the documents of November 15 that there are 3 weeks of time to process my documents and therefore receive my 1st payment I am outraged but not surprised given all the negative comments that I read")</f>
        <v>Provident contract with my employer I submitted a file being invalid since June 1 still not compensate because I am always asked for missing documents which in the end start 3 weeks to be processed knowing that during our last telephone interview had certified that it was the latest missing documents but of course I was sent to send another mail for other documents I have always been punctual on the documents to be provided so I had to send it back and on the phone this morning we Tells me that we are processing the documents of November 15 that there are 3 weeks of time to process my documents and therefore receive my 1st payment I am outraged but not surprised given all the negative comments that I read</v>
      </c>
    </row>
    <row r="202" ht="15.75" customHeight="1">
      <c r="B202" s="3" t="s">
        <v>655</v>
      </c>
      <c r="C202" s="3" t="s">
        <v>656</v>
      </c>
      <c r="D202" s="3" t="s">
        <v>657</v>
      </c>
      <c r="E202" s="3" t="s">
        <v>14</v>
      </c>
      <c r="F202" s="3" t="s">
        <v>15</v>
      </c>
      <c r="G202" s="3" t="s">
        <v>658</v>
      </c>
      <c r="H202" s="3" t="s">
        <v>53</v>
      </c>
      <c r="I202" s="3" t="str">
        <f>IFERROR(__xludf.DUMMYFUNCTION("GOOGLETRANSLATE(C202,""fr"",""en"")"),"With 97.7% unfavorable opinion I believe that mass is said with regard to this ""organism"".
I add my unfavorable comment. More than 3 months late in the processing of my file which has still not advanced despite many reminders.
I strongly doubt the"&amp;" 2.3% of ""favorable"" opinions which I think were written by employees.
")</f>
        <v>With 97.7% unfavorable opinion I believe that mass is said with regard to this "organism".
I add my unfavorable comment. More than 3 months late in the processing of my file which has still not advanced despite many reminders.
I strongly doubt the 2.3% of "favorable" opinions which I think were written by employees.
</v>
      </c>
      <c r="J202" s="3" t="s">
        <v>656</v>
      </c>
      <c r="K202" s="3" t="str">
        <f>IFERROR(__xludf.DUMMYFUNCTION("GOOGLETRANSLATE(J202,""fr"",""en"")"),"With 97.7% unfavorable opinion I believe that mass is said with regard to this ""organism"".
I add my unfavorable comment. More than 3 months late in the processing of my file which has still not advanced despite many reminders.
I strongly doubt the"&amp;" 2.3% of ""favorable"" opinions which I think were written by employees.
")</f>
        <v>With 97.7% unfavorable opinion I believe that mass is said with regard to this "organism".
I add my unfavorable comment. More than 3 months late in the processing of my file which has still not advanced despite many reminders.
I strongly doubt the 2.3% of "favorable" opinions which I think were written by employees.
</v>
      </c>
    </row>
    <row r="203" ht="15.75" customHeight="1">
      <c r="B203" s="3" t="s">
        <v>659</v>
      </c>
      <c r="C203" s="3" t="s">
        <v>660</v>
      </c>
      <c r="D203" s="3" t="s">
        <v>657</v>
      </c>
      <c r="E203" s="3" t="s">
        <v>14</v>
      </c>
      <c r="F203" s="3" t="s">
        <v>15</v>
      </c>
      <c r="G203" s="3" t="s">
        <v>661</v>
      </c>
      <c r="H203" s="3" t="s">
        <v>410</v>
      </c>
      <c r="I203" s="3" t="str">
        <f>IFERROR(__xludf.DUMMYFUNCTION("GOOGLETRANSLATE(C203,""fr"",""en"")"),"I am very disappointed with the CNP, they take a long time to respond to your request for mortgage loan, file open on July 13, we are on August 28 and I still have no response despite 4 emails and 6 calls.
 ")</f>
        <v>I am very disappointed with the CNP, they take a long time to respond to your request for mortgage loan, file open on July 13, we are on August 28 and I still have no response despite 4 emails and 6 calls.
 </v>
      </c>
      <c r="J203" s="3" t="s">
        <v>660</v>
      </c>
      <c r="K203" s="3" t="str">
        <f>IFERROR(__xludf.DUMMYFUNCTION("GOOGLETRANSLATE(J203,""fr"",""en"")"),"I am very disappointed with the CNP, they take a long time to respond to your request for mortgage loan, file open on July 13, we are on August 28 and I still have no response despite 4 emails and 6 calls.
 ")</f>
        <v>I am very disappointed with the CNP, they take a long time to respond to your request for mortgage loan, file open on July 13, we are on August 28 and I still have no response despite 4 emails and 6 calls.
 </v>
      </c>
    </row>
    <row r="204" ht="15.75" customHeight="1">
      <c r="B204" s="3" t="s">
        <v>662</v>
      </c>
      <c r="C204" s="3" t="s">
        <v>663</v>
      </c>
      <c r="D204" s="3" t="s">
        <v>657</v>
      </c>
      <c r="E204" s="3" t="s">
        <v>14</v>
      </c>
      <c r="F204" s="3" t="s">
        <v>15</v>
      </c>
      <c r="G204" s="3" t="s">
        <v>664</v>
      </c>
      <c r="H204" s="3" t="s">
        <v>113</v>
      </c>
      <c r="I204" s="3" t="str">
        <f>IFERROR(__xludf.DUMMYFUNCTION("GOOGLETRANSLATE(C204,""fr"",""en"")"),"Above all, don't think the CNP is the Post Office !!
They respond to your letters but ... to your old address 2 years ago while your CCP is well domiciled at the right address.
After 2 months of waiting for a life insurance repurchase alone one recovery"&amp;" by email made me discover that there had been 2 letters sent to my old home.
To receive your money you have to tell them everything in the information sheet. Your salary, your assets with its distribution and real estate, savings, ... and what you plan "&amp;"to do with the amount to perceive.
I'm not even talking about exchanges with customer service. If you send a complaint you receive an answer but if you have a question to ask you must explain everything !!!
It is using the CNP it is a wart that degrades"&amp;" the image of the postal banking. Even financial advisers break their teeth.
Conclusion never again CNP for me and I wish a lot of courage and patience to those who stay there.")</f>
        <v>Above all, don't think the CNP is the Post Office !!
They respond to your letters but ... to your old address 2 years ago while your CCP is well domiciled at the right address.
After 2 months of waiting for a life insurance repurchase alone one recovery by email made me discover that there had been 2 letters sent to my old home.
To receive your money you have to tell them everything in the information sheet. Your salary, your assets with its distribution and real estate, savings, ... and what you plan to do with the amount to perceive.
I'm not even talking about exchanges with customer service. If you send a complaint you receive an answer but if you have a question to ask you must explain everything !!!
It is using the CNP it is a wart that degrades the image of the postal banking. Even financial advisers break their teeth.
Conclusion never again CNP for me and I wish a lot of courage and patience to those who stay there.</v>
      </c>
      <c r="J204" s="3" t="s">
        <v>663</v>
      </c>
      <c r="K204" s="3" t="str">
        <f>IFERROR(__xludf.DUMMYFUNCTION("GOOGLETRANSLATE(J204,""fr"",""en"")"),"Above all, don't think the CNP is the Post Office !!
They respond to your letters but ... to your old address 2 years ago while your CCP is well domiciled at the right address.
After 2 months of waiting for a life insurance repurchase alone one recovery"&amp;" by email made me discover that there had been 2 letters sent to my old home.
To receive your money you have to tell them everything in the information sheet. Your salary, your assets with its distribution and real estate, savings, ... and what you plan "&amp;"to do with the amount to perceive.
I'm not even talking about exchanges with customer service. If you send a complaint you receive an answer but if you have a question to ask you must explain everything !!!
It is using the CNP it is a wart that degrades"&amp;" the image of the postal banking. Even financial advisers break their teeth.
Conclusion never again CNP for me and I wish a lot of courage and patience to those who stay there.")</f>
        <v>Above all, don't think the CNP is the Post Office !!
They respond to your letters but ... to your old address 2 years ago while your CCP is well domiciled at the right address.
After 2 months of waiting for a life insurance repurchase alone one recovery by email made me discover that there had been 2 letters sent to my old home.
To receive your money you have to tell them everything in the information sheet. Your salary, your assets with its distribution and real estate, savings, ... and what you plan to do with the amount to perceive.
I'm not even talking about exchanges with customer service. If you send a complaint you receive an answer but if you have a question to ask you must explain everything !!!
It is using the CNP it is a wart that degrades the image of the postal banking. Even financial advisers break their teeth.
Conclusion never again CNP for me and I wish a lot of courage and patience to those who stay there.</v>
      </c>
    </row>
    <row r="205" ht="15.75" customHeight="1">
      <c r="B205" s="3" t="s">
        <v>665</v>
      </c>
      <c r="C205" s="3" t="s">
        <v>666</v>
      </c>
      <c r="D205" s="3" t="s">
        <v>657</v>
      </c>
      <c r="E205" s="3" t="s">
        <v>14</v>
      </c>
      <c r="F205" s="3" t="s">
        <v>15</v>
      </c>
      <c r="G205" s="3" t="s">
        <v>667</v>
      </c>
      <c r="H205" s="3" t="s">
        <v>113</v>
      </c>
      <c r="I205" s="3" t="str">
        <f>IFERROR(__xludf.DUMMYFUNCTION("GOOGLETRANSLATE(C205,""fr"",""en"")"),"Hello, my father simply tries to close his life insurance, the papers were signed on March 31 with his advisor who announced a period of 15 days of treatment. But now, this advisor tells him after several reminders that this insurer has just received the "&amp;"mail ... and that if he does not receive the transfer within 2 weeks and although he no longer knows what to do! No but there it becomes a gag! What's the point of having an advisor and life insurance if it is to find yourself in shit like that!")</f>
        <v>Hello, my father simply tries to close his life insurance, the papers were signed on March 31 with his advisor who announced a period of 15 days of treatment. But now, this advisor tells him after several reminders that this insurer has just received the mail ... and that if he does not receive the transfer within 2 weeks and although he no longer knows what to do! No but there it becomes a gag! What's the point of having an advisor and life insurance if it is to find yourself in shit like that!</v>
      </c>
      <c r="J205" s="3" t="s">
        <v>666</v>
      </c>
      <c r="K205" s="3" t="str">
        <f>IFERROR(__xludf.DUMMYFUNCTION("GOOGLETRANSLATE(J205,""fr"",""en"")"),"Hello, my father simply tries to close his life insurance, the papers were signed on March 31 with his advisor who announced a period of 15 days of treatment. But now, this advisor tells him after several reminders that this insurer has just received the "&amp;"mail ... and that if he does not receive the transfer within 2 weeks and although he no longer knows what to do! No but there it becomes a gag! What's the point of having an advisor and life insurance if it is to find yourself in shit like that!")</f>
        <v>Hello, my father simply tries to close his life insurance, the papers were signed on March 31 with his advisor who announced a period of 15 days of treatment. But now, this advisor tells him after several reminders that this insurer has just received the mail ... and that if he does not receive the transfer within 2 weeks and although he no longer knows what to do! No but there it becomes a gag! What's the point of having an advisor and life insurance if it is to find yourself in shit like that!</v>
      </c>
    </row>
    <row r="206" ht="15.75" customHeight="1">
      <c r="B206" s="3" t="s">
        <v>668</v>
      </c>
      <c r="C206" s="3" t="s">
        <v>669</v>
      </c>
      <c r="D206" s="3" t="s">
        <v>657</v>
      </c>
      <c r="E206" s="3" t="s">
        <v>14</v>
      </c>
      <c r="F206" s="3" t="s">
        <v>15</v>
      </c>
      <c r="G206" s="3" t="s">
        <v>670</v>
      </c>
      <c r="H206" s="3" t="s">
        <v>181</v>
      </c>
      <c r="I206" s="3" t="str">
        <f>IFERROR(__xludf.DUMMYFUNCTION("GOOGLETRANSLATE(C206,""fr"",""en"")"),"Hello, my husband has been in a long -term affection since August 2020. The file transmitted via the Atlantic Agricultural Crédit Vendée in early December is still not processed despite an incalculable number of banks from the bank and ours. So saying tha"&amp;"t the doctor applied for thearchivation in December and since nothing, no news. We have RV with a lawyer on April 8. Above all, do not take out this insurance.
")</f>
        <v>Hello, my husband has been in a long -term affection since August 2020. The file transmitted via the Atlantic Agricultural Crédit Vendée in early December is still not processed despite an incalculable number of banks from the bank and ours. So saying that the doctor applied for thearchivation in December and since nothing, no news. We have RV with a lawyer on April 8. Above all, do not take out this insurance.
</v>
      </c>
      <c r="J206" s="3" t="s">
        <v>669</v>
      </c>
      <c r="K206" s="3" t="str">
        <f>IFERROR(__xludf.DUMMYFUNCTION("GOOGLETRANSLATE(J206,""fr"",""en"")"),"Hello, my husband has been in a long -term affection since August 2020. The file transmitted via the Atlantic Agricultural Crédit Vendée in early December is still not processed despite an incalculable number of banks from the bank and ours. So saying tha"&amp;"t the doctor applied for thearchivation in December and since nothing, no news. We have RV with a lawyer on April 8. Above all, do not take out this insurance.
")</f>
        <v>Hello, my husband has been in a long -term affection since August 2020. The file transmitted via the Atlantic Agricultural Crédit Vendée in early December is still not processed despite an incalculable number of banks from the bank and ours. So saying that the doctor applied for thearchivation in December and since nothing, no news. We have RV with a lawyer on April 8. Above all, do not take out this insurance.
</v>
      </c>
    </row>
    <row r="207" ht="15.75" customHeight="1">
      <c r="B207" s="3" t="s">
        <v>671</v>
      </c>
      <c r="C207" s="3" t="s">
        <v>672</v>
      </c>
      <c r="D207" s="3" t="s">
        <v>657</v>
      </c>
      <c r="E207" s="3" t="s">
        <v>14</v>
      </c>
      <c r="F207" s="3" t="s">
        <v>15</v>
      </c>
      <c r="G207" s="3" t="s">
        <v>673</v>
      </c>
      <c r="H207" s="3" t="s">
        <v>159</v>
      </c>
      <c r="I207" s="3" t="str">
        <f>IFERROR(__xludf.DUMMYFUNCTION("GOOGLETRANSLATE(C207,""fr"",""en"")"),"A star is too much!
Watch out for this insurance which takes several times every month for the same insurance. Sampling without annual timetable to hide the samples. A deadline for two identical insurances. By the way, the second is more expensive of cou"&amp;"rse.
Difficult to be reimbursed the undue despite several letters by registered mail.
I don't think I am the only one in this case. They are bread with the postal bank for their little shenanigans!
The postal bank that takes for them turns deaf ear.
B"&amp;"eware !!!")</f>
        <v>A star is too much!
Watch out for this insurance which takes several times every month for the same insurance. Sampling without annual timetable to hide the samples. A deadline for two identical insurances. By the way, the second is more expensive of course.
Difficult to be reimbursed the undue despite several letters by registered mail.
I don't think I am the only one in this case. They are bread with the postal bank for their little shenanigans!
The postal bank that takes for them turns deaf ear.
Beware !!!</v>
      </c>
      <c r="J207" s="3" t="s">
        <v>672</v>
      </c>
      <c r="K207" s="3" t="str">
        <f>IFERROR(__xludf.DUMMYFUNCTION("GOOGLETRANSLATE(J207,""fr"",""en"")"),"A star is too much!
Watch out for this insurance which takes several times every month for the same insurance. Sampling without annual timetable to hide the samples. A deadline for two identical insurances. By the way, the second is more expensive of cou"&amp;"rse.
Difficult to be reimbursed the undue despite several letters by registered mail.
I don't think I am the only one in this case. They are bread with the postal bank for their little shenanigans!
The postal bank that takes for them turns deaf ear.
B"&amp;"eware !!!")</f>
        <v>A star is too much!
Watch out for this insurance which takes several times every month for the same insurance. Sampling without annual timetable to hide the samples. A deadline for two identical insurances. By the way, the second is more expensive of course.
Difficult to be reimbursed the undue despite several letters by registered mail.
I don't think I am the only one in this case. They are bread with the postal bank for their little shenanigans!
The postal bank that takes for them turns deaf ear.
Beware !!!</v>
      </c>
    </row>
    <row r="208" ht="15.75" customHeight="1">
      <c r="B208" s="3" t="s">
        <v>674</v>
      </c>
      <c r="C208" s="3" t="s">
        <v>675</v>
      </c>
      <c r="D208" s="3" t="s">
        <v>657</v>
      </c>
      <c r="E208" s="3" t="s">
        <v>14</v>
      </c>
      <c r="F208" s="3" t="s">
        <v>15</v>
      </c>
      <c r="G208" s="3" t="s">
        <v>676</v>
      </c>
      <c r="H208" s="3" t="s">
        <v>329</v>
      </c>
      <c r="I208" s="3" t="str">
        <f>IFERROR(__xludf.DUMMYFUNCTION("GOOGLETRANSLATE(C208,""fr"",""en"")"),"Hello,
I call all the people in my case in front of the health care insurance center for health, etc. .... to come to me.
If I have 1 star it is that I could not do otherwise, I did not want to put the system blocks the advertisement, a minimum is req"&amp;"uired .... but it is really against the heart
Indeed since August 2020 I try to obtain for my mother aged 86 years an annuity following a subscription 20 years ago at Protectys Autonomy. To date, recognized in GIR3 for the moment and its state of health "&amp;"which can be in a while taken into GIR 2, we have made the request of an annuity to which it can claim. A CNP consulting doctor came for 2 hours asking him questions on January 5, 2021 and returning the file to the CNP. Since then, I called 02/03/21 then "&amp;"today to find out or was the file. Nothing, the MR did not know ""I am at the reception me"" a interlocutor even insulted me !! And the rebelote 31 min of waiting and there another person at the telephone reception by the name of Sonia who tells me that t"&amp;"here is no file and when I put to scream (yes I admit I fell ...) She found a trace of the file and replied that he was in the management department and that it was necessary to wait for several months.
Stop this Inquisition of our hard -won money.
We h"&amp;"ave to get together that we exchange, not to be alone each in our corners. You must contact the media.
Thank you for your answers and excuse my anger because every day my mother spends is a victory.
Cathy")</f>
        <v>Hello,
I call all the people in my case in front of the health care insurance center for health, etc. .... to come to me.
If I have 1 star it is that I could not do otherwise, I did not want to put the system blocks the advertisement, a minimum is required .... but it is really against the heart
Indeed since August 2020 I try to obtain for my mother aged 86 years an annuity following a subscription 20 years ago at Protectys Autonomy. To date, recognized in GIR3 for the moment and its state of health which can be in a while taken into GIR 2, we have made the request of an annuity to which it can claim. A CNP consulting doctor came for 2 hours asking him questions on January 5, 2021 and returning the file to the CNP. Since then, I called 02/03/21 then today to find out or was the file. Nothing, the MR did not know "I am at the reception me" a interlocutor even insulted me !! And the rebelote 31 min of waiting and there another person at the telephone reception by the name of Sonia who tells me that there is no file and when I put to scream (yes I admit I fell ...) She found a trace of the file and replied that he was in the management department and that it was necessary to wait for several months.
Stop this Inquisition of our hard -won money.
We have to get together that we exchange, not to be alone each in our corners. You must contact the media.
Thank you for your answers and excuse my anger because every day my mother spends is a victory.
Cathy</v>
      </c>
      <c r="J208" s="3" t="s">
        <v>675</v>
      </c>
      <c r="K208" s="3" t="str">
        <f>IFERROR(__xludf.DUMMYFUNCTION("GOOGLETRANSLATE(J208,""fr"",""en"")"),"Hello,
I call all the people in my case in front of the health care insurance center for health, etc. .... to come to me.
If I have 1 star it is that I could not do otherwise, I did not want to put the system blocks the advertisement, a minimum is req"&amp;"uired .... but it is really against the heart
Indeed since August 2020 I try to obtain for my mother aged 86 years an annuity following a subscription 20 years ago at Protectys Autonomy. To date, recognized in GIR3 for the moment and its state of health "&amp;"which can be in a while taken into GIR 2, we have made the request of an annuity to which it can claim. A CNP consulting doctor came for 2 hours asking him questions on January 5, 2021 and returning the file to the CNP. Since then, I called 02/03/21 then "&amp;"today to find out or was the file. Nothing, the MR did not know ""I am at the reception me"" a interlocutor even insulted me !! And the rebelote 31 min of waiting and there another person at the telephone reception by the name of Sonia who tells me that t"&amp;"here is no file and when I put to scream (yes I admit I fell ...) She found a trace of the file and replied that he was in the management department and that it was necessary to wait for several months.
Stop this Inquisition of our hard -won money.
We h"&amp;"ave to get together that we exchange, not to be alone each in our corners. You must contact the media.
Thank you for your answers and excuse my anger because every day my mother spends is a victory.
Cathy")</f>
        <v>Hello,
I call all the people in my case in front of the health care insurance center for health, etc. .... to come to me.
If I have 1 star it is that I could not do otherwise, I did not want to put the system blocks the advertisement, a minimum is required .... but it is really against the heart
Indeed since August 2020 I try to obtain for my mother aged 86 years an annuity following a subscription 20 years ago at Protectys Autonomy. To date, recognized in GIR3 for the moment and its state of health which can be in a while taken into GIR 2, we have made the request of an annuity to which it can claim. A CNP consulting doctor came for 2 hours asking him questions on January 5, 2021 and returning the file to the CNP. Since then, I called 02/03/21 then today to find out or was the file. Nothing, the MR did not know "I am at the reception me" a interlocutor even insulted me !! And the rebelote 31 min of waiting and there another person at the telephone reception by the name of Sonia who tells me that there is no file and when I put to scream (yes I admit I fell ...) She found a trace of the file and replied that he was in the management department and that it was necessary to wait for several months.
Stop this Inquisition of our hard -won money.
We have to get together that we exchange, not to be alone each in our corners. You must contact the media.
Thank you for your answers and excuse my anger because every day my mother spends is a victory.
Cathy</v>
      </c>
    </row>
    <row r="209" ht="15.75" customHeight="1">
      <c r="B209" s="3" t="s">
        <v>677</v>
      </c>
      <c r="C209" s="3" t="s">
        <v>678</v>
      </c>
      <c r="D209" s="3" t="s">
        <v>657</v>
      </c>
      <c r="E209" s="3" t="s">
        <v>14</v>
      </c>
      <c r="F209" s="3" t="s">
        <v>15</v>
      </c>
      <c r="G209" s="3" t="s">
        <v>679</v>
      </c>
      <c r="H209" s="3" t="s">
        <v>329</v>
      </c>
      <c r="I209" s="3" t="str">
        <f>IFERROR(__xludf.DUMMYFUNCTION("GOOGLETRANSLATE(C209,""fr"",""en"")"),"To flee!!! Processing deadlines for very long files, compensation that is difficult to regularize and arrang with great patience to reach them when it happens to you what you are supposed to be guaranteed .....")</f>
        <v>To flee!!! Processing deadlines for very long files, compensation that is difficult to regularize and arrang with great patience to reach them when it happens to you what you are supposed to be guaranteed .....</v>
      </c>
      <c r="J209" s="3" t="s">
        <v>678</v>
      </c>
      <c r="K209" s="3" t="str">
        <f>IFERROR(__xludf.DUMMYFUNCTION("GOOGLETRANSLATE(J209,""fr"",""en"")"),"To flee!!! Processing deadlines for very long files, compensation that is difficult to regularize and arrang with great patience to reach them when it happens to you what you are supposed to be guaranteed .....")</f>
        <v>To flee!!! Processing deadlines for very long files, compensation that is difficult to regularize and arrang with great patience to reach them when it happens to you what you are supposed to be guaranteed .....</v>
      </c>
    </row>
    <row r="210" ht="15.75" customHeight="1">
      <c r="B210" s="3" t="s">
        <v>680</v>
      </c>
      <c r="C210" s="3" t="s">
        <v>681</v>
      </c>
      <c r="D210" s="3" t="s">
        <v>657</v>
      </c>
      <c r="E210" s="3" t="s">
        <v>14</v>
      </c>
      <c r="F210" s="3" t="s">
        <v>15</v>
      </c>
      <c r="G210" s="3" t="s">
        <v>682</v>
      </c>
      <c r="H210" s="3" t="s">
        <v>120</v>
      </c>
      <c r="I210" s="3" t="str">
        <f>IFERROR(__xludf.DUMMYFUNCTION("GOOGLETRANSLATE(C210,""fr"",""en"")"),"Unreachable by phone. I want to make a total buy -back of my life insurance. It is impossible to contact CNP Assurances by phone: after more than 5 minutes of waiting, we hang up on the nose!
This is why, I see that we take your money in less than 2 minu"&amp;"tes, but it takes several weeks to restore it!
Uncool !!!")</f>
        <v>Unreachable by phone. I want to make a total buy -back of my life insurance. It is impossible to contact CNP Assurances by phone: after more than 5 minutes of waiting, we hang up on the nose!
This is why, I see that we take your money in less than 2 minutes, but it takes several weeks to restore it!
Uncool !!!</v>
      </c>
      <c r="J210" s="3" t="s">
        <v>681</v>
      </c>
      <c r="K210" s="3" t="str">
        <f>IFERROR(__xludf.DUMMYFUNCTION("GOOGLETRANSLATE(J210,""fr"",""en"")"),"Unreachable by phone. I want to make a total buy -back of my life insurance. It is impossible to contact CNP Assurances by phone: after more than 5 minutes of waiting, we hang up on the nose!
This is why, I see that we take your money in less than 2 minu"&amp;"tes, but it takes several weeks to restore it!
Uncool !!!")</f>
        <v>Unreachable by phone. I want to make a total buy -back of my life insurance. It is impossible to contact CNP Assurances by phone: after more than 5 minutes of waiting, we hang up on the nose!
This is why, I see that we take your money in less than 2 minutes, but it takes several weeks to restore it!
Uncool !!!</v>
      </c>
    </row>
    <row r="211" ht="15.75" customHeight="1">
      <c r="B211" s="3" t="s">
        <v>683</v>
      </c>
      <c r="C211" s="3" t="s">
        <v>684</v>
      </c>
      <c r="D211" s="3" t="s">
        <v>657</v>
      </c>
      <c r="E211" s="3" t="s">
        <v>14</v>
      </c>
      <c r="F211" s="3" t="s">
        <v>15</v>
      </c>
      <c r="G211" s="3" t="s">
        <v>685</v>
      </c>
      <c r="H211" s="3" t="s">
        <v>129</v>
      </c>
      <c r="I211" s="3" t="str">
        <f>IFERROR(__xludf.DUMMYFUNCTION("GOOGLETRANSLATE(C211,""fr"",""en"")"),"CNP = to avoid! My recently deceased father had big life insurance at CNP. At the time of the outcome, the CNP still took costs of 2.5% on the payment and provided us with no details of the sums. When the advisor is called, he is to absent subscribers.
W"&amp;"e even sent a registered letter to the customer relations director who remained unanswered. Scandalous!
")</f>
        <v>CNP = to avoid! My recently deceased father had big life insurance at CNP. At the time of the outcome, the CNP still took costs of 2.5% on the payment and provided us with no details of the sums. When the advisor is called, he is to absent subscribers.
We even sent a registered letter to the customer relations director who remained unanswered. Scandalous!
</v>
      </c>
      <c r="J211" s="3" t="s">
        <v>684</v>
      </c>
      <c r="K211" s="3" t="str">
        <f>IFERROR(__xludf.DUMMYFUNCTION("GOOGLETRANSLATE(J211,""fr"",""en"")"),"CNP = to avoid! My recently deceased father had big life insurance at CNP. At the time of the outcome, the CNP still took costs of 2.5% on the payment and provided us with no details of the sums. When the advisor is called, he is to absent subscribers.
W"&amp;"e even sent a registered letter to the customer relations director who remained unanswered. Scandalous!
")</f>
        <v>CNP = to avoid! My recently deceased father had big life insurance at CNP. At the time of the outcome, the CNP still took costs of 2.5% on the payment and provided us with no details of the sums. When the advisor is called, he is to absent subscribers.
We even sent a registered letter to the customer relations director who remained unanswered. Scandalous!
</v>
      </c>
    </row>
    <row r="212" ht="15.75" customHeight="1">
      <c r="B212" s="3" t="s">
        <v>686</v>
      </c>
      <c r="C212" s="3" t="s">
        <v>687</v>
      </c>
      <c r="D212" s="3" t="s">
        <v>657</v>
      </c>
      <c r="E212" s="3" t="s">
        <v>14</v>
      </c>
      <c r="F212" s="3" t="s">
        <v>15</v>
      </c>
      <c r="G212" s="3" t="s">
        <v>688</v>
      </c>
      <c r="H212" s="3" t="s">
        <v>129</v>
      </c>
      <c r="I212" s="3" t="str">
        <f>IFERROR(__xludf.DUMMYFUNCTION("GOOGLETRANSLATE(C212,""fr"",""en"")"),"Shabby at all levels we have been waiting for a life insurance payment for 8 months we have sent the documents 8 times !!!! We do not record this insurer")</f>
        <v>Shabby at all levels we have been waiting for a life insurance payment for 8 months we have sent the documents 8 times !!!! We do not record this insurer</v>
      </c>
      <c r="J212" s="3" t="s">
        <v>687</v>
      </c>
      <c r="K212" s="3" t="str">
        <f>IFERROR(__xludf.DUMMYFUNCTION("GOOGLETRANSLATE(J212,""fr"",""en"")"),"Shabby at all levels we have been waiting for a life insurance payment for 8 months we have sent the documents 8 times !!!! We do not record this insurer")</f>
        <v>Shabby at all levels we have been waiting for a life insurance payment for 8 months we have sent the documents 8 times !!!! We do not record this insurer</v>
      </c>
    </row>
    <row r="213" ht="15.75" customHeight="1">
      <c r="B213" s="3" t="s">
        <v>689</v>
      </c>
      <c r="C213" s="3" t="s">
        <v>690</v>
      </c>
      <c r="D213" s="3" t="s">
        <v>657</v>
      </c>
      <c r="E213" s="3" t="s">
        <v>14</v>
      </c>
      <c r="F213" s="3" t="s">
        <v>15</v>
      </c>
      <c r="G213" s="3" t="s">
        <v>691</v>
      </c>
      <c r="H213" s="3" t="s">
        <v>59</v>
      </c>
      <c r="I213" s="3" t="str">
        <f>IFERROR(__xludf.DUMMYFUNCTION("GOOGLETRANSLATE(C213,""fr"",""en"")"),"Good evening,
My uncle died on December 30, 2018: he had taken out a contract for his funeral via La Poste, therefore the CNP, and the provident service company ""The funeral choice S.A. Udife"".
His last wishes were communicated too late to be able to "&amp;"respect them, because they could not ask for contact to warn of insurance in the event of death. It was necessary to dig into the batteries of paper of the deceased to cover its existence.
As long as the contributions fell, everything is settled!
It was"&amp;" not until April 2019 that the CNP deigns to pay ""the funeral choice S.A. Udife"" and therefore the funeral company for the funeral:
No way to communicate and relaunch the ""Bunker"" CNP of Orleans La Source without having to be an account in La Poste.
"&amp;"
It is simply scandalous to deal with companies and individuals not fulfilling their professional obligations in this type of particular financial market in the sacred field of death, where we must fight to advance the files, in addition to the pain and o"&amp;"ther administrative difficulties of these moments.
I do not recommend these organizations to take a death provision: no support for the families of deceased: only complications.")</f>
        <v>Good evening,
My uncle died on December 30, 2018: he had taken out a contract for his funeral via La Poste, therefore the CNP, and the provident service company "The funeral choice S.A. Udife".
His last wishes were communicated too late to be able to respect them, because they could not ask for contact to warn of insurance in the event of death. It was necessary to dig into the batteries of paper of the deceased to cover its existence.
As long as the contributions fell, everything is settled!
It was not until April 2019 that the CNP deigns to pay "the funeral choice S.A. Udife" and therefore the funeral company for the funeral:
No way to communicate and relaunch the "Bunker" CNP of Orleans La Source without having to be an account in La Poste.
It is simply scandalous to deal with companies and individuals not fulfilling their professional obligations in this type of particular financial market in the sacred field of death, where we must fight to advance the files, in addition to the pain and other administrative difficulties of these moments.
I do not recommend these organizations to take a death provision: no support for the families of deceased: only complications.</v>
      </c>
      <c r="J213" s="3" t="s">
        <v>690</v>
      </c>
      <c r="K213" s="3" t="str">
        <f>IFERROR(__xludf.DUMMYFUNCTION("GOOGLETRANSLATE(J213,""fr"",""en"")"),"Good evening,
My uncle died on December 30, 2018: he had taken out a contract for his funeral via La Poste, therefore the CNP, and the provident service company ""The funeral choice S.A. Udife"".
His last wishes were communicated too late to be able to "&amp;"respect them, because they could not ask for contact to warn of insurance in the event of death. It was necessary to dig into the batteries of paper of the deceased to cover its existence.
As long as the contributions fell, everything is settled!
It was"&amp;" not until April 2019 that the CNP deigns to pay ""the funeral choice S.A. Udife"" and therefore the funeral company for the funeral:
No way to communicate and relaunch the ""Bunker"" CNP of Orleans La Source without having to be an account in La Poste.
"&amp;"
It is simply scandalous to deal with companies and individuals not fulfilling their professional obligations in this type of particular financial market in the sacred field of death, where we must fight to advance the files, in addition to the pain and o"&amp;"ther administrative difficulties of these moments.
I do not recommend these organizations to take a death provision: no support for the families of deceased: only complications.")</f>
        <v>Good evening,
My uncle died on December 30, 2018: he had taken out a contract for his funeral via La Poste, therefore the CNP, and the provident service company "The funeral choice S.A. Udife".
His last wishes were communicated too late to be able to respect them, because they could not ask for contact to warn of insurance in the event of death. It was necessary to dig into the batteries of paper of the deceased to cover its existence.
As long as the contributions fell, everything is settled!
It was not until April 2019 that the CNP deigns to pay "the funeral choice S.A. Udife" and therefore the funeral company for the funeral:
No way to communicate and relaunch the "Bunker" CNP of Orleans La Source without having to be an account in La Poste.
It is simply scandalous to deal with companies and individuals not fulfilling their professional obligations in this type of particular financial market in the sacred field of death, where we must fight to advance the files, in addition to the pain and other administrative difficulties of these moments.
I do not recommend these organizations to take a death provision: no support for the families of deceased: only complications.</v>
      </c>
    </row>
    <row r="214" ht="15.75" customHeight="1">
      <c r="B214" s="3" t="s">
        <v>692</v>
      </c>
      <c r="C214" s="3" t="s">
        <v>693</v>
      </c>
      <c r="D214" s="3" t="s">
        <v>657</v>
      </c>
      <c r="E214" s="3" t="s">
        <v>14</v>
      </c>
      <c r="F214" s="3" t="s">
        <v>15</v>
      </c>
      <c r="G214" s="3" t="s">
        <v>335</v>
      </c>
      <c r="H214" s="3" t="s">
        <v>59</v>
      </c>
      <c r="I214" s="3" t="str">
        <f>IFERROR(__xludf.DUMMYFUNCTION("GOOGLETRANSLATE(C214,""fr"",""en"")"),"Manifest incompetence! The death capital of our mother was fired on a bad account despite the sending of the supporting documents RIB, CI etc.
CNP recognizes its error, but without washing your hands ""it's up to you to fend for the capital"". No astonis"&amp;"hment on the part of the advisers and no excuse ... certainly customary because!")</f>
        <v>Manifest incompetence! The death capital of our mother was fired on a bad account despite the sending of the supporting documents RIB, CI etc.
CNP recognizes its error, but without washing your hands "it's up to you to fend for the capital". No astonishment on the part of the advisers and no excuse ... certainly customary because!</v>
      </c>
      <c r="J214" s="3" t="s">
        <v>693</v>
      </c>
      <c r="K214" s="3" t="str">
        <f>IFERROR(__xludf.DUMMYFUNCTION("GOOGLETRANSLATE(J214,""fr"",""en"")"),"Manifest incompetence! The death capital of our mother was fired on a bad account despite the sending of the supporting documents RIB, CI etc.
CNP recognizes its error, but without washing your hands ""it's up to you to fend for the capital"". No astonis"&amp;"hment on the part of the advisers and no excuse ... certainly customary because!")</f>
        <v>Manifest incompetence! The death capital of our mother was fired on a bad account despite the sending of the supporting documents RIB, CI etc.
CNP recognizes its error, but without washing your hands "it's up to you to fend for the capital". No astonishment on the part of the advisers and no excuse ... certainly customary because!</v>
      </c>
    </row>
    <row r="215" ht="15.75" customHeight="1">
      <c r="B215" s="3" t="s">
        <v>694</v>
      </c>
      <c r="C215" s="3" t="s">
        <v>695</v>
      </c>
      <c r="D215" s="3" t="s">
        <v>657</v>
      </c>
      <c r="E215" s="3" t="s">
        <v>14</v>
      </c>
      <c r="F215" s="3" t="s">
        <v>15</v>
      </c>
      <c r="G215" s="3" t="s">
        <v>696</v>
      </c>
      <c r="H215" s="3" t="s">
        <v>59</v>
      </c>
      <c r="I215" s="3" t="str">
        <f>IFERROR(__xludf.DUMMYFUNCTION("GOOGLETRANSLATE(C215,""fr"",""en"")"),"In a word: null.
Communication: zero.
Follow -up: zero
Speed: zero.
Efficiency: zero.
Treatment time: scandalous.
It is incredible that it is impossible to have human contact. Everything is cold, automated.")</f>
        <v>In a word: null.
Communication: zero.
Follow -up: zero
Speed: zero.
Efficiency: zero.
Treatment time: scandalous.
It is incredible that it is impossible to have human contact. Everything is cold, automated.</v>
      </c>
      <c r="J215" s="3" t="s">
        <v>695</v>
      </c>
      <c r="K215" s="3" t="str">
        <f>IFERROR(__xludf.DUMMYFUNCTION("GOOGLETRANSLATE(J215,""fr"",""en"")"),"In a word: null.
Communication: zero.
Follow -up: zero
Speed: zero.
Efficiency: zero.
Treatment time: scandalous.
It is incredible that it is impossible to have human contact. Everything is cold, automated.")</f>
        <v>In a word: null.
Communication: zero.
Follow -up: zero
Speed: zero.
Efficiency: zero.
Treatment time: scandalous.
It is incredible that it is impossible to have human contact. Everything is cold, automated.</v>
      </c>
    </row>
    <row r="216" ht="15.75" customHeight="1">
      <c r="B216" s="3" t="s">
        <v>697</v>
      </c>
      <c r="C216" s="3" t="s">
        <v>698</v>
      </c>
      <c r="D216" s="3" t="s">
        <v>657</v>
      </c>
      <c r="E216" s="3" t="s">
        <v>14</v>
      </c>
      <c r="F216" s="3" t="s">
        <v>15</v>
      </c>
      <c r="G216" s="3" t="s">
        <v>699</v>
      </c>
      <c r="H216" s="3" t="s">
        <v>63</v>
      </c>
      <c r="I216" s="3" t="str">
        <f>IFERROR(__xludf.DUMMYFUNCTION("GOOGLETRANSLATE(C216,""fr"",""en"")"),"I have never been dealing with such incompetent customer service. As many people have mentioned: an interlocutor = a different version. Each time it is missing, a document that has already been sent. My last exchange was to say it very funny. The customer"&amp;" official informs me that a letter leaves today, at an address where I have not lived for 6 years! While on my recommended, my current address is mentioned, and I have never given another address than this. They just had the right idea, to take the one re"&amp;"gistered on my passport. What inventiveness! This forces admiration.")</f>
        <v>I have never been dealing with such incompetent customer service. As many people have mentioned: an interlocutor = a different version. Each time it is missing, a document that has already been sent. My last exchange was to say it very funny. The customer official informs me that a letter leaves today, at an address where I have not lived for 6 years! While on my recommended, my current address is mentioned, and I have never given another address than this. They just had the right idea, to take the one registered on my passport. What inventiveness! This forces admiration.</v>
      </c>
      <c r="J216" s="3" t="s">
        <v>698</v>
      </c>
      <c r="K216" s="3" t="str">
        <f>IFERROR(__xludf.DUMMYFUNCTION("GOOGLETRANSLATE(J216,""fr"",""en"")"),"I have never been dealing with such incompetent customer service. As many people have mentioned: an interlocutor = a different version. Each time it is missing, a document that has already been sent. My last exchange was to say it very funny. The customer"&amp;" official informs me that a letter leaves today, at an address where I have not lived for 6 years! While on my recommended, my current address is mentioned, and I have never given another address than this. They just had the right idea, to take the one re"&amp;"gistered on my passport. What inventiveness! This forces admiration.")</f>
        <v>I have never been dealing with such incompetent customer service. As many people have mentioned: an interlocutor = a different version. Each time it is missing, a document that has already been sent. My last exchange was to say it very funny. The customer official informs me that a letter leaves today, at an address where I have not lived for 6 years! While on my recommended, my current address is mentioned, and I have never given another address than this. They just had the right idea, to take the one registered on my passport. What inventiveness! This forces admiration.</v>
      </c>
    </row>
    <row r="217" ht="15.75" customHeight="1">
      <c r="B217" s="3" t="s">
        <v>700</v>
      </c>
      <c r="C217" s="3" t="s">
        <v>701</v>
      </c>
      <c r="D217" s="3" t="s">
        <v>657</v>
      </c>
      <c r="E217" s="3" t="s">
        <v>14</v>
      </c>
      <c r="F217" s="3" t="s">
        <v>15</v>
      </c>
      <c r="G217" s="3" t="s">
        <v>702</v>
      </c>
      <c r="H217" s="3" t="s">
        <v>215</v>
      </c>
      <c r="I217" s="3" t="str">
        <f>IFERROR(__xludf.DUMMYFUNCTION("GOOGLETRANSLATE(C217,""fr"",""en"")"),"What to say about this insurance? I have an in progress file since 2016, it is constantly missing papers that I have been recommended for months and months. When I phone the CNP, you come across contacts who answer you yes yes ..... I ask that you can rem"&amp;"ember but without any telephone calls. So I ask for help from my bank advisor. Is it an everyday fight, who to turn around? I find it completely moved their way of doing things. Anyway, the CNP does not want to pay. If a person has a solution contact me.")</f>
        <v>What to say about this insurance? I have an in progress file since 2016, it is constantly missing papers that I have been recommended for months and months. When I phone the CNP, you come across contacts who answer you yes yes ..... I ask that you can remember but without any telephone calls. So I ask for help from my bank advisor. Is it an everyday fight, who to turn around? I find it completely moved their way of doing things. Anyway, the CNP does not want to pay. If a person has a solution contact me.</v>
      </c>
      <c r="J217" s="3" t="s">
        <v>701</v>
      </c>
      <c r="K217" s="3" t="str">
        <f>IFERROR(__xludf.DUMMYFUNCTION("GOOGLETRANSLATE(J217,""fr"",""en"")"),"What to say about this insurance? I have an in progress file since 2016, it is constantly missing papers that I have been recommended for months and months. When I phone the CNP, you come across contacts who answer you yes yes ..... I ask that you can rem"&amp;"ember but without any telephone calls. So I ask for help from my bank advisor. Is it an everyday fight, who to turn around? I find it completely moved their way of doing things. Anyway, the CNP does not want to pay. If a person has a solution contact me.")</f>
        <v>What to say about this insurance? I have an in progress file since 2016, it is constantly missing papers that I have been recommended for months and months. When I phone the CNP, you come across contacts who answer you yes yes ..... I ask that you can remember but without any telephone calls. So I ask for help from my bank advisor. Is it an everyday fight, who to turn around? I find it completely moved their way of doing things. Anyway, the CNP does not want to pay. If a person has a solution contact me.</v>
      </c>
    </row>
    <row r="218" ht="15.75" customHeight="1">
      <c r="B218" s="3" t="s">
        <v>703</v>
      </c>
      <c r="C218" s="3" t="s">
        <v>704</v>
      </c>
      <c r="D218" s="3" t="s">
        <v>657</v>
      </c>
      <c r="E218" s="3" t="s">
        <v>14</v>
      </c>
      <c r="F218" s="3" t="s">
        <v>15</v>
      </c>
      <c r="G218" s="3" t="s">
        <v>500</v>
      </c>
      <c r="H218" s="3" t="s">
        <v>222</v>
      </c>
      <c r="I218" s="3" t="str">
        <f>IFERROR(__xludf.DUMMYFUNCTION("GOOGLETRANSLATE(C218,""fr"",""en"")"),"Guignols, you are beneficiaries at home, you can create to recover your life insurance. They close your file without explaining anything to you. Scavengers who make money on the backs of the dead. They have no scruples. I just hope they will go bankrupt.")</f>
        <v>Guignols, you are beneficiaries at home, you can create to recover your life insurance. They close your file without explaining anything to you. Scavengers who make money on the backs of the dead. They have no scruples. I just hope they will go bankrupt.</v>
      </c>
      <c r="J218" s="3" t="s">
        <v>704</v>
      </c>
      <c r="K218" s="3" t="str">
        <f>IFERROR(__xludf.DUMMYFUNCTION("GOOGLETRANSLATE(J218,""fr"",""en"")"),"Guignols, you are beneficiaries at home, you can create to recover your life insurance. They close your file without explaining anything to you. Scavengers who make money on the backs of the dead. They have no scruples. I just hope they will go bankrupt.")</f>
        <v>Guignols, you are beneficiaries at home, you can create to recover your life insurance. They close your file without explaining anything to you. Scavengers who make money on the backs of the dead. They have no scruples. I just hope they will go bankrupt.</v>
      </c>
    </row>
    <row r="219" ht="15.75" customHeight="1">
      <c r="B219" s="3" t="s">
        <v>705</v>
      </c>
      <c r="C219" s="3" t="s">
        <v>706</v>
      </c>
      <c r="D219" s="3" t="s">
        <v>657</v>
      </c>
      <c r="E219" s="3" t="s">
        <v>14</v>
      </c>
      <c r="F219" s="3" t="s">
        <v>15</v>
      </c>
      <c r="G219" s="3" t="s">
        <v>707</v>
      </c>
      <c r="H219" s="3" t="s">
        <v>226</v>
      </c>
      <c r="I219" s="3" t="str">
        <f>IFERROR(__xludf.DUMMYFUNCTION("GOOGLETRANSLATE(C219,""fr"",""en"")"),"Very disappointed, you have to see 2 months to recover funds placed, we walk you or we send you back ballader on the other hand when it comes to placing we do not hesitate to keep you 1 hour on the phone in 10 years I was received that once with kindness.")</f>
        <v>Very disappointed, you have to see 2 months to recover funds placed, we walk you or we send you back ballader on the other hand when it comes to placing we do not hesitate to keep you 1 hour on the phone in 10 years I was received that once with kindness.</v>
      </c>
      <c r="J219" s="3" t="s">
        <v>706</v>
      </c>
      <c r="K219" s="3" t="str">
        <f>IFERROR(__xludf.DUMMYFUNCTION("GOOGLETRANSLATE(J219,""fr"",""en"")"),"Very disappointed, you have to see 2 months to recover funds placed, we walk you or we send you back ballader on the other hand when it comes to placing we do not hesitate to keep you 1 hour on the phone in 10 years I was received that once with kindness.")</f>
        <v>Very disappointed, you have to see 2 months to recover funds placed, we walk you or we send you back ballader on the other hand when it comes to placing we do not hesitate to keep you 1 hour on the phone in 10 years I was received that once with kindness.</v>
      </c>
    </row>
    <row r="220" ht="15.75" customHeight="1">
      <c r="B220" s="3" t="s">
        <v>708</v>
      </c>
      <c r="C220" s="3" t="s">
        <v>709</v>
      </c>
      <c r="D220" s="3" t="s">
        <v>657</v>
      </c>
      <c r="E220" s="3" t="s">
        <v>14</v>
      </c>
      <c r="F220" s="3" t="s">
        <v>15</v>
      </c>
      <c r="G220" s="3" t="s">
        <v>225</v>
      </c>
      <c r="H220" s="3" t="s">
        <v>226</v>
      </c>
      <c r="I220" s="3" t="str">
        <f>IFERROR(__xludf.DUMMYFUNCTION("GOOGLETRANSLATE(C220,""fr"",""en"")"),"On sick leave for 18 months, still no processing of the file, no response from them. Flee !!!! and in addition surcharged calls without however
 Give us satisfactory answers by asking us to wait. It is very likely that in the end, we will not be compensa"&amp;"ted for reasons that they will belong to them.")</f>
        <v>On sick leave for 18 months, still no processing of the file, no response from them. Flee !!!! and in addition surcharged calls without however
 Give us satisfactory answers by asking us to wait. It is very likely that in the end, we will not be compensated for reasons that they will belong to them.</v>
      </c>
      <c r="J220" s="3" t="s">
        <v>709</v>
      </c>
      <c r="K220" s="3" t="str">
        <f>IFERROR(__xludf.DUMMYFUNCTION("GOOGLETRANSLATE(J220,""fr"",""en"")"),"On sick leave for 18 months, still no processing of the file, no response from them. Flee !!!! and in addition surcharged calls without however
 Give us satisfactory answers by asking us to wait. It is very likely that in the end, we will not be compensa"&amp;"ted for reasons that they will belong to them.")</f>
        <v>On sick leave for 18 months, still no processing of the file, no response from them. Flee !!!! and in addition surcharged calls without however
 Give us satisfactory answers by asking us to wait. It is very likely that in the end, we will not be compensated for reasons that they will belong to them.</v>
      </c>
    </row>
    <row r="221" ht="15.75" customHeight="1">
      <c r="B221" s="3" t="s">
        <v>710</v>
      </c>
      <c r="C221" s="3" t="s">
        <v>711</v>
      </c>
      <c r="D221" s="3" t="s">
        <v>657</v>
      </c>
      <c r="E221" s="3" t="s">
        <v>14</v>
      </c>
      <c r="F221" s="3" t="s">
        <v>15</v>
      </c>
      <c r="G221" s="3" t="s">
        <v>712</v>
      </c>
      <c r="H221" s="3" t="s">
        <v>73</v>
      </c>
      <c r="I221" s="3" t="str">
        <f>IFERROR(__xludf.DUMMYFUNCTION("GOOGLETRANSLATE(C221,""fr"",""en"")"),"No contact in case of concerns
in stop and reported with file for more than 1 year no compensation to date on the other hand we continue the sets and above all no explanations or exchanges")</f>
        <v>No contact in case of concerns
in stop and reported with file for more than 1 year no compensation to date on the other hand we continue the sets and above all no explanations or exchanges</v>
      </c>
      <c r="J221" s="3" t="s">
        <v>711</v>
      </c>
      <c r="K221" s="3" t="str">
        <f>IFERROR(__xludf.DUMMYFUNCTION("GOOGLETRANSLATE(J221,""fr"",""en"")"),"No contact in case of concerns
in stop and reported with file for more than 1 year no compensation to date on the other hand we continue the sets and above all no explanations or exchanges")</f>
        <v>No contact in case of concerns
in stop and reported with file for more than 1 year no compensation to date on the other hand we continue the sets and above all no explanations or exchanges</v>
      </c>
    </row>
    <row r="222" ht="15.75" customHeight="1">
      <c r="B222" s="3" t="s">
        <v>713</v>
      </c>
      <c r="C222" s="3" t="s">
        <v>714</v>
      </c>
      <c r="D222" s="3" t="s">
        <v>657</v>
      </c>
      <c r="E222" s="3" t="s">
        <v>14</v>
      </c>
      <c r="F222" s="3" t="s">
        <v>15</v>
      </c>
      <c r="G222" s="3" t="s">
        <v>715</v>
      </c>
      <c r="H222" s="3" t="s">
        <v>237</v>
      </c>
      <c r="I222" s="3" t="str">
        <f>IFERROR(__xludf.DUMMYFUNCTION("GOOGLETRANSLATE(C222,""fr"",""en"")"),"I owe me regulations since May for incapacitated work recognized with well -received acceptance mail but for more news with evasive responses of the copies glued neither nor less ....")</f>
        <v>I owe me regulations since May for incapacitated work recognized with well -received acceptance mail but for more news with evasive responses of the copies glued neither nor less ....</v>
      </c>
      <c r="J222" s="3" t="s">
        <v>714</v>
      </c>
      <c r="K222" s="3" t="str">
        <f>IFERROR(__xludf.DUMMYFUNCTION("GOOGLETRANSLATE(J222,""fr"",""en"")"),"I owe me regulations since May for incapacitated work recognized with well -received acceptance mail but for more news with evasive responses of the copies glued neither nor less ....")</f>
        <v>I owe me regulations since May for incapacitated work recognized with well -received acceptance mail but for more news with evasive responses of the copies glued neither nor less ....</v>
      </c>
    </row>
    <row r="223" ht="15.75" customHeight="1">
      <c r="B223" s="3" t="s">
        <v>716</v>
      </c>
      <c r="C223" s="3" t="s">
        <v>717</v>
      </c>
      <c r="D223" s="3" t="s">
        <v>657</v>
      </c>
      <c r="E223" s="3" t="s">
        <v>14</v>
      </c>
      <c r="F223" s="3" t="s">
        <v>15</v>
      </c>
      <c r="G223" s="3" t="s">
        <v>718</v>
      </c>
      <c r="H223" s="3" t="s">
        <v>237</v>
      </c>
      <c r="I223" s="3" t="str">
        <f>IFERROR(__xludf.DUMMYFUNCTION("GOOGLETRANSLATE(C223,""fr"",""en"")"),"Welcome, processing of the file, efficiency everything is zero and frankly astounding. No follow-up and my interlocutors have nothing to make the impact that their I-foutism on my daily life")</f>
        <v>Welcome, processing of the file, efficiency everything is zero and frankly astounding. No follow-up and my interlocutors have nothing to make the impact that their I-foutism on my daily life</v>
      </c>
      <c r="J223" s="3" t="s">
        <v>717</v>
      </c>
      <c r="K223" s="3" t="str">
        <f>IFERROR(__xludf.DUMMYFUNCTION("GOOGLETRANSLATE(J223,""fr"",""en"")"),"Welcome, processing of the file, efficiency everything is zero and frankly astounding. No follow-up and my interlocutors have nothing to make the impact that their I-foutism on my daily life")</f>
        <v>Welcome, processing of the file, efficiency everything is zero and frankly astounding. No follow-up and my interlocutors have nothing to make the impact that their I-foutism on my daily life</v>
      </c>
    </row>
    <row r="224" ht="15.75" customHeight="1">
      <c r="B224" s="3" t="s">
        <v>719</v>
      </c>
      <c r="C224" s="3" t="s">
        <v>720</v>
      </c>
      <c r="D224" s="3" t="s">
        <v>657</v>
      </c>
      <c r="E224" s="3" t="s">
        <v>14</v>
      </c>
      <c r="F224" s="3" t="s">
        <v>15</v>
      </c>
      <c r="G224" s="3" t="s">
        <v>721</v>
      </c>
      <c r="H224" s="3" t="s">
        <v>17</v>
      </c>
      <c r="I224" s="3" t="str">
        <f>IFERROR(__xludf.DUMMYFUNCTION("GOOGLETRANSLATE(C224,""fr"",""en"")"),"Very long file to be treated to discourage people, the regulations are done at the time, you should not be in need! Insurance requires papers that does not correspond to the request at all.")</f>
        <v>Very long file to be treated to discourage people, the regulations are done at the time, you should not be in need! Insurance requires papers that does not correspond to the request at all.</v>
      </c>
      <c r="J224" s="3" t="s">
        <v>720</v>
      </c>
      <c r="K224" s="3" t="str">
        <f>IFERROR(__xludf.DUMMYFUNCTION("GOOGLETRANSLATE(J224,""fr"",""en"")"),"Very long file to be treated to discourage people, the regulations are done at the time, you should not be in need! Insurance requires papers that does not correspond to the request at all.")</f>
        <v>Very long file to be treated to discourage people, the regulations are done at the time, you should not be in need! Insurance requires papers that does not correspond to the request at all.</v>
      </c>
    </row>
    <row r="225" ht="15.75" customHeight="1">
      <c r="B225" s="3" t="s">
        <v>722</v>
      </c>
      <c r="C225" s="3" t="s">
        <v>723</v>
      </c>
      <c r="D225" s="3" t="s">
        <v>657</v>
      </c>
      <c r="E225" s="3" t="s">
        <v>14</v>
      </c>
      <c r="F225" s="3" t="s">
        <v>15</v>
      </c>
      <c r="G225" s="3" t="s">
        <v>724</v>
      </c>
      <c r="H225" s="3" t="s">
        <v>367</v>
      </c>
      <c r="I225" s="3" t="str">
        <f>IFERROR(__xludf.DUMMYFUNCTION("GOOGLETRANSLATE(C225,""fr"",""en"")"),"Very difficult to reach, request by internet does not work, advisers can do nothing, but nothing, in short, I no longer know how to only start the procedures. It's totally zero.")</f>
        <v>Very difficult to reach, request by internet does not work, advisers can do nothing, but nothing, in short, I no longer know how to only start the procedures. It's totally zero.</v>
      </c>
      <c r="J225" s="3" t="s">
        <v>723</v>
      </c>
      <c r="K225" s="3" t="str">
        <f>IFERROR(__xludf.DUMMYFUNCTION("GOOGLETRANSLATE(J225,""fr"",""en"")"),"Very difficult to reach, request by internet does not work, advisers can do nothing, but nothing, in short, I no longer know how to only start the procedures. It's totally zero.")</f>
        <v>Very difficult to reach, request by internet does not work, advisers can do nothing, but nothing, in short, I no longer know how to only start the procedures. It's totally zero.</v>
      </c>
    </row>
    <row r="226" ht="15.75" customHeight="1">
      <c r="B226" s="3" t="s">
        <v>725</v>
      </c>
      <c r="C226" s="3" t="s">
        <v>726</v>
      </c>
      <c r="D226" s="3" t="s">
        <v>657</v>
      </c>
      <c r="E226" s="3" t="s">
        <v>14</v>
      </c>
      <c r="F226" s="3" t="s">
        <v>15</v>
      </c>
      <c r="G226" s="3" t="s">
        <v>727</v>
      </c>
      <c r="H226" s="3" t="s">
        <v>367</v>
      </c>
      <c r="I226" s="3" t="str">
        <f>IFERROR(__xludf.DUMMYFUNCTION("GOOGLETRANSLATE(C226,""fr"",""en"")"),"CNP Caisse d Epargne Illegally has 78,000 euros Heritage of our father for 1 year that she has refused in depit of dozens of CTs and letters recommended to reimburse under inconsistent and recurrent dilatory pretexts")</f>
        <v>CNP Caisse d Epargne Illegally has 78,000 euros Heritage of our father for 1 year that she has refused in depit of dozens of CTs and letters recommended to reimburse under inconsistent and recurrent dilatory pretexts</v>
      </c>
      <c r="J226" s="3" t="s">
        <v>726</v>
      </c>
      <c r="K226" s="3" t="str">
        <f>IFERROR(__xludf.DUMMYFUNCTION("GOOGLETRANSLATE(J226,""fr"",""en"")"),"CNP Caisse d Epargne Illegally has 78,000 euros Heritage of our father for 1 year that she has refused in depit of dozens of CTs and letters recommended to reimburse under inconsistent and recurrent dilatory pretexts")</f>
        <v>CNP Caisse d Epargne Illegally has 78,000 euros Heritage of our father for 1 year that she has refused in depit of dozens of CTs and letters recommended to reimburse under inconsistent and recurrent dilatory pretexts</v>
      </c>
    </row>
    <row r="227" ht="15.75" customHeight="1">
      <c r="B227" s="3" t="s">
        <v>728</v>
      </c>
      <c r="C227" s="3" t="s">
        <v>729</v>
      </c>
      <c r="D227" s="3" t="s">
        <v>657</v>
      </c>
      <c r="E227" s="3" t="s">
        <v>14</v>
      </c>
      <c r="F227" s="3" t="s">
        <v>15</v>
      </c>
      <c r="G227" s="3" t="s">
        <v>730</v>
      </c>
      <c r="H227" s="3" t="s">
        <v>21</v>
      </c>
      <c r="I227" s="3" t="str">
        <f>IFERROR(__xludf.DUMMYFUNCTION("GOOGLETRANSLATE(C227,""fr"",""en"")"),"To flee, imperatively, no guarantees, is content to take their subscription, if you have any complaint to make yourself in the wall of silence, a good hearing !!!!!!!")</f>
        <v>To flee, imperatively, no guarantees, is content to take their subscription, if you have any complaint to make yourself in the wall of silence, a good hearing !!!!!!!</v>
      </c>
      <c r="J227" s="3" t="s">
        <v>729</v>
      </c>
      <c r="K227" s="3" t="str">
        <f>IFERROR(__xludf.DUMMYFUNCTION("GOOGLETRANSLATE(J227,""fr"",""en"")"),"To flee, imperatively, no guarantees, is content to take their subscription, if you have any complaint to make yourself in the wall of silence, a good hearing !!!!!!!")</f>
        <v>To flee, imperatively, no guarantees, is content to take their subscription, if you have any complaint to make yourself in the wall of silence, a good hearing !!!!!!!</v>
      </c>
    </row>
    <row r="228" ht="15.75" customHeight="1">
      <c r="B228" s="3" t="s">
        <v>731</v>
      </c>
      <c r="C228" s="3" t="s">
        <v>732</v>
      </c>
      <c r="D228" s="3" t="s">
        <v>657</v>
      </c>
      <c r="E228" s="3" t="s">
        <v>14</v>
      </c>
      <c r="F228" s="3" t="s">
        <v>15</v>
      </c>
      <c r="G228" s="3" t="s">
        <v>733</v>
      </c>
      <c r="H228" s="3" t="s">
        <v>21</v>
      </c>
      <c r="I228" s="3" t="str">
        <f>IFERROR(__xludf.DUMMYFUNCTION("GOOGLETRANSLATE(C228,""fr"",""en"")"),"The summit of allied incompetence with an absolute meaning of I don't give a damn. Magnificent. May all disappointed contact me to take legal action. There is no shortage of patterns. Tired of leaving energy to obtain my rights, energy necessary to solve "&amp;"my financial and physical problems.")</f>
        <v>The summit of allied incompetence with an absolute meaning of I don't give a damn. Magnificent. May all disappointed contact me to take legal action. There is no shortage of patterns. Tired of leaving energy to obtain my rights, energy necessary to solve my financial and physical problems.</v>
      </c>
      <c r="J228" s="3" t="s">
        <v>732</v>
      </c>
      <c r="K228" s="3" t="str">
        <f>IFERROR(__xludf.DUMMYFUNCTION("GOOGLETRANSLATE(J228,""fr"",""en"")"),"The summit of allied incompetence with an absolute meaning of I don't give a damn. Magnificent. May all disappointed contact me to take legal action. There is no shortage of patterns. Tired of leaving energy to obtain my rights, energy necessary to solve "&amp;"my financial and physical problems.")</f>
        <v>The summit of allied incompetence with an absolute meaning of I don't give a damn. Magnificent. May all disappointed contact me to take legal action. There is no shortage of patterns. Tired of leaving energy to obtain my rights, energy necessary to solve my financial and physical problems.</v>
      </c>
    </row>
    <row r="229" ht="15.75" customHeight="1">
      <c r="B229" s="3" t="s">
        <v>734</v>
      </c>
      <c r="C229" s="3" t="s">
        <v>735</v>
      </c>
      <c r="D229" s="3" t="s">
        <v>657</v>
      </c>
      <c r="E229" s="3" t="s">
        <v>14</v>
      </c>
      <c r="F229" s="3" t="s">
        <v>15</v>
      </c>
      <c r="G229" s="3" t="s">
        <v>736</v>
      </c>
      <c r="H229" s="3" t="s">
        <v>21</v>
      </c>
      <c r="I229" s="3" t="str">
        <f>IFERROR(__xludf.DUMMYFUNCTION("GOOGLETRANSLATE(C229,""fr"",""en"")"),"Insurance of real estate loan imposed by the CIF, accident at work with incapacity to work, they never wanted to take over from the failure of the loan, as indicated by the contract, referral of endless documents, ""not received this"" Not received this "&amp;""", they found all the excuses not to pay. etc ... then dismissal for non -reclassification, recognized as a disabled worker .. ditto not taken the monthly payments ... to date, the chain of obligation of Forced sale from our home and unable to relocate, "&amp;"because the sale does not cover the loan. Thank you CNP")</f>
        <v>Insurance of real estate loan imposed by the CIF, accident at work with incapacity to work, they never wanted to take over from the failure of the loan, as indicated by the contract, referral of endless documents, "not received this" Not received this ", they found all the excuses not to pay. etc ... then dismissal for non -reclassification, recognized as a disabled worker .. ditto not taken the monthly payments ... to date, the chain of obligation of Forced sale from our home and unable to relocate, because the sale does not cover the loan. Thank you CNP</v>
      </c>
      <c r="J229" s="3" t="s">
        <v>735</v>
      </c>
      <c r="K229" s="3" t="str">
        <f>IFERROR(__xludf.DUMMYFUNCTION("GOOGLETRANSLATE(J229,""fr"",""en"")"),"Insurance of real estate loan imposed by the CIF, accident at work with incapacity to work, they never wanted to take over from the failure of the loan, as indicated by the contract, referral of endless documents, ""not received this"" Not received this "&amp;""", they found all the excuses not to pay. etc ... then dismissal for non -reclassification, recognized as a disabled worker .. ditto not taken the monthly payments ... to date, the chain of obligation of Forced sale from our home and unable to relocate, "&amp;"because the sale does not cover the loan. Thank you CNP")</f>
        <v>Insurance of real estate loan imposed by the CIF, accident at work with incapacity to work, they never wanted to take over from the failure of the loan, as indicated by the contract, referral of endless documents, "not received this" Not received this ", they found all the excuses not to pay. etc ... then dismissal for non -reclassification, recognized as a disabled worker .. ditto not taken the monthly payments ... to date, the chain of obligation of Forced sale from our home and unable to relocate, because the sale does not cover the loan. Thank you CNP</v>
      </c>
    </row>
    <row r="230" ht="15.75" customHeight="1">
      <c r="B230" s="3" t="s">
        <v>737</v>
      </c>
      <c r="C230" s="3" t="s">
        <v>738</v>
      </c>
      <c r="D230" s="3" t="s">
        <v>657</v>
      </c>
      <c r="E230" s="3" t="s">
        <v>14</v>
      </c>
      <c r="F230" s="3" t="s">
        <v>15</v>
      </c>
      <c r="G230" s="3" t="s">
        <v>739</v>
      </c>
      <c r="H230" s="3" t="s">
        <v>25</v>
      </c>
      <c r="I230" s="3" t="str">
        <f>IFERROR(__xludf.DUMMYFUNCTION("GOOGLETRANSLATE(C230,""fr"",""en"")"),"An insurer who really does not provide. We pay for a guarantee? No we pay for nothing.")</f>
        <v>An insurer who really does not provide. We pay for a guarantee? No we pay for nothing.</v>
      </c>
      <c r="J230" s="3" t="s">
        <v>738</v>
      </c>
      <c r="K230" s="3" t="str">
        <f>IFERROR(__xludf.DUMMYFUNCTION("GOOGLETRANSLATE(J230,""fr"",""en"")"),"An insurer who really does not provide. We pay for a guarantee? No we pay for nothing.")</f>
        <v>An insurer who really does not provide. We pay for a guarantee? No we pay for nothing.</v>
      </c>
    </row>
    <row r="231" ht="15.75" customHeight="1">
      <c r="B231" s="3" t="s">
        <v>740</v>
      </c>
      <c r="C231" s="3" t="s">
        <v>741</v>
      </c>
      <c r="D231" s="3" t="s">
        <v>657</v>
      </c>
      <c r="E231" s="3" t="s">
        <v>14</v>
      </c>
      <c r="F231" s="3" t="s">
        <v>15</v>
      </c>
      <c r="G231" s="3" t="s">
        <v>742</v>
      </c>
      <c r="H231" s="3" t="s">
        <v>25</v>
      </c>
      <c r="I231" s="3" t="str">
        <f>IFERROR(__xludf.DUMMYFUNCTION("GOOGLETRANSLATE(C231,""fr"",""en"")"),"The shame of insurance, an enormous waiting period everything is done to delay the processing of our file, request for paper which has nothing to do with our situation today? Obliged to account for sick leaves date from 2013 when at that time we were not "&amp;"insured at home. We live on credit and we are obliged to account for our bank every month because we are not compensated")</f>
        <v>The shame of insurance, an enormous waiting period everything is done to delay the processing of our file, request for paper which has nothing to do with our situation today? Obliged to account for sick leaves date from 2013 when at that time we were not insured at home. We live on credit and we are obliged to account for our bank every month because we are not compensated</v>
      </c>
      <c r="J231" s="3" t="s">
        <v>741</v>
      </c>
      <c r="K231" s="3" t="str">
        <f>IFERROR(__xludf.DUMMYFUNCTION("GOOGLETRANSLATE(J231,""fr"",""en"")"),"The shame of insurance, an enormous waiting period everything is done to delay the processing of our file, request for paper which has nothing to do with our situation today? Obliged to account for sick leaves date from 2013 when at that time we were not "&amp;"insured at home. We live on credit and we are obliged to account for our bank every month because we are not compensated")</f>
        <v>The shame of insurance, an enormous waiting period everything is done to delay the processing of our file, request for paper which has nothing to do with our situation today? Obliged to account for sick leaves date from 2013 when at that time we were not insured at home. We live on credit and we are obliged to account for our bank every month because we are not compensated</v>
      </c>
    </row>
    <row r="232" ht="15.75" customHeight="1">
      <c r="B232" s="3" t="s">
        <v>743</v>
      </c>
      <c r="C232" s="3" t="s">
        <v>744</v>
      </c>
      <c r="D232" s="3" t="s">
        <v>657</v>
      </c>
      <c r="E232" s="3" t="s">
        <v>14</v>
      </c>
      <c r="F232" s="3" t="s">
        <v>15</v>
      </c>
      <c r="G232" s="3" t="s">
        <v>745</v>
      </c>
      <c r="H232" s="3" t="s">
        <v>32</v>
      </c>
      <c r="I232" s="3" t="str">
        <f>IFERROR(__xludf.DUMMYFUNCTION("GOOGLETRANSLATE(C232,""fr"",""en"")"),"Zero zero")</f>
        <v>Zero zero</v>
      </c>
      <c r="J232" s="3" t="s">
        <v>744</v>
      </c>
      <c r="K232" s="3" t="str">
        <f>IFERROR(__xludf.DUMMYFUNCTION("GOOGLETRANSLATE(J232,""fr"",""en"")"),"Zero zero")</f>
        <v>Zero zero</v>
      </c>
    </row>
    <row r="233" ht="15.75" customHeight="1">
      <c r="B233" s="3" t="s">
        <v>746</v>
      </c>
      <c r="C233" s="3" t="s">
        <v>747</v>
      </c>
      <c r="D233" s="3" t="s">
        <v>657</v>
      </c>
      <c r="E233" s="3" t="s">
        <v>14</v>
      </c>
      <c r="F233" s="3" t="s">
        <v>15</v>
      </c>
      <c r="G233" s="3" t="s">
        <v>748</v>
      </c>
      <c r="H233" s="3" t="s">
        <v>36</v>
      </c>
      <c r="I233" s="3" t="str">
        <f>IFERROR(__xludf.DUMMYFUNCTION("GOOGLETRANSLATE(C233,""fr"",""en"")"),"Insurance Immo Realway:
Pitiful, no professionalism, completely incompetent and no communication to its customers.
Do not hesitate to leave its customers for 5 months without compensating them (at the rate of 850.00/month) for reasons of incompetence an"&amp;"d defaulting management of monitoring their files.")</f>
        <v>Insurance Immo Realway:
Pitiful, no professionalism, completely incompetent and no communication to its customers.
Do not hesitate to leave its customers for 5 months without compensating them (at the rate of 850.00/month) for reasons of incompetence and defaulting management of monitoring their files.</v>
      </c>
      <c r="J233" s="3" t="s">
        <v>747</v>
      </c>
      <c r="K233" s="3" t="str">
        <f>IFERROR(__xludf.DUMMYFUNCTION("GOOGLETRANSLATE(J233,""fr"",""en"")"),"Insurance Immo Realway:
Pitiful, no professionalism, completely incompetent and no communication to its customers.
Do not hesitate to leave its customers for 5 months without compensating them (at the rate of 850.00/month) for reasons of incompetence an"&amp;"d defaulting management of monitoring their files.")</f>
        <v>Insurance Immo Realway:
Pitiful, no professionalism, completely incompetent and no communication to its customers.
Do not hesitate to leave its customers for 5 months without compensating them (at the rate of 850.00/month) for reasons of incompetence and defaulting management of monitoring their files.</v>
      </c>
    </row>
    <row r="234" ht="15.75" customHeight="1">
      <c r="B234" s="3" t="s">
        <v>749</v>
      </c>
      <c r="C234" s="3" t="s">
        <v>750</v>
      </c>
      <c r="D234" s="3" t="s">
        <v>657</v>
      </c>
      <c r="E234" s="3" t="s">
        <v>14</v>
      </c>
      <c r="F234" s="3" t="s">
        <v>15</v>
      </c>
      <c r="G234" s="3" t="s">
        <v>751</v>
      </c>
      <c r="H234" s="3" t="s">
        <v>36</v>
      </c>
      <c r="I234" s="3" t="str">
        <f>IFERROR(__xludf.DUMMYFUNCTION("GOOGLETRANSLATE(C234,""fr"",""en"")"),"For a total insurance repurchase: deadlines announced by telephone not respected. No online service ... Too bad at all digital ... and no way to send them information by email ... It's not easy to reach it by phone but the interlocutors are cordial despit"&amp;"e they are incompetent because unable to intervene.")</f>
        <v>For a total insurance repurchase: deadlines announced by telephone not respected. No online service ... Too bad at all digital ... and no way to send them information by email ... It's not easy to reach it by phone but the interlocutors are cordial despite they are incompetent because unable to intervene.</v>
      </c>
      <c r="J234" s="3" t="s">
        <v>750</v>
      </c>
      <c r="K234" s="3" t="str">
        <f>IFERROR(__xludf.DUMMYFUNCTION("GOOGLETRANSLATE(J234,""fr"",""en"")"),"For a total insurance repurchase: deadlines announced by telephone not respected. No online service ... Too bad at all digital ... and no way to send them information by email ... It's not easy to reach it by phone but the interlocutors are cordial despit"&amp;"e they are incompetent because unable to intervene.")</f>
        <v>For a total insurance repurchase: deadlines announced by telephone not respected. No online service ... Too bad at all digital ... and no way to send them information by email ... It's not easy to reach it by phone but the interlocutors are cordial despite they are incompetent because unable to intervene.</v>
      </c>
    </row>
    <row r="235" ht="15.75" customHeight="1">
      <c r="B235" s="3" t="s">
        <v>752</v>
      </c>
      <c r="C235" s="3" t="s">
        <v>753</v>
      </c>
      <c r="D235" s="3" t="s">
        <v>657</v>
      </c>
      <c r="E235" s="3" t="s">
        <v>14</v>
      </c>
      <c r="F235" s="3" t="s">
        <v>15</v>
      </c>
      <c r="G235" s="3" t="s">
        <v>754</v>
      </c>
      <c r="H235" s="3" t="s">
        <v>36</v>
      </c>
      <c r="I235" s="3" t="str">
        <f>IFERROR(__xludf.DUMMYFUNCTION("GOOGLETRANSLATE(C235,""fr"",""en"")"),"I am in disability 2 and CNP insurance answers me. ""After a new CNP examination maintained its decision to refuse for"" origin of the disease ""following a complaint and in criminal investigation for sexual harassment. The origin of the disease"" depress"&amp;"ion ""is part of the exclusions. I am scandalized of their reaction.")</f>
        <v>I am in disability 2 and CNP insurance answers me. "After a new CNP examination maintained its decision to refuse for" origin of the disease "following a complaint and in criminal investigation for sexual harassment. The origin of the disease" depression "is part of the exclusions. I am scandalized of their reaction.</v>
      </c>
      <c r="J235" s="3" t="s">
        <v>753</v>
      </c>
      <c r="K235" s="3" t="str">
        <f>IFERROR(__xludf.DUMMYFUNCTION("GOOGLETRANSLATE(J235,""fr"",""en"")"),"I am in disability 2 and CNP insurance answers me. ""After a new CNP examination maintained its decision to refuse for"" origin of the disease ""following a complaint and in criminal investigation for sexual harassment. The origin of the disease"" depress"&amp;"ion ""is part of the exclusions. I am scandalized of their reaction.")</f>
        <v>I am in disability 2 and CNP insurance answers me. "After a new CNP examination maintained its decision to refuse for" origin of the disease "following a complaint and in criminal investigation for sexual harassment. The origin of the disease" depression "is part of the exclusions. I am scandalized of their reaction.</v>
      </c>
    </row>
    <row r="236" ht="15.75" customHeight="1">
      <c r="B236" s="3" t="s">
        <v>755</v>
      </c>
      <c r="C236" s="3" t="s">
        <v>756</v>
      </c>
      <c r="D236" s="3" t="s">
        <v>657</v>
      </c>
      <c r="E236" s="3" t="s">
        <v>14</v>
      </c>
      <c r="F236" s="3" t="s">
        <v>15</v>
      </c>
      <c r="G236" s="3" t="s">
        <v>757</v>
      </c>
      <c r="H236" s="3" t="s">
        <v>244</v>
      </c>
      <c r="I236" s="3" t="str">
        <f>IFERROR(__xludf.DUMMYFUNCTION("GOOGLETRANSLATE(C236,""fr"",""en"")"),"catastrophic. Request Reimbursement after death Contract posts Avenir made on May 17, 2018.
Answer CNP dated July 10, 2018 with list of additional documents to provide with partial declaration of succession returned on September 4, 2018. This day, seeing"&amp;" nothing coming I contact them. They would not have the partial declaration of succession. A shame !!!!
the")</f>
        <v>catastrophic. Request Reimbursement after death Contract posts Avenir made on May 17, 2018.
Answer CNP dated July 10, 2018 with list of additional documents to provide with partial declaration of succession returned on September 4, 2018. This day, seeing nothing coming I contact them. They would not have the partial declaration of succession. A shame !!!!
the</v>
      </c>
      <c r="J236" s="3" t="s">
        <v>756</v>
      </c>
      <c r="K236" s="3" t="str">
        <f>IFERROR(__xludf.DUMMYFUNCTION("GOOGLETRANSLATE(J236,""fr"",""en"")"),"catastrophic. Request Reimbursement after death Contract posts Avenir made on May 17, 2018.
Answer CNP dated July 10, 2018 with list of additional documents to provide with partial declaration of succession returned on September 4, 2018. This day, seeing"&amp;" nothing coming I contact them. They would not have the partial declaration of succession. A shame !!!!
the")</f>
        <v>catastrophic. Request Reimbursement after death Contract posts Avenir made on May 17, 2018.
Answer CNP dated July 10, 2018 with list of additional documents to provide with partial declaration of succession returned on September 4, 2018. This day, seeing nothing coming I contact them. They would not have the partial declaration of succession. A shame !!!!
the</v>
      </c>
    </row>
    <row r="237" ht="15.75" customHeight="1">
      <c r="B237" s="3" t="s">
        <v>758</v>
      </c>
      <c r="C237" s="3" t="s">
        <v>759</v>
      </c>
      <c r="D237" s="3" t="s">
        <v>657</v>
      </c>
      <c r="E237" s="3" t="s">
        <v>14</v>
      </c>
      <c r="F237" s="3" t="s">
        <v>15</v>
      </c>
      <c r="G237" s="3" t="s">
        <v>760</v>
      </c>
      <c r="H237" s="3" t="s">
        <v>79</v>
      </c>
      <c r="I237" s="3" t="str">
        <f>IFERROR(__xludf.DUMMYFUNCTION("GOOGLETRANSLATE(C237,""fr"",""en"")"),"I confirm all the negative opinions of Internet users. We have happened to us the same problems concerning the sending of documents. After information there was always a document which had however been sent three times with Ar. In fact the joke lasted 10 "&amp;"months. only had satisfaction after having brought in a notary. It is true that the sum which is placed with them brings them more than us and the delayed the more the money goes into their box. I may allow myself to place your economy at home.")</f>
        <v>I confirm all the negative opinions of Internet users. We have happened to us the same problems concerning the sending of documents. After information there was always a document which had however been sent three times with Ar. In fact the joke lasted 10 months. only had satisfaction after having brought in a notary. It is true that the sum which is placed with them brings them more than us and the delayed the more the money goes into their box. I may allow myself to place your economy at home.</v>
      </c>
      <c r="J237" s="3" t="s">
        <v>759</v>
      </c>
      <c r="K237" s="3" t="str">
        <f>IFERROR(__xludf.DUMMYFUNCTION("GOOGLETRANSLATE(J237,""fr"",""en"")"),"I confirm all the negative opinions of Internet users. We have happened to us the same problems concerning the sending of documents. After information there was always a document which had however been sent three times with Ar. In fact the joke lasted 10 "&amp;"months. only had satisfaction after having brought in a notary. It is true that the sum which is placed with them brings them more than us and the delayed the more the money goes into their box. I may allow myself to place your economy at home.")</f>
        <v>I confirm all the negative opinions of Internet users. We have happened to us the same problems concerning the sending of documents. After information there was always a document which had however been sent three times with Ar. In fact the joke lasted 10 months. only had satisfaction after having brought in a notary. It is true that the sum which is placed with them brings them more than us and the delayed the more the money goes into their box. I may allow myself to place your economy at home.</v>
      </c>
    </row>
    <row r="238" ht="15.75" customHeight="1">
      <c r="B238" s="3" t="s">
        <v>761</v>
      </c>
      <c r="C238" s="3" t="s">
        <v>762</v>
      </c>
      <c r="D238" s="3" t="s">
        <v>657</v>
      </c>
      <c r="E238" s="3" t="s">
        <v>14</v>
      </c>
      <c r="F238" s="3" t="s">
        <v>15</v>
      </c>
      <c r="G238" s="3" t="s">
        <v>763</v>
      </c>
      <c r="H238" s="3" t="s">
        <v>386</v>
      </c>
      <c r="I238" s="3" t="str">
        <f>IFERROR(__xludf.DUMMYFUNCTION("GOOGLETRANSLATE(C238,""fr"",""en"")"),"Customer service more than unpleasant especially when it comes to reimbursement or additional request which they are not used to. They give deadlines for completely disproportionate answers 50 to 60 days ... To flee ...")</f>
        <v>Customer service more than unpleasant especially when it comes to reimbursement or additional request which they are not used to. They give deadlines for completely disproportionate answers 50 to 60 days ... To flee ...</v>
      </c>
      <c r="J238" s="3" t="s">
        <v>762</v>
      </c>
      <c r="K238" s="3" t="str">
        <f>IFERROR(__xludf.DUMMYFUNCTION("GOOGLETRANSLATE(J238,""fr"",""en"")"),"Customer service more than unpleasant especially when it comes to reimbursement or additional request which they are not used to. They give deadlines for completely disproportionate answers 50 to 60 days ... To flee ...")</f>
        <v>Customer service more than unpleasant especially when it comes to reimbursement or additional request which they are not used to. They give deadlines for completely disproportionate answers 50 to 60 days ... To flee ...</v>
      </c>
    </row>
    <row r="239" ht="15.75" customHeight="1">
      <c r="B239" s="3" t="s">
        <v>764</v>
      </c>
      <c r="C239" s="3" t="s">
        <v>765</v>
      </c>
      <c r="D239" s="3" t="s">
        <v>657</v>
      </c>
      <c r="E239" s="3" t="s">
        <v>14</v>
      </c>
      <c r="F239" s="3" t="s">
        <v>15</v>
      </c>
      <c r="G239" s="3" t="s">
        <v>581</v>
      </c>
      <c r="H239" s="3" t="s">
        <v>386</v>
      </c>
      <c r="I239" s="3" t="str">
        <f>IFERROR(__xludf.DUMMYFUNCTION("GOOGLETRANSLATE(C239,""fr"",""en"")"),"Mr. Director CNP ASSURANCES
I send you the documents that I had already sent in June with acknowledgment of receipt and that your official had confirmed having received.
Then we asked for a certificate on honor declaring that I do not have children, bec"&amp;"ause ""it is the only document that is missing"".
Now ""this is the only document we have received"". It's Kafkais and it's great anything.
 I am quite disappointed with you and I hope I have to send the documents a third time. I live in Belgium and I h"&amp;"ope I don't have to file a complaint against you as part of cross -border services and European consumer protection.
")</f>
        <v>Mr. Director CNP ASSURANCES
I send you the documents that I had already sent in June with acknowledgment of receipt and that your official had confirmed having received.
Then we asked for a certificate on honor declaring that I do not have children, because "it is the only document that is missing".
Now "this is the only document we have received". It's Kafkais and it's great anything.
 I am quite disappointed with you and I hope I have to send the documents a third time. I live in Belgium and I hope I don't have to file a complaint against you as part of cross -border services and European consumer protection.
</v>
      </c>
      <c r="J239" s="3" t="s">
        <v>765</v>
      </c>
      <c r="K239" s="3" t="str">
        <f>IFERROR(__xludf.DUMMYFUNCTION("GOOGLETRANSLATE(J239,""fr"",""en"")"),"Mr. Director CNP ASSURANCES
I send you the documents that I had already sent in June with acknowledgment of receipt and that your official had confirmed having received.
Then we asked for a certificate on honor declaring that I do not have children, bec"&amp;"ause ""it is the only document that is missing"".
Now ""this is the only document we have received"". It's Kafkais and it's great anything.
 I am quite disappointed with you and I hope I have to send the documents a third time. I live in Belgium and I h"&amp;"ope I don't have to file a complaint against you as part of cross -border services and European consumer protection.
")</f>
        <v>Mr. Director CNP ASSURANCES
I send you the documents that I had already sent in June with acknowledgment of receipt and that your official had confirmed having received.
Then we asked for a certificate on honor declaring that I do not have children, because "it is the only document that is missing".
Now "this is the only document we have received". It's Kafkais and it's great anything.
 I am quite disappointed with you and I hope I have to send the documents a third time. I live in Belgium and I hope I don't have to file a complaint against you as part of cross -border services and European consumer protection.
</v>
      </c>
    </row>
    <row r="240" ht="15.75" customHeight="1">
      <c r="B240" s="3" t="s">
        <v>766</v>
      </c>
      <c r="C240" s="3" t="s">
        <v>767</v>
      </c>
      <c r="D240" s="3" t="s">
        <v>657</v>
      </c>
      <c r="E240" s="3" t="s">
        <v>14</v>
      </c>
      <c r="F240" s="3" t="s">
        <v>15</v>
      </c>
      <c r="G240" s="3" t="s">
        <v>768</v>
      </c>
      <c r="H240" s="3" t="s">
        <v>386</v>
      </c>
      <c r="I240" s="3" t="str">
        <f>IFERROR(__xludf.DUMMYFUNCTION("GOOGLETRANSLATE(C240,""fr"",""en"")"),"My father had a CNP death contract. No information is given during the death, or even to the notary. They give no news and drag a maximum to pay capital. No details on the costs and which do not correspond to the capital at all")</f>
        <v>My father had a CNP death contract. No information is given during the death, or even to the notary. They give no news and drag a maximum to pay capital. No details on the costs and which do not correspond to the capital at all</v>
      </c>
      <c r="J240" s="3" t="s">
        <v>767</v>
      </c>
      <c r="K240" s="3" t="str">
        <f>IFERROR(__xludf.DUMMYFUNCTION("GOOGLETRANSLATE(J240,""fr"",""en"")"),"My father had a CNP death contract. No information is given during the death, or even to the notary. They give no news and drag a maximum to pay capital. No details on the costs and which do not correspond to the capital at all")</f>
        <v>My father had a CNP death contract. No information is given during the death, or even to the notary. They give no news and drag a maximum to pay capital. No details on the costs and which do not correspond to the capital at all</v>
      </c>
    </row>
    <row r="241" ht="15.75" customHeight="1">
      <c r="B241" s="3" t="s">
        <v>769</v>
      </c>
      <c r="C241" s="3" t="s">
        <v>770</v>
      </c>
      <c r="D241" s="3" t="s">
        <v>657</v>
      </c>
      <c r="E241" s="3" t="s">
        <v>14</v>
      </c>
      <c r="F241" s="3" t="s">
        <v>15</v>
      </c>
      <c r="G241" s="3" t="s">
        <v>771</v>
      </c>
      <c r="H241" s="3" t="s">
        <v>584</v>
      </c>
      <c r="I241" s="3" t="str">
        <f>IFERROR(__xludf.DUMMYFUNCTION("GOOGLETRANSLATE(C241,""fr"",""en"")"),"Continue to take the insurance premiums 2 months after the death of the insured for a mortgage and no contact with the lending organization to settle the quota and make it possible to establish a new damping table")</f>
        <v>Continue to take the insurance premiums 2 months after the death of the insured for a mortgage and no contact with the lending organization to settle the quota and make it possible to establish a new damping table</v>
      </c>
      <c r="J241" s="3" t="s">
        <v>770</v>
      </c>
      <c r="K241" s="3" t="str">
        <f>IFERROR(__xludf.DUMMYFUNCTION("GOOGLETRANSLATE(J241,""fr"",""en"")"),"Continue to take the insurance premiums 2 months after the death of the insured for a mortgage and no contact with the lending organization to settle the quota and make it possible to establish a new damping table")</f>
        <v>Continue to take the insurance premiums 2 months after the death of the insured for a mortgage and no contact with the lending organization to settle the quota and make it possible to establish a new damping table</v>
      </c>
    </row>
    <row r="242" ht="15.75" customHeight="1">
      <c r="B242" s="3" t="s">
        <v>772</v>
      </c>
      <c r="C242" s="3" t="s">
        <v>773</v>
      </c>
      <c r="D242" s="3" t="s">
        <v>657</v>
      </c>
      <c r="E242" s="3" t="s">
        <v>14</v>
      </c>
      <c r="F242" s="3" t="s">
        <v>15</v>
      </c>
      <c r="G242" s="3" t="s">
        <v>774</v>
      </c>
      <c r="H242" s="3" t="s">
        <v>397</v>
      </c>
      <c r="I242" s="3" t="str">
        <f>IFERROR(__xludf.DUMMYFUNCTION("GOOGLETRANSLATE(C242,""fr"",""en"")"),"CNP Assurances are the kings of bad faith and the deduction of capital. Their customer service is deplorable, non -professional, bordering on rudeness. They seem to forget that this is our money (life insurance in my case).")</f>
        <v>CNP Assurances are the kings of bad faith and the deduction of capital. Their customer service is deplorable, non -professional, bordering on rudeness. They seem to forget that this is our money (life insurance in my case).</v>
      </c>
      <c r="J242" s="3" t="s">
        <v>773</v>
      </c>
      <c r="K242" s="3" t="str">
        <f>IFERROR(__xludf.DUMMYFUNCTION("GOOGLETRANSLATE(J242,""fr"",""en"")"),"CNP Assurances are the kings of bad faith and the deduction of capital. Their customer service is deplorable, non -professional, bordering on rudeness. They seem to forget that this is our money (life insurance in my case).")</f>
        <v>CNP Assurances are the kings of bad faith and the deduction of capital. Their customer service is deplorable, non -professional, bordering on rudeness. They seem to forget that this is our money (life insurance in my case).</v>
      </c>
    </row>
    <row r="243" ht="15.75" customHeight="1">
      <c r="B243" s="3" t="s">
        <v>775</v>
      </c>
      <c r="C243" s="3" t="s">
        <v>776</v>
      </c>
      <c r="D243" s="3" t="s">
        <v>657</v>
      </c>
      <c r="E243" s="3" t="s">
        <v>14</v>
      </c>
      <c r="F243" s="3" t="s">
        <v>15</v>
      </c>
      <c r="G243" s="3" t="s">
        <v>777</v>
      </c>
      <c r="H243" s="3" t="s">
        <v>308</v>
      </c>
      <c r="I243" s="3" t="str">
        <f>IFERROR(__xludf.DUMMYFUNCTION("GOOGLETRANSLATE(C243,""fr"",""en"")"),"We are on 09/22: they may delay my purchase planned on 09/27 while everything is OK for the bank because they did not processes a medical file received by the usual secure slots on 25/08. A very unpleasant first interlocutor (nothing to do it was not her "&amp;"problem, it is up to us to manage) then a second which she found the file ""in an orphan file"". We had received a recovery letter a few days ago that we had conscientiously informed and returned to indicate or and when my wife had done his analyzes and m"&amp;"edical visit ... but this letter is useless because they can do nothing afterwards. ..kafkaien")</f>
        <v>We are on 09/22: they may delay my purchase planned on 09/27 while everything is OK for the bank because they did not processes a medical file received by the usual secure slots on 25/08. A very unpleasant first interlocutor (nothing to do it was not her problem, it is up to us to manage) then a second which she found the file "in an orphan file". We had received a recovery letter a few days ago that we had conscientiously informed and returned to indicate or and when my wife had done his analyzes and medical visit ... but this letter is useless because they can do nothing afterwards. ..kafkaien</v>
      </c>
      <c r="J243" s="3" t="s">
        <v>776</v>
      </c>
      <c r="K243" s="3" t="str">
        <f>IFERROR(__xludf.DUMMYFUNCTION("GOOGLETRANSLATE(J243,""fr"",""en"")"),"We are on 09/22: they may delay my purchase planned on 09/27 while everything is OK for the bank because they did not processes a medical file received by the usual secure slots on 25/08. A very unpleasant first interlocutor (nothing to do it was not her "&amp;"problem, it is up to us to manage) then a second which she found the file ""in an orphan file"". We had received a recovery letter a few days ago that we had conscientiously informed and returned to indicate or and when my wife had done his analyzes and m"&amp;"edical visit ... but this letter is useless because they can do nothing afterwards. ..kafkaien")</f>
        <v>We are on 09/22: they may delay my purchase planned on 09/27 while everything is OK for the bank because they did not processes a medical file received by the usual secure slots on 25/08. A very unpleasant first interlocutor (nothing to do it was not her problem, it is up to us to manage) then a second which she found the file "in an orphan file". We had received a recovery letter a few days ago that we had conscientiously informed and returned to indicate or and when my wife had done his analyzes and medical visit ... but this letter is useless because they can do nothing afterwards. ..kafkaien</v>
      </c>
    </row>
    <row r="244" ht="15.75" customHeight="1">
      <c r="B244" s="3" t="s">
        <v>778</v>
      </c>
      <c r="C244" s="3" t="s">
        <v>779</v>
      </c>
      <c r="D244" s="3" t="s">
        <v>657</v>
      </c>
      <c r="E244" s="3" t="s">
        <v>14</v>
      </c>
      <c r="F244" s="3" t="s">
        <v>15</v>
      </c>
      <c r="G244" s="3" t="s">
        <v>780</v>
      </c>
      <c r="H244" s="3" t="s">
        <v>248</v>
      </c>
      <c r="I244" s="3" t="str">
        <f>IFERROR(__xludf.DUMMYFUNCTION("GOOGLETRANSLATE(C244,""fr"",""en"")"),"A word of advice, run away from this insurance !!!!
The CNP improperly retains the capital on the death of its client to flee !!!!")</f>
        <v>A word of advice, run away from this insurance !!!!
The CNP improperly retains the capital on the death of its client to flee !!!!</v>
      </c>
      <c r="J244" s="3" t="s">
        <v>779</v>
      </c>
      <c r="K244" s="3" t="str">
        <f>IFERROR(__xludf.DUMMYFUNCTION("GOOGLETRANSLATE(J244,""fr"",""en"")"),"A word of advice, run away from this insurance !!!!
The CNP improperly retains the capital on the death of its client to flee !!!!")</f>
        <v>A word of advice, run away from this insurance !!!!
The CNP improperly retains the capital on the death of its client to flee !!!!</v>
      </c>
    </row>
    <row r="245" ht="15.75" customHeight="1">
      <c r="B245" s="3" t="s">
        <v>781</v>
      </c>
      <c r="C245" s="3" t="s">
        <v>782</v>
      </c>
      <c r="D245" s="3" t="s">
        <v>657</v>
      </c>
      <c r="E245" s="3" t="s">
        <v>14</v>
      </c>
      <c r="F245" s="3" t="s">
        <v>15</v>
      </c>
      <c r="G245" s="3" t="s">
        <v>783</v>
      </c>
      <c r="H245" s="3" t="s">
        <v>315</v>
      </c>
      <c r="I245" s="3" t="str">
        <f>IFERROR(__xludf.DUMMYFUNCTION("GOOGLETRANSLATE(C245,""fr"",""en"")"),"Very unhappy !!!!
I had opened a CNP Tressor Project contract last year. Having very quickly needed my money, it took almost two months to recover my property despite 2 recommended and various telephone calls !!! Result of the races I finally recovered m"&amp;"y DU which in addition did not bring me anything except a very big stress !!! A word of advice: don't trust them! The CNP takes advantage of your money !!!
")</f>
        <v>Very unhappy !!!!
I had opened a CNP Tressor Project contract last year. Having very quickly needed my money, it took almost two months to recover my property despite 2 recommended and various telephone calls !!! Result of the races I finally recovered my DU which in addition did not bring me anything except a very big stress !!! A word of advice: don't trust them! The CNP takes advantage of your money !!!
</v>
      </c>
      <c r="J245" s="3" t="s">
        <v>782</v>
      </c>
      <c r="K245" s="3" t="str">
        <f>IFERROR(__xludf.DUMMYFUNCTION("GOOGLETRANSLATE(J245,""fr"",""en"")"),"Very unhappy !!!!
I had opened a CNP Tressor Project contract last year. Having very quickly needed my money, it took almost two months to recover my property despite 2 recommended and various telephone calls !!! Result of the races I finally recovered m"&amp;"y DU which in addition did not bring me anything except a very big stress !!! A word of advice: don't trust them! The CNP takes advantage of your money !!!
")</f>
        <v>Very unhappy !!!!
I had opened a CNP Tressor Project contract last year. Having very quickly needed my money, it took almost two months to recover my property despite 2 recommended and various telephone calls !!! Result of the races I finally recovered my DU which in addition did not bring me anything except a very big stress !!! A word of advice: don't trust them! The CNP takes advantage of your money !!!
</v>
      </c>
    </row>
    <row r="246" ht="15.75" customHeight="1">
      <c r="B246" s="3" t="s">
        <v>784</v>
      </c>
      <c r="C246" s="3" t="s">
        <v>785</v>
      </c>
      <c r="D246" s="3" t="s">
        <v>657</v>
      </c>
      <c r="E246" s="3" t="s">
        <v>14</v>
      </c>
      <c r="F246" s="3" t="s">
        <v>15</v>
      </c>
      <c r="G246" s="3" t="s">
        <v>786</v>
      </c>
      <c r="H246" s="3" t="s">
        <v>787</v>
      </c>
      <c r="I246" s="3" t="str">
        <f>IFERROR(__xludf.DUMMYFUNCTION("GOOGLETRANSLATE(C246,""fr"",""en"")"),"Flee this insurance. Imposed by the savings bank we have been there for 20 years. We encounter a problem and to be able to assert an illness they ask you for papers that date from 20 years. Style The membership form ...
That our bank no longer has of cou"&amp;"rse.")</f>
        <v>Flee this insurance. Imposed by the savings bank we have been there for 20 years. We encounter a problem and to be able to assert an illness they ask you for papers that date from 20 years. Style The membership form ...
That our bank no longer has of course.</v>
      </c>
      <c r="J246" s="3" t="s">
        <v>785</v>
      </c>
      <c r="K246" s="3" t="str">
        <f>IFERROR(__xludf.DUMMYFUNCTION("GOOGLETRANSLATE(J246,""fr"",""en"")"),"Flee this insurance. Imposed by the savings bank we have been there for 20 years. We encounter a problem and to be able to assert an illness they ask you for papers that date from 20 years. Style The membership form ...
That our bank no longer has of cou"&amp;"rse.")</f>
        <v>Flee this insurance. Imposed by the savings bank we have been there for 20 years. We encounter a problem and to be able to assert an illness they ask you for papers that date from 20 years. Style The membership form ...
That our bank no longer has of course.</v>
      </c>
    </row>
    <row r="247" ht="15.75" customHeight="1">
      <c r="B247" s="3" t="s">
        <v>788</v>
      </c>
      <c r="C247" s="3" t="s">
        <v>789</v>
      </c>
      <c r="D247" s="3" t="s">
        <v>657</v>
      </c>
      <c r="E247" s="3" t="s">
        <v>14</v>
      </c>
      <c r="F247" s="3" t="s">
        <v>15</v>
      </c>
      <c r="G247" s="3" t="s">
        <v>790</v>
      </c>
      <c r="H247" s="3" t="s">
        <v>154</v>
      </c>
      <c r="I247" s="3" t="str">
        <f>IFERROR(__xludf.DUMMYFUNCTION("GOOGLETRANSLATE(C247,""fr"",""en"")"),"Very very difficult to reimburse life insurance before its term! even respecting the terms of the contract !! What is bankers ... quick to take your money !! I absolutely do not advise them !!")</f>
        <v>Very very difficult to reimburse life insurance before its term! even respecting the terms of the contract !! What is bankers ... quick to take your money !! I absolutely do not advise them !!</v>
      </c>
      <c r="J247" s="3" t="s">
        <v>789</v>
      </c>
      <c r="K247" s="3" t="str">
        <f>IFERROR(__xludf.DUMMYFUNCTION("GOOGLETRANSLATE(J247,""fr"",""en"")"),"Very very difficult to reimburse life insurance before its term! even respecting the terms of the contract !! What is bankers ... quick to take your money !! I absolutely do not advise them !!")</f>
        <v>Very very difficult to reimburse life insurance before its term! even respecting the terms of the contract !! What is bankers ... quick to take your money !! I absolutely do not advise them !!</v>
      </c>
    </row>
    <row r="248" ht="15.75" customHeight="1">
      <c r="B248" s="3" t="s">
        <v>791</v>
      </c>
      <c r="C248" s="3" t="s">
        <v>792</v>
      </c>
      <c r="D248" s="3" t="s">
        <v>793</v>
      </c>
      <c r="E248" s="3" t="s">
        <v>14</v>
      </c>
      <c r="F248" s="3" t="s">
        <v>15</v>
      </c>
      <c r="G248" s="3" t="s">
        <v>794</v>
      </c>
      <c r="H248" s="3" t="s">
        <v>170</v>
      </c>
      <c r="I248" s="3" t="str">
        <f>IFERROR(__xludf.DUMMYFUNCTION("GOOGLETRANSLATE(C248,""fr"",""en"")"),"No one, flee, don't even go the door.
Providence contract Ill, Complete file, no compensation. We take you for pigeons at such.
We call you to ask you for a rib to pay you and then nothing. You call, we take care of it and nothing. Just good to take. I "&amp;"made an appointment to terminate my contract and made quotes elsewhere for the rest. It is better to pay more and have compensation if necessary.")</f>
        <v>No one, flee, don't even go the door.
Providence contract Ill, Complete file, no compensation. We take you for pigeons at such.
We call you to ask you for a rib to pay you and then nothing. You call, we take care of it and nothing. Just good to take. I made an appointment to terminate my contract and made quotes elsewhere for the rest. It is better to pay more and have compensation if necessary.</v>
      </c>
      <c r="J248" s="3" t="s">
        <v>792</v>
      </c>
      <c r="K248" s="3" t="str">
        <f>IFERROR(__xludf.DUMMYFUNCTION("GOOGLETRANSLATE(J248,""fr"",""en"")"),"No one, flee, don't even go the door.
Providence contract Ill, Complete file, no compensation. We take you for pigeons at such.
We call you to ask you for a rib to pay you and then nothing. You call, we take care of it and nothing. Just good to take. I "&amp;"made an appointment to terminate my contract and made quotes elsewhere for the rest. It is better to pay more and have compensation if necessary.")</f>
        <v>No one, flee, don't even go the door.
Providence contract Ill, Complete file, no compensation. We take you for pigeons at such.
We call you to ask you for a rib to pay you and then nothing. You call, we take care of it and nothing. Just good to take. I made an appointment to terminate my contract and made quotes elsewhere for the rest. It is better to pay more and have compensation if necessary.</v>
      </c>
    </row>
    <row r="249" ht="15.75" customHeight="1">
      <c r="B249" s="3" t="s">
        <v>795</v>
      </c>
      <c r="C249" s="3" t="s">
        <v>796</v>
      </c>
      <c r="D249" s="3" t="s">
        <v>793</v>
      </c>
      <c r="E249" s="3" t="s">
        <v>14</v>
      </c>
      <c r="F249" s="3" t="s">
        <v>15</v>
      </c>
      <c r="G249" s="3" t="s">
        <v>797</v>
      </c>
      <c r="H249" s="3" t="s">
        <v>113</v>
      </c>
      <c r="I249" s="3" t="str">
        <f>IFERROR(__xludf.DUMMYFUNCTION("GOOGLETRANSLATE(C249,""fr"",""en"")"),"Being invalidated and compensated as much as possible by social security for heart failure (I had to die in 2019 if I had not gone to the emergency room, just saved with heavy treatment), I am in no way taken care of by My extensive health provident contr"&amp;"act of the Macif?")</f>
        <v>Being invalidated and compensated as much as possible by social security for heart failure (I had to die in 2019 if I had not gone to the emergency room, just saved with heavy treatment), I am in no way taken care of by My extensive health provident contract of the Macif?</v>
      </c>
      <c r="J249" s="3" t="s">
        <v>796</v>
      </c>
      <c r="K249" s="3" t="str">
        <f>IFERROR(__xludf.DUMMYFUNCTION("GOOGLETRANSLATE(J249,""fr"",""en"")"),"Being invalidated and compensated as much as possible by social security for heart failure (I had to die in 2019 if I had not gone to the emergency room, just saved with heavy treatment), I am in no way taken care of by My extensive health provident contr"&amp;"act of the Macif?")</f>
        <v>Being invalidated and compensated as much as possible by social security for heart failure (I had to die in 2019 if I had not gone to the emergency room, just saved with heavy treatment), I am in no way taken care of by My extensive health provident contract of the Macif?</v>
      </c>
    </row>
    <row r="250" ht="15.75" customHeight="1">
      <c r="B250" s="3" t="s">
        <v>798</v>
      </c>
      <c r="C250" s="3" t="s">
        <v>799</v>
      </c>
      <c r="D250" s="3" t="s">
        <v>793</v>
      </c>
      <c r="E250" s="3" t="s">
        <v>14</v>
      </c>
      <c r="F250" s="3" t="s">
        <v>15</v>
      </c>
      <c r="G250" s="3" t="s">
        <v>291</v>
      </c>
      <c r="H250" s="3" t="s">
        <v>215</v>
      </c>
      <c r="I250" s="3" t="str">
        <f>IFERROR(__xludf.DUMMYFUNCTION("GOOGLETRANSLATE(C250,""fr"",""en"")"),"Hello, I would like to thank the Macif provident for the care of my allowances within the framework of my provident of the self -employed in this difficult period. Bravo good luck and thank you again.")</f>
        <v>Hello, I would like to thank the Macif provident for the care of my allowances within the framework of my provident of the self -employed in this difficult period. Bravo good luck and thank you again.</v>
      </c>
      <c r="J250" s="3" t="s">
        <v>799</v>
      </c>
      <c r="K250" s="3" t="str">
        <f>IFERROR(__xludf.DUMMYFUNCTION("GOOGLETRANSLATE(J250,""fr"",""en"")"),"Hello, I would like to thank the Macif provident for the care of my allowances within the framework of my provident of the self -employed in this difficult period. Bravo good luck and thank you again.")</f>
        <v>Hello, I would like to thank the Macif provident for the care of my allowances within the framework of my provident of the self -employed in this difficult period. Bravo good luck and thank you again.</v>
      </c>
    </row>
    <row r="251" ht="15.75" customHeight="1">
      <c r="B251" s="3" t="s">
        <v>800</v>
      </c>
      <c r="C251" s="3" t="s">
        <v>801</v>
      </c>
      <c r="D251" s="3" t="s">
        <v>793</v>
      </c>
      <c r="E251" s="3" t="s">
        <v>14</v>
      </c>
      <c r="F251" s="3" t="s">
        <v>15</v>
      </c>
      <c r="G251" s="3" t="s">
        <v>802</v>
      </c>
      <c r="H251" s="3" t="s">
        <v>215</v>
      </c>
      <c r="I251" s="3" t="str">
        <f>IFERROR(__xludf.DUMMYFUNCTION("GOOGLETRANSLATE(C251,""fr"",""en"")"),"Very bad it has been 2 weeks since the people I call for a contract and he turns me in a praise I settled my deadline but the contract on life is not found on the site they say that they send it to me by email No email I think I will terminate all my cont"&amp;"racts")</f>
        <v>Very bad it has been 2 weeks since the people I call for a contract and he turns me in a praise I settled my deadline but the contract on life is not found on the site they say that they send it to me by email No email I think I will terminate all my contracts</v>
      </c>
      <c r="J251" s="3" t="s">
        <v>801</v>
      </c>
      <c r="K251" s="3" t="str">
        <f>IFERROR(__xludf.DUMMYFUNCTION("GOOGLETRANSLATE(J251,""fr"",""en"")"),"Very bad it has been 2 weeks since the people I call for a contract and he turns me in a praise I settled my deadline but the contract on life is not found on the site they say that they send it to me by email No email I think I will terminate all my cont"&amp;"racts")</f>
        <v>Very bad it has been 2 weeks since the people I call for a contract and he turns me in a praise I settled my deadline but the contract on life is not found on the site they say that they send it to me by email No email I think I will terminate all my contracts</v>
      </c>
    </row>
    <row r="252" ht="15.75" customHeight="1">
      <c r="B252" s="3" t="s">
        <v>803</v>
      </c>
      <c r="C252" s="3" t="s">
        <v>804</v>
      </c>
      <c r="D252" s="3" t="s">
        <v>793</v>
      </c>
      <c r="E252" s="3" t="s">
        <v>14</v>
      </c>
      <c r="F252" s="3" t="s">
        <v>15</v>
      </c>
      <c r="G252" s="3" t="s">
        <v>805</v>
      </c>
      <c r="H252" s="3" t="s">
        <v>67</v>
      </c>
      <c r="I252" s="3" t="str">
        <f>IFERROR(__xludf.DUMMYFUNCTION("GOOGLETRANSLATE(C252,""fr"",""en"")"),"March 2019, I had a bodily disaster assured at the Macif through a guaranteed accident contract. March 2020, no news despite my reminders except ""boat"" answers. Incredibly assumed incompetence of the Macif, total disrespect for its members and probably "&amp;"increased will not want to pay for the existence of specific contracts.
Tired, I took the assistance of a lawyer who assigned the Macif in legal execution of an insurance contract.
For the rest, I terminated all my contracts at home (6 in total).
In my"&amp;" opinion, for having practiced many insurance companies, the Macif is the worst of the worst!")</f>
        <v>March 2019, I had a bodily disaster assured at the Macif through a guaranteed accident contract. March 2020, no news despite my reminders except "boat" answers. Incredibly assumed incompetence of the Macif, total disrespect for its members and probably increased will not want to pay for the existence of specific contracts.
Tired, I took the assistance of a lawyer who assigned the Macif in legal execution of an insurance contract.
For the rest, I terminated all my contracts at home (6 in total).
In my opinion, for having practiced many insurance companies, the Macif is the worst of the worst!</v>
      </c>
      <c r="J252" s="3" t="s">
        <v>804</v>
      </c>
      <c r="K252" s="3" t="str">
        <f>IFERROR(__xludf.DUMMYFUNCTION("GOOGLETRANSLATE(J252,""fr"",""en"")"),"March 2019, I had a bodily disaster assured at the Macif through a guaranteed accident contract. March 2020, no news despite my reminders except ""boat"" answers. Incredibly assumed incompetence of the Macif, total disrespect for its members and probably "&amp;"increased will not want to pay for the existence of specific contracts.
Tired, I took the assistance of a lawyer who assigned the Macif in legal execution of an insurance contract.
For the rest, I terminated all my contracts at home (6 in total).
In my"&amp;" opinion, for having practiced many insurance companies, the Macif is the worst of the worst!")</f>
        <v>March 2019, I had a bodily disaster assured at the Macif through a guaranteed accident contract. March 2020, no news despite my reminders except "boat" answers. Incredibly assumed incompetence of the Macif, total disrespect for its members and probably increased will not want to pay for the existence of specific contracts.
Tired, I took the assistance of a lawyer who assigned the Macif in legal execution of an insurance contract.
For the rest, I terminated all my contracts at home (6 in total).
In my opinion, for having practiced many insurance companies, the Macif is the worst of the worst!</v>
      </c>
    </row>
    <row r="253" ht="15.75" customHeight="1">
      <c r="B253" s="3" t="s">
        <v>806</v>
      </c>
      <c r="C253" s="3" t="s">
        <v>807</v>
      </c>
      <c r="D253" s="3" t="s">
        <v>793</v>
      </c>
      <c r="E253" s="3" t="s">
        <v>14</v>
      </c>
      <c r="F253" s="3" t="s">
        <v>15</v>
      </c>
      <c r="G253" s="3" t="s">
        <v>808</v>
      </c>
      <c r="H253" s="3" t="s">
        <v>222</v>
      </c>
      <c r="I253" s="3" t="str">
        <f>IFERROR(__xludf.DUMMYFUNCTION("GOOGLETRANSLATE(C253,""fr"",""en"")"),"I terminate all my contracts next week! I just have to bear the incompetence of the Malpolis and coarse advisers. Several months that I am waiting for the outcome of a loss file without anything to advance and no one keeps me informed of anything !!!
Fle"&amp;"e the Macif which is not worth a nail and I weigh my words !!!!")</f>
        <v>I terminate all my contracts next week! I just have to bear the incompetence of the Malpolis and coarse advisers. Several months that I am waiting for the outcome of a loss file without anything to advance and no one keeps me informed of anything !!!
Flee the Macif which is not worth a nail and I weigh my words !!!!</v>
      </c>
      <c r="J253" s="3" t="s">
        <v>807</v>
      </c>
      <c r="K253" s="3" t="str">
        <f>IFERROR(__xludf.DUMMYFUNCTION("GOOGLETRANSLATE(J253,""fr"",""en"")"),"I terminate all my contracts next week! I just have to bear the incompetence of the Malpolis and coarse advisers. Several months that I am waiting for the outcome of a loss file without anything to advance and no one keeps me informed of anything !!!
Fle"&amp;"e the Macif which is not worth a nail and I weigh my words !!!!")</f>
        <v>I terminate all my contracts next week! I just have to bear the incompetence of the Malpolis and coarse advisers. Several months that I am waiting for the outcome of a loss file without anything to advance and no one keeps me informed of anything !!!
Flee the Macif which is not worth a nail and I weigh my words !!!!</v>
      </c>
    </row>
    <row r="254" ht="15.75" customHeight="1">
      <c r="B254" s="3" t="s">
        <v>809</v>
      </c>
      <c r="C254" s="3" t="s">
        <v>810</v>
      </c>
      <c r="D254" s="3" t="s">
        <v>793</v>
      </c>
      <c r="E254" s="3" t="s">
        <v>14</v>
      </c>
      <c r="F254" s="3" t="s">
        <v>15</v>
      </c>
      <c r="G254" s="3" t="s">
        <v>811</v>
      </c>
      <c r="H254" s="3" t="s">
        <v>222</v>
      </c>
      <c r="I254" s="3" t="str">
        <f>IFERROR(__xludf.DUMMYFUNCTION("GOOGLETRANSLATE(C254,""fr"",""en"")"),"9 months that I am waiting for the hypothetical end of a bodily disaster file, all the parts of which have been gathered for a long time.
When I see an email to ask for information, I have no return ???? .... I recently had the chance to have an advisor "&amp;"(it is very rare at the Macif) who turned out to be of rare incompetence or at least that is distinguished if I didn't need anything .
I am tired by this insurance and especially when I read all these comments that look like mine. I asked for quotes by i"&amp;"nternet and I will terminate all my contracts. It's unbearable!!
In anticipation, for the quality service and its hypocritical messages, leave me alone !!!")</f>
        <v>9 months that I am waiting for the hypothetical end of a bodily disaster file, all the parts of which have been gathered for a long time.
When I see an email to ask for information, I have no return ???? .... I recently had the chance to have an advisor (it is very rare at the Macif) who turned out to be of rare incompetence or at least that is distinguished if I didn't need anything .
I am tired by this insurance and especially when I read all these comments that look like mine. I asked for quotes by internet and I will terminate all my contracts. It's unbearable!!
In anticipation, for the quality service and its hypocritical messages, leave me alone !!!</v>
      </c>
      <c r="J254" s="3" t="s">
        <v>810</v>
      </c>
      <c r="K254" s="3" t="str">
        <f>IFERROR(__xludf.DUMMYFUNCTION("GOOGLETRANSLATE(J254,""fr"",""en"")"),"9 months that I am waiting for the hypothetical end of a bodily disaster file, all the parts of which have been gathered for a long time.
When I see an email to ask for information, I have no return ???? .... I recently had the chance to have an advisor "&amp;"(it is very rare at the Macif) who turned out to be of rare incompetence or at least that is distinguished if I didn't need anything .
I am tired by this insurance and especially when I read all these comments that look like mine. I asked for quotes by i"&amp;"nternet and I will terminate all my contracts. It's unbearable!!
In anticipation, for the quality service and its hypocritical messages, leave me alone !!!")</f>
        <v>9 months that I am waiting for the hypothetical end of a bodily disaster file, all the parts of which have been gathered for a long time.
When I see an email to ask for information, I have no return ???? .... I recently had the chance to have an advisor (it is very rare at the Macif) who turned out to be of rare incompetence or at least that is distinguished if I didn't need anything .
I am tired by this insurance and especially when I read all these comments that look like mine. I asked for quotes by internet and I will terminate all my contracts. It's unbearable!!
In anticipation, for the quality service and its hypocritical messages, leave me alone !!!</v>
      </c>
    </row>
    <row r="255" ht="15.75" customHeight="1">
      <c r="B255" s="3" t="s">
        <v>812</v>
      </c>
      <c r="C255" s="3" t="s">
        <v>813</v>
      </c>
      <c r="D255" s="3" t="s">
        <v>793</v>
      </c>
      <c r="E255" s="3" t="s">
        <v>14</v>
      </c>
      <c r="F255" s="3" t="s">
        <v>15</v>
      </c>
      <c r="G255" s="3" t="s">
        <v>814</v>
      </c>
      <c r="H255" s="3" t="s">
        <v>222</v>
      </c>
      <c r="I255" s="3" t="str">
        <f>IFERROR(__xludf.DUMMYFUNCTION("GOOGLETRANSLATE(C255,""fr"",""en"")"),"Hello,
Following a disaster, I have been trying desperately for several weeks to join the Macif which never responds to me with automatic emails which claim that my request is taken into account. The claim dates from more than 16 months and I have no new"&amp;"s ?? !!! .... I even sent a letter to AR to the quality service that never answered me ??? unbelievable!!!.. .
However, I have been paying my contributions for over 40 years and I have never seen such mediocrity of Macif services. Ironically, my son who "&amp;"also undergoes a self -loss is in the same situation, nobody manages his file and no return !!! It is alarming in addition to being distressing!
I will do like my son who terminated everything his contracts because paying for nothing, no thanks.
I absol"&amp;"utely do not recommend the Macif which is a ghost insurance except for the collection of contributions.
Cordially.")</f>
        <v>Hello,
Following a disaster, I have been trying desperately for several weeks to join the Macif which never responds to me with automatic emails which claim that my request is taken into account. The claim dates from more than 16 months and I have no news ?? !!! .... I even sent a letter to AR to the quality service that never answered me ??? unbelievable!!!.. .
However, I have been paying my contributions for over 40 years and I have never seen such mediocrity of Macif services. Ironically, my son who also undergoes a self -loss is in the same situation, nobody manages his file and no return !!! It is alarming in addition to being distressing!
I will do like my son who terminated everything his contracts because paying for nothing, no thanks.
I absolutely do not recommend the Macif which is a ghost insurance except for the collection of contributions.
Cordially.</v>
      </c>
      <c r="J255" s="3" t="s">
        <v>813</v>
      </c>
      <c r="K255" s="3" t="str">
        <f>IFERROR(__xludf.DUMMYFUNCTION("GOOGLETRANSLATE(J255,""fr"",""en"")"),"Hello,
Following a disaster, I have been trying desperately for several weeks to join the Macif which never responds to me with automatic emails which claim that my request is taken into account. The claim dates from more than 16 months and I have no new"&amp;"s ?? !!! .... I even sent a letter to AR to the quality service that never answered me ??? unbelievable!!!.. .
However, I have been paying my contributions for over 40 years and I have never seen such mediocrity of Macif services. Ironically, my son who "&amp;"also undergoes a self -loss is in the same situation, nobody manages his file and no return !!! It is alarming in addition to being distressing!
I will do like my son who terminated everything his contracts because paying for nothing, no thanks.
I absol"&amp;"utely do not recommend the Macif which is a ghost insurance except for the collection of contributions.
Cordially.")</f>
        <v>Hello,
Following a disaster, I have been trying desperately for several weeks to join the Macif which never responds to me with automatic emails which claim that my request is taken into account. The claim dates from more than 16 months and I have no news ?? !!! .... I even sent a letter to AR to the quality service that never answered me ??? unbelievable!!!.. .
However, I have been paying my contributions for over 40 years and I have never seen such mediocrity of Macif services. Ironically, my son who also undergoes a self -loss is in the same situation, nobody manages his file and no return !!! It is alarming in addition to being distressing!
I will do like my son who terminated everything his contracts because paying for nothing, no thanks.
I absolutely do not recommend the Macif which is a ghost insurance except for the collection of contributions.
Cordially.</v>
      </c>
    </row>
    <row r="256" ht="15.75" customHeight="1">
      <c r="B256" s="3" t="s">
        <v>815</v>
      </c>
      <c r="C256" s="3" t="s">
        <v>816</v>
      </c>
      <c r="D256" s="3" t="s">
        <v>793</v>
      </c>
      <c r="E256" s="3" t="s">
        <v>14</v>
      </c>
      <c r="F256" s="3" t="s">
        <v>15</v>
      </c>
      <c r="G256" s="3" t="s">
        <v>817</v>
      </c>
      <c r="H256" s="3" t="s">
        <v>222</v>
      </c>
      <c r="I256" s="3" t="str">
        <f>IFERROR(__xludf.DUMMYFUNCTION("GOOGLETRANSLATE(C256,""fr"",""en"")"),"Hello,
I no longer understand what is happening at the Macif. Indeed, my son fell by bike several months ago and he was seen by an expert doctor to list the compensation positions. The report has been communicated to the Macif since March 2019 and since "&amp;"...... nothing !!! No one responds to your complaints and at least everyone and anyone. They tell you anything and I have the certainty that they are trying not to pay what they owe us. My husband who had left a very negative comment on this site and who "&amp;"left the loss number to be recalled has never been contacted by the Macif. On the other hand, one of their probably very incompetent ""manager"" dared to send us a letter by which she half enjoins us to go and make us see ?? !! ... Furious, my husband dec"&amp;"ided to terminate all our contracts with them which probably arranges them because they will have nothing to settle. We plan to enter a lawyer. Above all, do not be abused by their attractive prices and their false mutual concept which does not exist. The"&amp;" prices are relatively low because there is no service behind.
I do not recommend the Macif quite the contrary.")</f>
        <v>Hello,
I no longer understand what is happening at the Macif. Indeed, my son fell by bike several months ago and he was seen by an expert doctor to list the compensation positions. The report has been communicated to the Macif since March 2019 and since ...... nothing !!! No one responds to your complaints and at least everyone and anyone. They tell you anything and I have the certainty that they are trying not to pay what they owe us. My husband who had left a very negative comment on this site and who left the loss number to be recalled has never been contacted by the Macif. On the other hand, one of their probably very incompetent "manager" dared to send us a letter by which she half enjoins us to go and make us see ?? !! ... Furious, my husband decided to terminate all our contracts with them which probably arranges them because they will have nothing to settle. We plan to enter a lawyer. Above all, do not be abused by their attractive prices and their false mutual concept which does not exist. The prices are relatively low because there is no service behind.
I do not recommend the Macif quite the contrary.</v>
      </c>
      <c r="J256" s="3" t="s">
        <v>816</v>
      </c>
      <c r="K256" s="3" t="str">
        <f>IFERROR(__xludf.DUMMYFUNCTION("GOOGLETRANSLATE(J256,""fr"",""en"")"),"Hello,
I no longer understand what is happening at the Macif. Indeed, my son fell by bike several months ago and he was seen by an expert doctor to list the compensation positions. The report has been communicated to the Macif since March 2019 and since "&amp;"...... nothing !!! No one responds to your complaints and at least everyone and anyone. They tell you anything and I have the certainty that they are trying not to pay what they owe us. My husband who had left a very negative comment on this site and who "&amp;"left the loss number to be recalled has never been contacted by the Macif. On the other hand, one of their probably very incompetent ""manager"" dared to send us a letter by which she half enjoins us to go and make us see ?? !! ... Furious, my husband dec"&amp;"ided to terminate all our contracts with them which probably arranges them because they will have nothing to settle. We plan to enter a lawyer. Above all, do not be abused by their attractive prices and their false mutual concept which does not exist. The"&amp;" prices are relatively low because there is no service behind.
I do not recommend the Macif quite the contrary.")</f>
        <v>Hello,
I no longer understand what is happening at the Macif. Indeed, my son fell by bike several months ago and he was seen by an expert doctor to list the compensation positions. The report has been communicated to the Macif since March 2019 and since ...... nothing !!! No one responds to your complaints and at least everyone and anyone. They tell you anything and I have the certainty that they are trying not to pay what they owe us. My husband who had left a very negative comment on this site and who left the loss number to be recalled has never been contacted by the Macif. On the other hand, one of their probably very incompetent "manager" dared to send us a letter by which she half enjoins us to go and make us see ?? !! ... Furious, my husband decided to terminate all our contracts with them which probably arranges them because they will have nothing to settle. We plan to enter a lawyer. Above all, do not be abused by their attractive prices and their false mutual concept which does not exist. The prices are relatively low because there is no service behind.
I do not recommend the Macif quite the contrary.</v>
      </c>
    </row>
    <row r="257" ht="15.75" customHeight="1">
      <c r="B257" s="3" t="s">
        <v>818</v>
      </c>
      <c r="C257" s="3" t="s">
        <v>819</v>
      </c>
      <c r="D257" s="3" t="s">
        <v>793</v>
      </c>
      <c r="E257" s="3" t="s">
        <v>14</v>
      </c>
      <c r="F257" s="3" t="s">
        <v>15</v>
      </c>
      <c r="G257" s="3" t="s">
        <v>820</v>
      </c>
      <c r="H257" s="3" t="s">
        <v>548</v>
      </c>
      <c r="I257" s="3" t="str">
        <f>IFERROR(__xludf.DUMMYFUNCTION("GOOGLETRANSLATE(C257,""fr"",""en"")"),"Hello
I have an accident death contract at the Macif
I lost my husband on June 30, 2019 following an accident
To date my file is still not processed despite my many reminders
I end up with my two daughters in a very complicated financial situation but"&amp;" it does not seem important to you
Almost 9 and a half months and still nothing
Every week I am promised that the file will be processed
Regarding the contributions you are always on time when it comes to paying the services there is no one left
It is"&amp;" not trivial to lose your spouse but leaving a family in disarray does not seem to ask you
Jessica")</f>
        <v>Hello
I have an accident death contract at the Macif
I lost my husband on June 30, 2019 following an accident
To date my file is still not processed despite my many reminders
I end up with my two daughters in a very complicated financial situation but it does not seem important to you
Almost 9 and a half months and still nothing
Every week I am promised that the file will be processed
Regarding the contributions you are always on time when it comes to paying the services there is no one left
It is not trivial to lose your spouse but leaving a family in disarray does not seem to ask you
Jessica</v>
      </c>
      <c r="J257" s="3" t="s">
        <v>819</v>
      </c>
      <c r="K257" s="3" t="str">
        <f>IFERROR(__xludf.DUMMYFUNCTION("GOOGLETRANSLATE(J257,""fr"",""en"")"),"Hello
I have an accident death contract at the Macif
I lost my husband on June 30, 2019 following an accident
To date my file is still not processed despite my many reminders
I end up with my two daughters in a very complicated financial situation but"&amp;" it does not seem important to you
Almost 9 and a half months and still nothing
Every week I am promised that the file will be processed
Regarding the contributions you are always on time when it comes to paying the services there is no one left
It is"&amp;" not trivial to lose your spouse but leaving a family in disarray does not seem to ask you
Jessica")</f>
        <v>Hello
I have an accident death contract at the Macif
I lost my husband on June 30, 2019 following an accident
To date my file is still not processed despite my many reminders
I end up with my two daughters in a very complicated financial situation but it does not seem important to you
Almost 9 and a half months and still nothing
Every week I am promised that the file will be processed
Regarding the contributions you are always on time when it comes to paying the services there is no one left
It is not trivial to lose your spouse but leaving a family in disarray does not seem to ask you
Jessica</v>
      </c>
    </row>
    <row r="258" ht="15.75" customHeight="1">
      <c r="B258" s="3" t="s">
        <v>821</v>
      </c>
      <c r="C258" s="3" t="s">
        <v>822</v>
      </c>
      <c r="D258" s="3" t="s">
        <v>793</v>
      </c>
      <c r="E258" s="3" t="s">
        <v>14</v>
      </c>
      <c r="F258" s="3" t="s">
        <v>15</v>
      </c>
      <c r="G258" s="3" t="s">
        <v>823</v>
      </c>
      <c r="H258" s="3" t="s">
        <v>548</v>
      </c>
      <c r="I258" s="3" t="str">
        <f>IFERROR(__xludf.DUMMYFUNCTION("GOOGLETRANSLATE(C258,""fr"",""en"")"),"I have the same problem as other members here.
After having terminated my auto contract by recommended, I am told that my accident accident guarantee is not terminated and that I have signed up for one more year ...
Great ... knowing that I generally ha"&amp;"ve the same contract with my home insurance and my credit card.
This is the first time that an auto insurer has made me this.")</f>
        <v>I have the same problem as other members here.
After having terminated my auto contract by recommended, I am told that my accident accident guarantee is not terminated and that I have signed up for one more year ...
Great ... knowing that I generally have the same contract with my home insurance and my credit card.
This is the first time that an auto insurer has made me this.</v>
      </c>
      <c r="J258" s="3" t="s">
        <v>822</v>
      </c>
      <c r="K258" s="3" t="str">
        <f>IFERROR(__xludf.DUMMYFUNCTION("GOOGLETRANSLATE(J258,""fr"",""en"")"),"I have the same problem as other members here.
After having terminated my auto contract by recommended, I am told that my accident accident guarantee is not terminated and that I have signed up for one more year ...
Great ... knowing that I generally ha"&amp;"ve the same contract with my home insurance and my credit card.
This is the first time that an auto insurer has made me this.")</f>
        <v>I have the same problem as other members here.
After having terminated my auto contract by recommended, I am told that my accident accident guarantee is not terminated and that I have signed up for one more year ...
Great ... knowing that I generally have the same contract with my home insurance and my credit card.
This is the first time that an auto insurer has made me this.</v>
      </c>
    </row>
    <row r="259" ht="15.75" customHeight="1">
      <c r="B259" s="3" t="s">
        <v>824</v>
      </c>
      <c r="C259" s="3" t="s">
        <v>825</v>
      </c>
      <c r="D259" s="3" t="s">
        <v>793</v>
      </c>
      <c r="E259" s="3" t="s">
        <v>14</v>
      </c>
      <c r="F259" s="3" t="s">
        <v>15</v>
      </c>
      <c r="G259" s="3" t="s">
        <v>826</v>
      </c>
      <c r="H259" s="3" t="s">
        <v>21</v>
      </c>
      <c r="I259" s="3" t="str">
        <f>IFERROR(__xludf.DUMMYFUNCTION("GOOGLETRANSLATE(C259,""fr"",""en"")"),"I have been insured for 15 years, for 2 cars, 2 motorcycles and housing, no claim .. I had a motorcycle accident and I thought I would benefit from compensation at the height of my damage knowing that I can no longer exercise my Profession, I can do nothi"&amp;"ng with my family, for almost 3 years my family and I have been struggling. The Macif sold me this life guaranteed insurance as a super insurance ... After the decision of the Medecin Expert concerning my disability I receive a letter from the Macif which"&amp;" offers me a very low compensation. I therefore find out a specialized firm who tells me that normally with a life guaranteed contract I could touch 7 to 10 times the sum proposed if I had signed in another insurance than the Macif at the same price ... T"&amp;"hey are the only ones that You have to flee ...")</f>
        <v>I have been insured for 15 years, for 2 cars, 2 motorcycles and housing, no claim .. I had a motorcycle accident and I thought I would benefit from compensation at the height of my damage knowing that I can no longer exercise my Profession, I can do nothing with my family, for almost 3 years my family and I have been struggling. The Macif sold me this life guaranteed insurance as a super insurance ... After the decision of the Medecin Expert concerning my disability I receive a letter from the Macif which offers me a very low compensation. I therefore find out a specialized firm who tells me that normally with a life guaranteed contract I could touch 7 to 10 times the sum proposed if I had signed in another insurance than the Macif at the same price ... They are the only ones that You have to flee ...</v>
      </c>
      <c r="J259" s="3" t="s">
        <v>825</v>
      </c>
      <c r="K259" s="3" t="str">
        <f>IFERROR(__xludf.DUMMYFUNCTION("GOOGLETRANSLATE(J259,""fr"",""en"")"),"I have been insured for 15 years, for 2 cars, 2 motorcycles and housing, no claim .. I had a motorcycle accident and I thought I would benefit from compensation at the height of my damage knowing that I can no longer exercise my Profession, I can do nothi"&amp;"ng with my family, for almost 3 years my family and I have been struggling. The Macif sold me this life guaranteed insurance as a super insurance ... After the decision of the Medecin Expert concerning my disability I receive a letter from the Macif which"&amp;" offers me a very low compensation. I therefore find out a specialized firm who tells me that normally with a life guaranteed contract I could touch 7 to 10 times the sum proposed if I had signed in another insurance than the Macif at the same price ... T"&amp;"hey are the only ones that You have to flee ...")</f>
        <v>I have been insured for 15 years, for 2 cars, 2 motorcycles and housing, no claim .. I had a motorcycle accident and I thought I would benefit from compensation at the height of my damage knowing that I can no longer exercise my Profession, I can do nothing with my family, for almost 3 years my family and I have been struggling. The Macif sold me this life guaranteed insurance as a super insurance ... After the decision of the Medecin Expert concerning my disability I receive a letter from the Macif which offers me a very low compensation. I therefore find out a specialized firm who tells me that normally with a life guaranteed contract I could touch 7 to 10 times the sum proposed if I had signed in another insurance than the Macif at the same price ... They are the only ones that You have to flee ...</v>
      </c>
    </row>
    <row r="260" ht="15.75" customHeight="1">
      <c r="B260" s="3" t="s">
        <v>815</v>
      </c>
      <c r="C260" s="3" t="s">
        <v>827</v>
      </c>
      <c r="D260" s="3" t="s">
        <v>793</v>
      </c>
      <c r="E260" s="3" t="s">
        <v>14</v>
      </c>
      <c r="F260" s="3" t="s">
        <v>15</v>
      </c>
      <c r="G260" s="3" t="s">
        <v>828</v>
      </c>
      <c r="H260" s="3" t="s">
        <v>25</v>
      </c>
      <c r="I260" s="3" t="str">
        <f>IFERROR(__xludf.DUMMYFUNCTION("GOOGLETRANSLATE(C260,""fr"",""en"")"),"ACCIDENT INDUCTION OF PRIVAID for years which has been useless since the MACIF has done everything so as not to intervene in my file of bodily injury covered however by my insurance. The file is today in the hands of the insurance mediator before entering"&amp;" the TGI if necessary.
It is insurance to flee !!! They are not serious at all!")</f>
        <v>ACCIDENT INDUCTION OF PRIVAID for years which has been useless since the MACIF has done everything so as not to intervene in my file of bodily injury covered however by my insurance. The file is today in the hands of the insurance mediator before entering the TGI if necessary.
It is insurance to flee !!! They are not serious at all!</v>
      </c>
      <c r="J260" s="3" t="s">
        <v>827</v>
      </c>
      <c r="K260" s="3" t="str">
        <f>IFERROR(__xludf.DUMMYFUNCTION("GOOGLETRANSLATE(J260,""fr"",""en"")"),"ACCIDENT INDUCTION OF PRIVAID for years which has been useless since the MACIF has done everything so as not to intervene in my file of bodily injury covered however by my insurance. The file is today in the hands of the insurance mediator before entering"&amp;" the TGI if necessary.
It is insurance to flee !!! They are not serious at all!")</f>
        <v>ACCIDENT INDUCTION OF PRIVAID for years which has been useless since the MACIF has done everything so as not to intervene in my file of bodily injury covered however by my insurance. The file is today in the hands of the insurance mediator before entering the TGI if necessary.
It is insurance to flee !!! They are not serious at all!</v>
      </c>
    </row>
    <row r="261" ht="15.75" customHeight="1">
      <c r="B261" s="3" t="s">
        <v>829</v>
      </c>
      <c r="C261" s="3" t="s">
        <v>830</v>
      </c>
      <c r="D261" s="3" t="s">
        <v>793</v>
      </c>
      <c r="E261" s="3" t="s">
        <v>14</v>
      </c>
      <c r="F261" s="3" t="s">
        <v>15</v>
      </c>
      <c r="G261" s="3" t="s">
        <v>831</v>
      </c>
      <c r="H261" s="3" t="s">
        <v>36</v>
      </c>
      <c r="I261" s="3" t="str">
        <f>IFERROR(__xludf.DUMMYFUNCTION("GOOGLETRANSLATE(C261,""fr"",""en"")"),"I was very insataled from the pension plan for the Macif. In sickness for 2 years I have only been compensated for a year. Then nothing !!")</f>
        <v>I was very insataled from the pension plan for the Macif. In sickness for 2 years I have only been compensated for a year. Then nothing !!</v>
      </c>
      <c r="J261" s="3" t="s">
        <v>830</v>
      </c>
      <c r="K261" s="3" t="str">
        <f>IFERROR(__xludf.DUMMYFUNCTION("GOOGLETRANSLATE(J261,""fr"",""en"")"),"I was very insataled from the pension plan for the Macif. In sickness for 2 years I have only been compensated for a year. Then nothing !!")</f>
        <v>I was very insataled from the pension plan for the Macif. In sickness for 2 years I have only been compensated for a year. Then nothing !!</v>
      </c>
    </row>
    <row r="262" ht="15.75" customHeight="1">
      <c r="B262" s="3" t="s">
        <v>832</v>
      </c>
      <c r="C262" s="3" t="s">
        <v>833</v>
      </c>
      <c r="D262" s="3" t="s">
        <v>793</v>
      </c>
      <c r="E262" s="3" t="s">
        <v>14</v>
      </c>
      <c r="F262" s="3" t="s">
        <v>15</v>
      </c>
      <c r="G262" s="3" t="s">
        <v>834</v>
      </c>
      <c r="H262" s="3" t="s">
        <v>79</v>
      </c>
      <c r="I262" s="3" t="str">
        <f>IFERROR(__xludf.DUMMYFUNCTION("GOOGLETRANSLATE(C262,""fr"",""en"")"),"On 09/20/18 I contact the Macif to modify my car contract I go from all risk to third -party payment. The no worries on the other hand a week after when I receive the new big surprise maturity the advised changed without even telling me about my pension c"&amp;"ontract by moving on an essential formula to an extensive formula. Following this I make a phone call the only answer that I brought to me I rebuild you to your old formula advisor to commit an error. Error or forced commercial approach. I would not have "&amp;"paid attention to my pension contract was modified without my own free will. And yet I have more than 15 years of seniority at home and I have my provident + auto + housing contract + funny bank account for former loyal customers.
For the moment I have"&amp;" contacted it from the customer area by asking for the termination of the provident.")</f>
        <v>On 09/20/18 I contact the Macif to modify my car contract I go from all risk to third -party payment. The no worries on the other hand a week after when I receive the new big surprise maturity the advised changed without even telling me about my pension contract by moving on an essential formula to an extensive formula. Following this I make a phone call the only answer that I brought to me I rebuild you to your old formula advisor to commit an error. Error or forced commercial approach. I would not have paid attention to my pension contract was modified without my own free will. And yet I have more than 15 years of seniority at home and I have my provident + auto + housing contract + funny bank account for former loyal customers.
For the moment I have contacted it from the customer area by asking for the termination of the provident.</v>
      </c>
      <c r="J262" s="3" t="s">
        <v>833</v>
      </c>
      <c r="K262" s="3" t="str">
        <f>IFERROR(__xludf.DUMMYFUNCTION("GOOGLETRANSLATE(J262,""fr"",""en"")"),"On 09/20/18 I contact the Macif to modify my car contract I go from all risk to third -party payment. The no worries on the other hand a week after when I receive the new big surprise maturity the advised changed without even telling me about my pension c"&amp;"ontract by moving on an essential formula to an extensive formula. Following this I make a phone call the only answer that I brought to me I rebuild you to your old formula advisor to commit an error. Error or forced commercial approach. I would not have "&amp;"paid attention to my pension contract was modified without my own free will. And yet I have more than 15 years of seniority at home and I have my provident + auto + housing contract + funny bank account for former loyal customers.
For the moment I have"&amp;" contacted it from the customer area by asking for the termination of the provident.")</f>
        <v>On 09/20/18 I contact the Macif to modify my car contract I go from all risk to third -party payment. The no worries on the other hand a week after when I receive the new big surprise maturity the advised changed without even telling me about my pension contract by moving on an essential formula to an extensive formula. Following this I make a phone call the only answer that I brought to me I rebuild you to your old formula advisor to commit an error. Error or forced commercial approach. I would not have paid attention to my pension contract was modified without my own free will. And yet I have more than 15 years of seniority at home and I have my provident + auto + housing contract + funny bank account for former loyal customers.
For the moment I have contacted it from the customer area by asking for the termination of the provident.</v>
      </c>
    </row>
    <row r="263" ht="15.75" customHeight="1">
      <c r="B263" s="3" t="s">
        <v>835</v>
      </c>
      <c r="C263" s="3" t="s">
        <v>836</v>
      </c>
      <c r="D263" s="3" t="s">
        <v>793</v>
      </c>
      <c r="E263" s="3" t="s">
        <v>14</v>
      </c>
      <c r="F263" s="3" t="s">
        <v>15</v>
      </c>
      <c r="G263" s="3" t="s">
        <v>837</v>
      </c>
      <c r="H263" s="3" t="s">
        <v>838</v>
      </c>
      <c r="I263" s="3" t="str">
        <f>IFERROR(__xludf.DUMMYFUNCTION("GOOGLETRANSLATE(C263,""fr"",""en"")"),"Insured for 1 incalculable number of year (loyalty to this insurance) I have just had 1 accident in life. We have house, cars, legal protection, traffic accident, etc. I am told that I have a few hours of cleaning ( Home help) and it is very poor with reg"&amp;"ard to 45 days of total immobilization see more. You have to take out additional provident for the home toilet! A large deficiency period will apply one year. We move to their office to establish this supplementary foresight, and we learn that the Macif n"&amp;"ever dispatches a life assistant, that housekeepers, and the number of hours is always the same, always very succinct, partial immobility temporary or final. The dependent contract is not 1 real dependence contract. What a heavy disappointment. Insured wi"&amp;"th or without this dependence contract, no solution!")</f>
        <v>Insured for 1 incalculable number of year (loyalty to this insurance) I have just had 1 accident in life. We have house, cars, legal protection, traffic accident, etc. I am told that I have a few hours of cleaning ( Home help) and it is very poor with regard to 45 days of total immobilization see more. You have to take out additional provident for the home toilet! A large deficiency period will apply one year. We move to their office to establish this supplementary foresight, and we learn that the Macif never dispatches a life assistant, that housekeepers, and the number of hours is always the same, always very succinct, partial immobility temporary or final. The dependent contract is not 1 real dependence contract. What a heavy disappointment. Insured with or without this dependence contract, no solution!</v>
      </c>
      <c r="J263" s="3" t="s">
        <v>836</v>
      </c>
      <c r="K263" s="3" t="str">
        <f>IFERROR(__xludf.DUMMYFUNCTION("GOOGLETRANSLATE(J263,""fr"",""en"")"),"Insured for 1 incalculable number of year (loyalty to this insurance) I have just had 1 accident in life. We have house, cars, legal protection, traffic accident, etc. I am told that I have a few hours of cleaning ( Home help) and it is very poor with reg"&amp;"ard to 45 days of total immobilization see more. You have to take out additional provident for the home toilet! A large deficiency period will apply one year. We move to their office to establish this supplementary foresight, and we learn that the Macif n"&amp;"ever dispatches a life assistant, that housekeepers, and the number of hours is always the same, always very succinct, partial immobility temporary or final. The dependent contract is not 1 real dependence contract. What a heavy disappointment. Insured wi"&amp;"th or without this dependence contract, no solution!")</f>
        <v>Insured for 1 incalculable number of year (loyalty to this insurance) I have just had 1 accident in life. We have house, cars, legal protection, traffic accident, etc. I am told that I have a few hours of cleaning ( Home help) and it is very poor with regard to 45 days of total immobilization see more. You have to take out additional provident for the home toilet! A large deficiency period will apply one year. We move to their office to establish this supplementary foresight, and we learn that the Macif never dispatches a life assistant, that housekeepers, and the number of hours is always the same, always very succinct, partial immobility temporary or final. The dependent contract is not 1 real dependence contract. What a heavy disappointment. Insured with or without this dependence contract, no solution!</v>
      </c>
    </row>
    <row r="264" ht="15.75" customHeight="1">
      <c r="B264" s="3" t="s">
        <v>839</v>
      </c>
      <c r="C264" s="3" t="s">
        <v>840</v>
      </c>
      <c r="D264" s="3" t="s">
        <v>793</v>
      </c>
      <c r="E264" s="3" t="s">
        <v>14</v>
      </c>
      <c r="F264" s="3" t="s">
        <v>15</v>
      </c>
      <c r="G264" s="3" t="s">
        <v>841</v>
      </c>
      <c r="H264" s="3" t="s">
        <v>584</v>
      </c>
      <c r="I264" s="3" t="str">
        <f>IFERROR(__xludf.DUMMYFUNCTION("GOOGLETRANSLATE(C264,""fr"",""en"")"),"2 months without response for my 3 messages sent to the site about insurance that should have been arrested for several months now and for which I am always taken every month.")</f>
        <v>2 months without response for my 3 messages sent to the site about insurance that should have been arrested for several months now and for which I am always taken every month.</v>
      </c>
      <c r="J264" s="3" t="s">
        <v>840</v>
      </c>
      <c r="K264" s="3" t="str">
        <f>IFERROR(__xludf.DUMMYFUNCTION("GOOGLETRANSLATE(J264,""fr"",""en"")"),"2 months without response for my 3 messages sent to the site about insurance that should have been arrested for several months now and for which I am always taken every month.")</f>
        <v>2 months without response for my 3 messages sent to the site about insurance that should have been arrested for several months now and for which I am always taken every month.</v>
      </c>
    </row>
    <row r="265" ht="15.75" customHeight="1">
      <c r="B265" s="3" t="s">
        <v>842</v>
      </c>
      <c r="C265" s="3" t="s">
        <v>843</v>
      </c>
      <c r="D265" s="3" t="s">
        <v>793</v>
      </c>
      <c r="E265" s="3" t="s">
        <v>14</v>
      </c>
      <c r="F265" s="3" t="s">
        <v>15</v>
      </c>
      <c r="G265" s="3" t="s">
        <v>609</v>
      </c>
      <c r="H265" s="3" t="s">
        <v>87</v>
      </c>
      <c r="I265" s="3" t="str">
        <f>IFERROR(__xludf.DUMMYFUNCTION("GOOGLETRANSLATE(C265,""fr"",""en"")"),"I leave the Macif, but I have a letter from December 2015 stipulating that my individual pension contract Z001 is acquired to me, that consequently the costs relating to my funeral will be reimbursed within the limit of 10% of the last guaranteed lump sum"&amp;" capital either 1880 € this on supporting documents, this allowance is not revalued.
I learn this day by phone that from the fact that I leave the Macif, my contract is lost ????? Thank you for telling me if it's a factual state is legal")</f>
        <v>I leave the Macif, but I have a letter from December 2015 stipulating that my individual pension contract Z001 is acquired to me, that consequently the costs relating to my funeral will be reimbursed within the limit of 10% of the last guaranteed lump sum capital either 1880 € this on supporting documents, this allowance is not revalued.
I learn this day by phone that from the fact that I leave the Macif, my contract is lost ????? Thank you for telling me if it's a factual state is legal</v>
      </c>
      <c r="J265" s="3" t="s">
        <v>843</v>
      </c>
      <c r="K265" s="3" t="str">
        <f>IFERROR(__xludf.DUMMYFUNCTION("GOOGLETRANSLATE(J265,""fr"",""en"")"),"I leave the Macif, but I have a letter from December 2015 stipulating that my individual pension contract Z001 is acquired to me, that consequently the costs relating to my funeral will be reimbursed within the limit of 10% of the last guaranteed lump sum"&amp;" capital either 1880 € this on supporting documents, this allowance is not revalued.
I learn this day by phone that from the fact that I leave the Macif, my contract is lost ????? Thank you for telling me if it's a factual state is legal")</f>
        <v>I leave the Macif, but I have a letter from December 2015 stipulating that my individual pension contract Z001 is acquired to me, that consequently the costs relating to my funeral will be reimbursed within the limit of 10% of the last guaranteed lump sum capital either 1880 € this on supporting documents, this allowance is not revalued.
I learn this day by phone that from the fact that I leave the Macif, my contract is lost ????? Thank you for telling me if it's a factual state is legal</v>
      </c>
    </row>
    <row r="266" ht="15.75" customHeight="1">
      <c r="B266" s="3" t="s">
        <v>844</v>
      </c>
      <c r="C266" s="3" t="s">
        <v>845</v>
      </c>
      <c r="D266" s="3" t="s">
        <v>793</v>
      </c>
      <c r="E266" s="3" t="s">
        <v>14</v>
      </c>
      <c r="F266" s="3" t="s">
        <v>15</v>
      </c>
      <c r="G266" s="3" t="s">
        <v>846</v>
      </c>
      <c r="H266" s="3" t="s">
        <v>847</v>
      </c>
      <c r="I266" s="3" t="str">
        <f>IFERROR(__xludf.DUMMYFUNCTION("GOOGLETRANSLATE(C266,""fr"",""en"")"),"Like many insurers, the Macif guarantees very well what does not happen to you!
Nevertheless, I salute the professionalism of the assistance which perfectly played its role during a serious accident that occurred to the antipodes: sending a medical team "&amp;"and repatriation all paid costs. Even the hotel's hotel costs were partially reimbursed.")</f>
        <v>Like many insurers, the Macif guarantees very well what does not happen to you!
Nevertheless, I salute the professionalism of the assistance which perfectly played its role during a serious accident that occurred to the antipodes: sending a medical team and repatriation all paid costs. Even the hotel's hotel costs were partially reimbursed.</v>
      </c>
      <c r="J266" s="3" t="s">
        <v>845</v>
      </c>
      <c r="K266" s="3" t="str">
        <f>IFERROR(__xludf.DUMMYFUNCTION("GOOGLETRANSLATE(J266,""fr"",""en"")"),"Like many insurers, the Macif guarantees very well what does not happen to you!
Nevertheless, I salute the professionalism of the assistance which perfectly played its role during a serious accident that occurred to the antipodes: sending a medical team "&amp;"and repatriation all paid costs. Even the hotel's hotel costs were partially reimbursed.")</f>
        <v>Like many insurers, the Macif guarantees very well what does not happen to you!
Nevertheless, I salute the professionalism of the assistance which perfectly played its role during a serious accident that occurred to the antipodes: sending a medical team and repatriation all paid costs. Even the hotel's hotel costs were partially reimbursed.</v>
      </c>
    </row>
    <row r="267" ht="15.75" customHeight="1">
      <c r="B267" s="3" t="s">
        <v>848</v>
      </c>
      <c r="C267" s="3" t="s">
        <v>849</v>
      </c>
      <c r="D267" s="3" t="s">
        <v>793</v>
      </c>
      <c r="E267" s="3" t="s">
        <v>14</v>
      </c>
      <c r="F267" s="3" t="s">
        <v>15</v>
      </c>
      <c r="G267" s="3" t="s">
        <v>850</v>
      </c>
      <c r="H267" s="3" t="s">
        <v>315</v>
      </c>
      <c r="I267" s="3" t="str">
        <f>IFERROR(__xludf.DUMMYFUNCTION("GOOGLETRANSLATE(C267,""fr"",""en"")"),"Insurance that will take by my brother Defunt up to 100,000 impossible to have the repayment of the capital to the benificial the children asks for documents imposed to have")</f>
        <v>Insurance that will take by my brother Defunt up to 100,000 impossible to have the repayment of the capital to the benificial the children asks for documents imposed to have</v>
      </c>
      <c r="J267" s="3" t="s">
        <v>849</v>
      </c>
      <c r="K267" s="3" t="str">
        <f>IFERROR(__xludf.DUMMYFUNCTION("GOOGLETRANSLATE(J267,""fr"",""en"")"),"Insurance that will take by my brother Defunt up to 100,000 impossible to have the repayment of the capital to the benificial the children asks for documents imposed to have")</f>
        <v>Insurance that will take by my brother Defunt up to 100,000 impossible to have the repayment of the capital to the benificial the children asks for documents imposed to have</v>
      </c>
    </row>
    <row r="268" ht="15.75" customHeight="1">
      <c r="B268" s="3" t="s">
        <v>851</v>
      </c>
      <c r="C268" s="3" t="s">
        <v>852</v>
      </c>
      <c r="D268" s="3" t="s">
        <v>793</v>
      </c>
      <c r="E268" s="3" t="s">
        <v>14</v>
      </c>
      <c r="F268" s="3" t="s">
        <v>15</v>
      </c>
      <c r="G268" s="3" t="s">
        <v>853</v>
      </c>
      <c r="H268" s="3" t="s">
        <v>643</v>
      </c>
      <c r="I268" s="3" t="str">
        <f>IFERROR(__xludf.DUMMYFUNCTION("GOOGLETRANSLATE(C268,""fr"",""en"")")," My 68 -year -old husband died following a fall (hematoma under dural) and less than 3 months after his deceased I was compensated")</f>
        <v> My 68 -year -old husband died following a fall (hematoma under dural) and less than 3 months after his deceased I was compensated</v>
      </c>
      <c r="J268" s="3" t="s">
        <v>852</v>
      </c>
      <c r="K268" s="3" t="str">
        <f>IFERROR(__xludf.DUMMYFUNCTION("GOOGLETRANSLATE(J268,""fr"",""en"")")," My 68 -year -old husband died following a fall (hematoma under dural) and less than 3 months after his deceased I was compensated")</f>
        <v> My 68 -year -old husband died following a fall (hematoma under dural) and less than 3 months after his deceased I was compensated</v>
      </c>
    </row>
    <row r="269" ht="15.75" customHeight="1">
      <c r="B269" s="3" t="s">
        <v>854</v>
      </c>
      <c r="C269" s="3" t="s">
        <v>855</v>
      </c>
      <c r="D269" s="3" t="s">
        <v>793</v>
      </c>
      <c r="E269" s="3" t="s">
        <v>14</v>
      </c>
      <c r="F269" s="3" t="s">
        <v>15</v>
      </c>
      <c r="G269" s="3" t="s">
        <v>856</v>
      </c>
      <c r="H269" s="3" t="s">
        <v>108</v>
      </c>
      <c r="I269" s="3" t="str">
        <f>IFERROR(__xludf.DUMMYFUNCTION("GOOGLETRANSLATE(C269,""fr"",""en"")"),"Member since 1965, my mother has subscribed to an accident insurance insurance. I learned that from the age of 75, so what is almost 83 years old, she was no longer compensated following a fall she made at home if not in As long as driver. However, she ne"&amp;"ver had her driving license. I asked them to repay the sums induced perceived, to date I have had no response from them or any favorable gesture.")</f>
        <v>Member since 1965, my mother has subscribed to an accident insurance insurance. I learned that from the age of 75, so what is almost 83 years old, she was no longer compensated following a fall she made at home if not in As long as driver. However, she never had her driving license. I asked them to repay the sums induced perceived, to date I have had no response from them or any favorable gesture.</v>
      </c>
      <c r="J269" s="3" t="s">
        <v>855</v>
      </c>
      <c r="K269" s="3" t="str">
        <f>IFERROR(__xludf.DUMMYFUNCTION("GOOGLETRANSLATE(J269,""fr"",""en"")"),"Member since 1965, my mother has subscribed to an accident insurance insurance. I learned that from the age of 75, so what is almost 83 years old, she was no longer compensated following a fall she made at home if not in As long as driver. However, she ne"&amp;"ver had her driving license. I asked them to repay the sums induced perceived, to date I have had no response from them or any favorable gesture.")</f>
        <v>Member since 1965, my mother has subscribed to an accident insurance insurance. I learned that from the age of 75, so what is almost 83 years old, she was no longer compensated following a fall she made at home if not in As long as driver. However, she never had her driving license. I asked them to repay the sums induced perceived, to date I have had no response from them or any favorable gesture.</v>
      </c>
    </row>
    <row r="270" ht="15.75" customHeight="1">
      <c r="B270" s="3" t="s">
        <v>857</v>
      </c>
      <c r="C270" s="3" t="s">
        <v>858</v>
      </c>
      <c r="D270" s="3" t="s">
        <v>859</v>
      </c>
      <c r="E270" s="3" t="s">
        <v>860</v>
      </c>
      <c r="F270" s="3" t="s">
        <v>15</v>
      </c>
      <c r="G270" s="3" t="s">
        <v>861</v>
      </c>
      <c r="H270" s="3" t="s">
        <v>120</v>
      </c>
      <c r="I270" s="3" t="str">
        <f>IFERROR(__xludf.DUMMYFUNCTION("GOOGLETRANSLATE(C270,""fr"",""en"")"),"I asked in January 2020 to change my insurance formula for my dog. I wanted to go from the essential formula to the privilege formula as it was provided in my contract. The modification of the formula can be made after a year of subscription at any time d"&amp;"epending on the general conditions! No response from them forced to relaunch them in April 2020 they answer me by telling me that this is not possible because my dog ​​is over 7 years old !!! The joke is not put in the contract! And it's been over 7 years"&amp;" that I have the assurance everything is done not to pay when I used it once. So I have relaunched them 3 times the end of 2020 and I am waiting for their return . I am seeing with my legal protection. Their customer service is incompetent everything is d"&amp;"one to not reimburse anything ... I therefore expect a positive return from them. When I have time I put to be reimbursed for an intervention with a letter from my veterinarian because he had made me a refusal .... I am disappointed")</f>
        <v>I asked in January 2020 to change my insurance formula for my dog. I wanted to go from the essential formula to the privilege formula as it was provided in my contract. The modification of the formula can be made after a year of subscription at any time depending on the general conditions! No response from them forced to relaunch them in April 2020 they answer me by telling me that this is not possible because my dog ​​is over 7 years old !!! The joke is not put in the contract! And it's been over 7 years that I have the assurance everything is done not to pay when I used it once. So I have relaunched them 3 times the end of 2020 and I am waiting for their return . I am seeing with my legal protection. Their customer service is incompetent everything is done to not reimburse anything ... I therefore expect a positive return from them. When I have time I put to be reimbursed for an intervention with a letter from my veterinarian because he had made me a refusal .... I am disappointed</v>
      </c>
      <c r="J270" s="3" t="s">
        <v>858</v>
      </c>
      <c r="K270" s="3" t="str">
        <f>IFERROR(__xludf.DUMMYFUNCTION("GOOGLETRANSLATE(J270,""fr"",""en"")"),"I asked in January 2020 to change my insurance formula for my dog. I wanted to go from the essential formula to the privilege formula as it was provided in my contract. The modification of the formula can be made after a year of subscription at any time d"&amp;"epending on the general conditions! No response from them forced to relaunch them in April 2020 they answer me by telling me that this is not possible because my dog ​​is over 7 years old !!! The joke is not put in the contract! And it's been over 7 years"&amp;" that I have the assurance everything is done not to pay when I used it once. So I have relaunched them 3 times the end of 2020 and I am waiting for their return . I am seeing with my legal protection. Their customer service is incompetent everything is d"&amp;"one to not reimburse anything ... I therefore expect a positive return from them. When I have time I put to be reimbursed for an intervention with a letter from my veterinarian because he had made me a refusal .... I am disappointed")</f>
        <v>I asked in January 2020 to change my insurance formula for my dog. I wanted to go from the essential formula to the privilege formula as it was provided in my contract. The modification of the formula can be made after a year of subscription at any time depending on the general conditions! No response from them forced to relaunch them in April 2020 they answer me by telling me that this is not possible because my dog ​​is over 7 years old !!! The joke is not put in the contract! And it's been over 7 years that I have the assurance everything is done not to pay when I used it once. So I have relaunched them 3 times the end of 2020 and I am waiting for their return . I am seeing with my legal protection. Their customer service is incompetent everything is done to not reimburse anything ... I therefore expect a positive return from them. When I have time I put to be reimbursed for an intervention with a letter from my veterinarian because he had made me a refusal .... I am disappointed</v>
      </c>
    </row>
    <row r="271" ht="15.75" customHeight="1">
      <c r="B271" s="3" t="s">
        <v>862</v>
      </c>
      <c r="C271" s="3" t="s">
        <v>863</v>
      </c>
      <c r="D271" s="3" t="s">
        <v>859</v>
      </c>
      <c r="E271" s="3" t="s">
        <v>860</v>
      </c>
      <c r="F271" s="3" t="s">
        <v>15</v>
      </c>
      <c r="G271" s="3" t="s">
        <v>864</v>
      </c>
      <c r="H271" s="3" t="s">
        <v>63</v>
      </c>
      <c r="I271" s="3" t="str">
        <f>IFERROR(__xludf.DUMMYFUNCTION("GOOGLETRANSLATE(C271,""fr"",""en"")"),"Never no longer my dog ​​is forgiveness you have to mark deceased 2 k 5 so the right of buried in my garden under a tree that he likes and there I am asked for a certificate of the veterinarian so I will have to dig it should be a Bad joke and in addition"&amp;" you have to note I dream")</f>
        <v>Never no longer my dog ​​is forgiveness you have to mark deceased 2 k 5 so the right of buried in my garden under a tree that he likes and there I am asked for a certificate of the veterinarian so I will have to dig it should be a Bad joke and in addition you have to note I dream</v>
      </c>
      <c r="J271" s="3" t="s">
        <v>863</v>
      </c>
      <c r="K271" s="3" t="str">
        <f>IFERROR(__xludf.DUMMYFUNCTION("GOOGLETRANSLATE(J271,""fr"",""en"")"),"Never no longer my dog ​​is forgiveness you have to mark deceased 2 k 5 so the right of buried in my garden under a tree that he likes and there I am asked for a certificate of the veterinarian so I will have to dig it should be a Bad joke and in addition"&amp;" you have to note I dream")</f>
        <v>Never no longer my dog ​​is forgiveness you have to mark deceased 2 k 5 so the right of buried in my garden under a tree that he likes and there I am asked for a certificate of the veterinarian so I will have to dig it should be a Bad joke and in addition you have to note I dream</v>
      </c>
    </row>
    <row r="272" ht="15.75" customHeight="1">
      <c r="B272" s="3" t="s">
        <v>865</v>
      </c>
      <c r="C272" s="3" t="s">
        <v>866</v>
      </c>
      <c r="D272" s="3" t="s">
        <v>859</v>
      </c>
      <c r="E272" s="3" t="s">
        <v>860</v>
      </c>
      <c r="F272" s="3" t="s">
        <v>15</v>
      </c>
      <c r="G272" s="3" t="s">
        <v>867</v>
      </c>
      <c r="H272" s="3" t="s">
        <v>230</v>
      </c>
      <c r="I272" s="3" t="str">
        <f>IFERROR(__xludf.DUMMYFUNCTION("GOOGLETRANSLATE(C272,""fr"",""en"")"),"They sell the money's advance thanks to the card but are so late that reimbursement arrives more than two months after care while the flow is automatically made after a month .. to flee if you do not want Spend your time justifying your pet's medical hist"&amp;"ory and waiting for you to do what you pay every month. Be reimbursed!")</f>
        <v>They sell the money's advance thanks to the card but are so late that reimbursement arrives more than two months after care while the flow is automatically made after a month .. to flee if you do not want Spend your time justifying your pet's medical history and waiting for you to do what you pay every month. Be reimbursed!</v>
      </c>
      <c r="J272" s="3" t="s">
        <v>866</v>
      </c>
      <c r="K272" s="3" t="str">
        <f>IFERROR(__xludf.DUMMYFUNCTION("GOOGLETRANSLATE(J272,""fr"",""en"")"),"They sell the money's advance thanks to the card but are so late that reimbursement arrives more than two months after care while the flow is automatically made after a month .. to flee if you do not want Spend your time justifying your pet's medical hist"&amp;"ory and waiting for you to do what you pay every month. Be reimbursed!")</f>
        <v>They sell the money's advance thanks to the card but are so late that reimbursement arrives more than two months after care while the flow is automatically made after a month .. to flee if you do not want Spend your time justifying your pet's medical history and waiting for you to do what you pay every month. Be reimbursed!</v>
      </c>
    </row>
    <row r="273" ht="15.75" customHeight="1">
      <c r="B273" s="3" t="s">
        <v>868</v>
      </c>
      <c r="C273" s="3" t="s">
        <v>869</v>
      </c>
      <c r="D273" s="3" t="s">
        <v>859</v>
      </c>
      <c r="E273" s="3" t="s">
        <v>860</v>
      </c>
      <c r="F273" s="3" t="s">
        <v>15</v>
      </c>
      <c r="G273" s="3" t="s">
        <v>870</v>
      </c>
      <c r="H273" s="3" t="s">
        <v>871</v>
      </c>
      <c r="I273" s="3" t="str">
        <f>IFERROR(__xludf.DUMMYFUNCTION("GOOGLETRANSLATE(C273,""fr"",""en"")"),"I have been insured for 3 years for a new 7 -year -old land,
No reimbursement problem. 6 months ago we had blood and radio-ultrasound and drugs. The subscription was largely amortized")</f>
        <v>I have been insured for 3 years for a new 7 -year -old land,
No reimbursement problem. 6 months ago we had blood and radio-ultrasound and drugs. The subscription was largely amortized</v>
      </c>
      <c r="J273" s="3" t="s">
        <v>869</v>
      </c>
      <c r="K273" s="3" t="str">
        <f>IFERROR(__xludf.DUMMYFUNCTION("GOOGLETRANSLATE(J273,""fr"",""en"")"),"I have been insured for 3 years for a new 7 -year -old land,
No reimbursement problem. 6 months ago we had blood and radio-ultrasound and drugs. The subscription was largely amortized")</f>
        <v>I have been insured for 3 years for a new 7 -year -old land,
No reimbursement problem. 6 months ago we had blood and radio-ultrasound and drugs. The subscription was largely amortized</v>
      </c>
    </row>
    <row r="274" ht="15.75" customHeight="1">
      <c r="B274" s="3" t="s">
        <v>872</v>
      </c>
      <c r="C274" s="3" t="s">
        <v>873</v>
      </c>
      <c r="D274" s="3" t="s">
        <v>874</v>
      </c>
      <c r="E274" s="3" t="s">
        <v>860</v>
      </c>
      <c r="F274" s="3" t="s">
        <v>15</v>
      </c>
      <c r="G274" s="3" t="s">
        <v>255</v>
      </c>
      <c r="H274" s="3" t="s">
        <v>53</v>
      </c>
      <c r="I274" s="3" t="str">
        <f>IFERROR(__xludf.DUMMYFUNCTION("GOOGLETRANSLATE(C274,""fr"",""en"")"),"I have two young carlins and I almost registered at Health Vet. On the phone, I was guaranteed the reimbursement of antiparasitic and dewormers and I see in the quote that it is up to € 100 per year, depending on the level of insurance. So 100 € maximum r"&amp;"eimbursement for the most expensive which costs € 67.93 per month per dog. So I'm going to go and see elsewhere because I was lied to!")</f>
        <v>I have two young carlins and I almost registered at Health Vet. On the phone, I was guaranteed the reimbursement of antiparasitic and dewormers and I see in the quote that it is up to € 100 per year, depending on the level of insurance. So 100 € maximum reimbursement for the most expensive which costs € 67.93 per month per dog. So I'm going to go and see elsewhere because I was lied to!</v>
      </c>
      <c r="J274" s="3" t="s">
        <v>873</v>
      </c>
      <c r="K274" s="3" t="str">
        <f>IFERROR(__xludf.DUMMYFUNCTION("GOOGLETRANSLATE(J274,""fr"",""en"")"),"I have two young carlins and I almost registered at Health Vet. On the phone, I was guaranteed the reimbursement of antiparasitic and dewormers and I see in the quote that it is up to € 100 per year, depending on the level of insurance. So 100 € maximum r"&amp;"eimbursement for the most expensive which costs € 67.93 per month per dog. So I'm going to go and see elsewhere because I was lied to!")</f>
        <v>I have two young carlins and I almost registered at Health Vet. On the phone, I was guaranteed the reimbursement of antiparasitic and dewormers and I see in the quote that it is up to € 100 per year, depending on the level of insurance. So 100 € maximum reimbursement for the most expensive which costs € 67.93 per month per dog. So I'm going to go and see elsewhere because I was lied to!</v>
      </c>
    </row>
    <row r="275" ht="15.75" customHeight="1">
      <c r="B275" s="3" t="s">
        <v>875</v>
      </c>
      <c r="C275" s="3" t="s">
        <v>876</v>
      </c>
      <c r="D275" s="3" t="s">
        <v>874</v>
      </c>
      <c r="E275" s="3" t="s">
        <v>860</v>
      </c>
      <c r="F275" s="3" t="s">
        <v>15</v>
      </c>
      <c r="G275" s="3" t="s">
        <v>877</v>
      </c>
      <c r="H275" s="3" t="s">
        <v>53</v>
      </c>
      <c r="I275" s="3" t="str">
        <f>IFERROR(__xludf.DUMMYFUNCTION("GOOGLETRANSLATE(C275,""fr"",""en"")"),"Initially everything is well 20 € of monthly subscription and as soon as the dog is sick, they increase on the basis of the average reimbursement of the previous year so we arrive at 74 € of monthly contribution for the same reimbursement covers
To run a"&amp;"way absolutely")</f>
        <v>Initially everything is well 20 € of monthly subscription and as soon as the dog is sick, they increase on the basis of the average reimbursement of the previous year so we arrive at 74 € of monthly contribution for the same reimbursement covers
To run away absolutely</v>
      </c>
      <c r="J275" s="3" t="s">
        <v>876</v>
      </c>
      <c r="K275" s="3" t="str">
        <f>IFERROR(__xludf.DUMMYFUNCTION("GOOGLETRANSLATE(J275,""fr"",""en"")"),"Initially everything is well 20 € of monthly subscription and as soon as the dog is sick, they increase on the basis of the average reimbursement of the previous year so we arrive at 74 € of monthly contribution for the same reimbursement covers
To run a"&amp;"way absolutely")</f>
        <v>Initially everything is well 20 € of monthly subscription and as soon as the dog is sick, they increase on the basis of the average reimbursement of the previous year so we arrive at 74 € of monthly contribution for the same reimbursement covers
To run away absolutely</v>
      </c>
    </row>
    <row r="276" ht="15.75" customHeight="1">
      <c r="B276" s="3" t="s">
        <v>878</v>
      </c>
      <c r="C276" s="3" t="s">
        <v>879</v>
      </c>
      <c r="D276" s="3" t="s">
        <v>874</v>
      </c>
      <c r="E276" s="3" t="s">
        <v>860</v>
      </c>
      <c r="F276" s="3" t="s">
        <v>15</v>
      </c>
      <c r="G276" s="3" t="s">
        <v>880</v>
      </c>
      <c r="H276" s="3" t="s">
        <v>410</v>
      </c>
      <c r="I276" s="3" t="str">
        <f>IFERROR(__xludf.DUMMYFUNCTION("GOOGLETRANSLATE(C276,""fr"",""en"")"),"Great insurance when it comes to subscribing!
When reimbursement is another story! There is always a good reason not to reimburse! Finally it is insurance! Not serious.")</f>
        <v>Great insurance when it comes to subscribing!
When reimbursement is another story! There is always a good reason not to reimburse! Finally it is insurance! Not serious.</v>
      </c>
      <c r="J276" s="3" t="s">
        <v>879</v>
      </c>
      <c r="K276" s="3" t="str">
        <f>IFERROR(__xludf.DUMMYFUNCTION("GOOGLETRANSLATE(J276,""fr"",""en"")"),"Great insurance when it comes to subscribing!
When reimbursement is another story! There is always a good reason not to reimburse! Finally it is insurance! Not serious.")</f>
        <v>Great insurance when it comes to subscribing!
When reimbursement is another story! There is always a good reason not to reimburse! Finally it is insurance! Not serious.</v>
      </c>
    </row>
    <row r="277" ht="15.75" customHeight="1">
      <c r="B277" s="3" t="s">
        <v>881</v>
      </c>
      <c r="C277" s="3" t="s">
        <v>882</v>
      </c>
      <c r="D277" s="3" t="s">
        <v>874</v>
      </c>
      <c r="E277" s="3" t="s">
        <v>860</v>
      </c>
      <c r="F277" s="3" t="s">
        <v>15</v>
      </c>
      <c r="G277" s="3" t="s">
        <v>883</v>
      </c>
      <c r="H277" s="3" t="s">
        <v>170</v>
      </c>
      <c r="I277" s="3" t="str">
        <f>IFERROR(__xludf.DUMMYFUNCTION("GOOGLETRANSLATE(C277,""fr"",""en"")"),"Hello  ,
I took insurance at Vida Insurance, 75,000 Paris.
Needless to say, I am not at all satisfied!
I have been trying to be reimbursed for several months, in vain ...
They are not even able to answer the phone ...
I have been trying since Februar"&amp;"y.
Really Déconseiller !!!!")</f>
        <v>Hello  ,
I took insurance at Vida Insurance, 75,000 Paris.
Needless to say, I am not at all satisfied!
I have been trying to be reimbursed for several months, in vain ...
They are not even able to answer the phone ...
I have been trying since February.
Really Déconseiller !!!!</v>
      </c>
      <c r="J277" s="3" t="s">
        <v>882</v>
      </c>
      <c r="K277" s="3" t="str">
        <f>IFERROR(__xludf.DUMMYFUNCTION("GOOGLETRANSLATE(J277,""fr"",""en"")"),"Hello  ,
I took insurance at Vida Insurance, 75,000 Paris.
Needless to say, I am not at all satisfied!
I have been trying to be reimbursed for several months, in vain ...
They are not even able to answer the phone ...
I have been trying since Februar"&amp;"y.
Really Déconseiller !!!!")</f>
        <v>Hello  ,
I took insurance at Vida Insurance, 75,000 Paris.
Needless to say, I am not at all satisfied!
I have been trying to be reimbursed for several months, in vain ...
They are not even able to answer the phone ...
I have been trying since February.
Really Déconseiller !!!!</v>
      </c>
    </row>
    <row r="278" ht="15.75" customHeight="1">
      <c r="B278" s="3" t="s">
        <v>884</v>
      </c>
      <c r="C278" s="3" t="s">
        <v>885</v>
      </c>
      <c r="D278" s="3" t="s">
        <v>874</v>
      </c>
      <c r="E278" s="3" t="s">
        <v>860</v>
      </c>
      <c r="F278" s="3" t="s">
        <v>15</v>
      </c>
      <c r="G278" s="3" t="s">
        <v>794</v>
      </c>
      <c r="H278" s="3" t="s">
        <v>170</v>
      </c>
      <c r="I278" s="3" t="str">
        <f>IFERROR(__xludf.DUMMYFUNCTION("GOOGLETRANSLATE(C278,""fr"",""en"")"),"I gave more than 1,400 euros in three and a half years to be reimbursed for 10 euros out of the 50 of the veterinary invoice. It was the first time that my dog ​​was sick .... Santevet held me a franchise !!!!
It's not nice, I was told to read my contrac"&amp;"t better ..... I specify that I am on a comfort contract more is 80% coverage .... supposedly !!!!
The icing on the cake: I have to wait 9 months to terminate either 360 euros to give them again ....... avoid this insurance.")</f>
        <v>I gave more than 1,400 euros in three and a half years to be reimbursed for 10 euros out of the 50 of the veterinary invoice. It was the first time that my dog ​​was sick .... Santevet held me a franchise !!!!
It's not nice, I was told to read my contract better ..... I specify that I am on a comfort contract more is 80% coverage .... supposedly !!!!
The icing on the cake: I have to wait 9 months to terminate either 360 euros to give them again ....... avoid this insurance.</v>
      </c>
      <c r="J278" s="3" t="s">
        <v>885</v>
      </c>
      <c r="K278" s="3" t="str">
        <f>IFERROR(__xludf.DUMMYFUNCTION("GOOGLETRANSLATE(J278,""fr"",""en"")"),"I gave more than 1,400 euros in three and a half years to be reimbursed for 10 euros out of the 50 of the veterinary invoice. It was the first time that my dog ​​was sick .... Santevet held me a franchise !!!!
It's not nice, I was told to read my contrac"&amp;"t better ..... I specify that I am on a comfort contract more is 80% coverage .... supposedly !!!!
The icing on the cake: I have to wait 9 months to terminate either 360 euros to give them again ....... avoid this insurance.")</f>
        <v>I gave more than 1,400 euros in three and a half years to be reimbursed for 10 euros out of the 50 of the veterinary invoice. It was the first time that my dog ​​was sick .... Santevet held me a franchise !!!!
It's not nice, I was told to read my contract better ..... I specify that I am on a comfort contract more is 80% coverage .... supposedly !!!!
The icing on the cake: I have to wait 9 months to terminate either 360 euros to give them again ....... avoid this insurance.</v>
      </c>
    </row>
    <row r="279" ht="15.75" customHeight="1">
      <c r="B279" s="3" t="s">
        <v>886</v>
      </c>
      <c r="C279" s="3" t="s">
        <v>887</v>
      </c>
      <c r="D279" s="3" t="s">
        <v>874</v>
      </c>
      <c r="E279" s="3" t="s">
        <v>860</v>
      </c>
      <c r="F279" s="3" t="s">
        <v>15</v>
      </c>
      <c r="G279" s="3" t="s">
        <v>170</v>
      </c>
      <c r="H279" s="3" t="s">
        <v>170</v>
      </c>
      <c r="I279" s="3" t="str">
        <f>IFERROR(__xludf.DUMMYFUNCTION("GOOGLETRANSLATE(C279,""fr"",""en"")"),"The contributions increase each year and the services decrease each year, and migrate on more expensive formulas. No customer loyalty, no concerns about the insured - it looks only like the funds recorder.
(Almost) no support in the event of a problem (n"&amp;"o answers to emails), but if you ask for commercial information, you are flooded with messages and letters.")</f>
        <v>The contributions increase each year and the services decrease each year, and migrate on more expensive formulas. No customer loyalty, no concerns about the insured - it looks only like the funds recorder.
(Almost) no support in the event of a problem (no answers to emails), but if you ask for commercial information, you are flooded with messages and letters.</v>
      </c>
      <c r="J279" s="3" t="s">
        <v>887</v>
      </c>
      <c r="K279" s="3" t="str">
        <f>IFERROR(__xludf.DUMMYFUNCTION("GOOGLETRANSLATE(J279,""fr"",""en"")"),"The contributions increase each year and the services decrease each year, and migrate on more expensive formulas. No customer loyalty, no concerns about the insured - it looks only like the funds recorder.
(Almost) no support in the event of a problem (n"&amp;"o answers to emails), but if you ask for commercial information, you are flooded with messages and letters.")</f>
        <v>The contributions increase each year and the services decrease each year, and migrate on more expensive formulas. No customer loyalty, no concerns about the insured - it looks only like the funds recorder.
(Almost) no support in the event of a problem (no answers to emails), but if you ask for commercial information, you are flooded with messages and letters.</v>
      </c>
    </row>
    <row r="280" ht="15.75" customHeight="1">
      <c r="B280" s="3" t="s">
        <v>888</v>
      </c>
      <c r="C280" s="3" t="s">
        <v>889</v>
      </c>
      <c r="D280" s="3" t="s">
        <v>874</v>
      </c>
      <c r="E280" s="3" t="s">
        <v>860</v>
      </c>
      <c r="F280" s="3" t="s">
        <v>15</v>
      </c>
      <c r="G280" s="3" t="s">
        <v>890</v>
      </c>
      <c r="H280" s="3" t="s">
        <v>174</v>
      </c>
      <c r="I280" s="3" t="str">
        <f>IFERROR(__xludf.DUMMYFUNCTION("GOOGLETRANSLATE(C280,""fr"",""en"")"),"Hello to the community. A simple opinion to inform molossers of health insurance. Only health VET (a priori the insurer's rolls) supports future interventions linked to dysplasia. You will find their advertisement in all veterinary clinics. The implementa"&amp;"tion is more than tedious (not to say impossible) because to obtain the coverage, you will need to make very premature radios (before the 3 months of the puppy). Health VET informs that your veterinarian will have to pass them on the elements and that the"&amp;"y will refuse any shipment on your part. This is where everything gets complicated because practitioners will not follow the elements to the insurer. We have faced this problem without solution for a week. Result of the races, we will not be able to ensur"&amp;"e our companion on these very expensive future pathologies. We now attack the second part of the galley, terminate the insurance contract .... Obilge to seize the insurance control commission ... So, find out well before subscribing and incurring expenses"&amp;" (€ 140 of Examinations in particular not reimbursed) which will not allow you to protect yourself on these pathologies. A good understanding!")</f>
        <v>Hello to the community. A simple opinion to inform molossers of health insurance. Only health VET (a priori the insurer's rolls) supports future interventions linked to dysplasia. You will find their advertisement in all veterinary clinics. The implementation is more than tedious (not to say impossible) because to obtain the coverage, you will need to make very premature radios (before the 3 months of the puppy). Health VET informs that your veterinarian will have to pass them on the elements and that they will refuse any shipment on your part. This is where everything gets complicated because practitioners will not follow the elements to the insurer. We have faced this problem without solution for a week. Result of the races, we will not be able to ensure our companion on these very expensive future pathologies. We now attack the second part of the galley, terminate the insurance contract .... Obilge to seize the insurance control commission ... So, find out well before subscribing and incurring expenses (€ 140 of Examinations in particular not reimbursed) which will not allow you to protect yourself on these pathologies. A good understanding!</v>
      </c>
      <c r="J280" s="3" t="s">
        <v>889</v>
      </c>
      <c r="K280" s="3" t="str">
        <f>IFERROR(__xludf.DUMMYFUNCTION("GOOGLETRANSLATE(J280,""fr"",""en"")"),"Hello to the community. A simple opinion to inform molossers of health insurance. Only health VET (a priori the insurer's rolls) supports future interventions linked to dysplasia. You will find their advertisement in all veterinary clinics. The implementa"&amp;"tion is more than tedious (not to say impossible) because to obtain the coverage, you will need to make very premature radios (before the 3 months of the puppy). Health VET informs that your veterinarian will have to pass them on the elements and that the"&amp;"y will refuse any shipment on your part. This is where everything gets complicated because practitioners will not follow the elements to the insurer. We have faced this problem without solution for a week. Result of the races, we will not be able to ensur"&amp;"e our companion on these very expensive future pathologies. We now attack the second part of the galley, terminate the insurance contract .... Obilge to seize the insurance control commission ... So, find out well before subscribing and incurring expenses"&amp;" (€ 140 of Examinations in particular not reimbursed) which will not allow you to protect yourself on these pathologies. A good understanding!")</f>
        <v>Hello to the community. A simple opinion to inform molossers of health insurance. Only health VET (a priori the insurer's rolls) supports future interventions linked to dysplasia. You will find their advertisement in all veterinary clinics. The implementation is more than tedious (not to say impossible) because to obtain the coverage, you will need to make very premature radios (before the 3 months of the puppy). Health VET informs that your veterinarian will have to pass them on the elements and that they will refuse any shipment on your part. This is where everything gets complicated because practitioners will not follow the elements to the insurer. We have faced this problem without solution for a week. Result of the races, we will not be able to ensure our companion on these very expensive future pathologies. We now attack the second part of the galley, terminate the insurance contract .... Obilge to seize the insurance control commission ... So, find out well before subscribing and incurring expenses (€ 140 of Examinations in particular not reimbursed) which will not allow you to protect yourself on these pathologies. A good understanding!</v>
      </c>
    </row>
    <row r="281" ht="15.75" customHeight="1">
      <c r="B281" s="3" t="s">
        <v>891</v>
      </c>
      <c r="C281" s="3" t="s">
        <v>892</v>
      </c>
      <c r="D281" s="3" t="s">
        <v>874</v>
      </c>
      <c r="E281" s="3" t="s">
        <v>860</v>
      </c>
      <c r="F281" s="3" t="s">
        <v>15</v>
      </c>
      <c r="G281" s="3" t="s">
        <v>667</v>
      </c>
      <c r="H281" s="3" t="s">
        <v>113</v>
      </c>
      <c r="I281" s="3" t="str">
        <f>IFERROR(__xludf.DUMMYFUNCTION("GOOGLETRANSLATE(C281,""fr"",""en"")"),"Hello it's been more than 15 years that I must be around them, my female dog at 15 and a half, reimbursement level is, but when I see that it has been years that I am with them no discount I see that the increase is 12 €, at the beginning I took the bigge"&amp;"st option 2 years ago I took the 1st. Since I have changed my return to zero. No discount after years at home, I pay more for my mutual for my female dog than for me. I could change I would avoid it.")</f>
        <v>Hello it's been more than 15 years that I must be around them, my female dog at 15 and a half, reimbursement level is, but when I see that it has been years that I am with them no discount I see that the increase is 12 €, at the beginning I took the biggest option 2 years ago I took the 1st. Since I have changed my return to zero. No discount after years at home, I pay more for my mutual for my female dog than for me. I could change I would avoid it.</v>
      </c>
      <c r="J281" s="3" t="s">
        <v>892</v>
      </c>
      <c r="K281" s="3" t="str">
        <f>IFERROR(__xludf.DUMMYFUNCTION("GOOGLETRANSLATE(J281,""fr"",""en"")"),"Hello it's been more than 15 years that I must be around them, my female dog at 15 and a half, reimbursement level is, but when I see that it has been years that I am with them no discount I see that the increase is 12 €, at the beginning I took the bigge"&amp;"st option 2 years ago I took the 1st. Since I have changed my return to zero. No discount after years at home, I pay more for my mutual for my female dog than for me. I could change I would avoid it.")</f>
        <v>Hello it's been more than 15 years that I must be around them, my female dog at 15 and a half, reimbursement level is, but when I see that it has been years that I am with them no discount I see that the increase is 12 €, at the beginning I took the biggest option 2 years ago I took the 1st. Since I have changed my return to zero. No discount after years at home, I pay more for my mutual for my female dog than for me. I could change I would avoid it.</v>
      </c>
    </row>
    <row r="282" ht="15.75" customHeight="1">
      <c r="B282" s="3" t="s">
        <v>893</v>
      </c>
      <c r="C282" s="3" t="s">
        <v>894</v>
      </c>
      <c r="D282" s="3" t="s">
        <v>874</v>
      </c>
      <c r="E282" s="3" t="s">
        <v>860</v>
      </c>
      <c r="F282" s="3" t="s">
        <v>15</v>
      </c>
      <c r="G282" s="3" t="s">
        <v>895</v>
      </c>
      <c r="H282" s="3" t="s">
        <v>113</v>
      </c>
      <c r="I282" s="3" t="str">
        <f>IFERROR(__xludf.DUMMYFUNCTION("GOOGLETRANSLATE(C282,""fr"",""en"")"),"TO FLEE !!!!
Very expensive for the result
Ensure for my parrot
Veterinary consultation 75 € refunded 0.74 €
Supposedly on the franchise phone of € 50 but for me the calculation and wrong therefore to flee
")</f>
        <v>TO FLEE !!!!
Very expensive for the result
Ensure for my parrot
Veterinary consultation 75 € refunded 0.74 €
Supposedly on the franchise phone of € 50 but for me the calculation and wrong therefore to flee
</v>
      </c>
      <c r="J282" s="3" t="s">
        <v>894</v>
      </c>
      <c r="K282" s="3" t="str">
        <f>IFERROR(__xludf.DUMMYFUNCTION("GOOGLETRANSLATE(J282,""fr"",""en"")"),"TO FLEE !!!!
Very expensive for the result
Ensure for my parrot
Veterinary consultation 75 € refunded 0.74 €
Supposedly on the franchise phone of € 50 but for me the calculation and wrong therefore to flee
")</f>
        <v>TO FLEE !!!!
Very expensive for the result
Ensure for my parrot
Veterinary consultation 75 € refunded 0.74 €
Supposedly on the franchise phone of € 50 but for me the calculation and wrong therefore to flee
</v>
      </c>
    </row>
    <row r="283" ht="15.75" customHeight="1">
      <c r="B283" s="3" t="s">
        <v>896</v>
      </c>
      <c r="C283" s="3" t="s">
        <v>897</v>
      </c>
      <c r="D283" s="3" t="s">
        <v>874</v>
      </c>
      <c r="E283" s="3" t="s">
        <v>860</v>
      </c>
      <c r="F283" s="3" t="s">
        <v>15</v>
      </c>
      <c r="G283" s="3" t="s">
        <v>898</v>
      </c>
      <c r="H283" s="3" t="s">
        <v>181</v>
      </c>
      <c r="I283" s="3" t="str">
        <f>IFERROR(__xludf.DUMMYFUNCTION("GOOGLETRANSLATE(C283,""fr"",""en"")"),"To avoid absolutely if you want a good mutual for your companion.
The charming discourse has accession absolutely does not correspond to reality. They confirmed to me three times taking charge of care by phone to in the end say that the advisor was wrong"&amp;", no gesture or compartment of the little patient. And especially lies by phone. We will have to join a second mutual insurance company to treat our little dog correctly")</f>
        <v>To avoid absolutely if you want a good mutual for your companion.
The charming discourse has accession absolutely does not correspond to reality. They confirmed to me three times taking charge of care by phone to in the end say that the advisor was wrong, no gesture or compartment of the little patient. And especially lies by phone. We will have to join a second mutual insurance company to treat our little dog correctly</v>
      </c>
      <c r="J283" s="3" t="s">
        <v>897</v>
      </c>
      <c r="K283" s="3" t="str">
        <f>IFERROR(__xludf.DUMMYFUNCTION("GOOGLETRANSLATE(J283,""fr"",""en"")"),"To avoid absolutely if you want a good mutual for your companion.
The charming discourse has accession absolutely does not correspond to reality. They confirmed to me three times taking charge of care by phone to in the end say that the advisor was wrong"&amp;", no gesture or compartment of the little patient. And especially lies by phone. We will have to join a second mutual insurance company to treat our little dog correctly")</f>
        <v>To avoid absolutely if you want a good mutual for your companion.
The charming discourse has accession absolutely does not correspond to reality. They confirmed to me three times taking charge of care by phone to in the end say that the advisor was wrong, no gesture or compartment of the little patient. And especially lies by phone. We will have to join a second mutual insurance company to treat our little dog correctly</v>
      </c>
    </row>
    <row r="284" ht="15.75" customHeight="1">
      <c r="B284" s="3" t="s">
        <v>899</v>
      </c>
      <c r="C284" s="3" t="s">
        <v>900</v>
      </c>
      <c r="D284" s="3" t="s">
        <v>874</v>
      </c>
      <c r="E284" s="3" t="s">
        <v>860</v>
      </c>
      <c r="F284" s="3" t="s">
        <v>15</v>
      </c>
      <c r="G284" s="3" t="s">
        <v>272</v>
      </c>
      <c r="H284" s="3" t="s">
        <v>120</v>
      </c>
      <c r="I284" s="3" t="str">
        <f>IFERROR(__xludf.DUMMYFUNCTION("GOOGLETRANSLATE(C284,""fr"",""en"")"),"I am extremely disappointed with this insurer. He uses all pretexts to limit the reimbursement fees. The amounts announced before signing the contract are not the same as the reimbursements practiced. We are announcing an amount of 100 euros which will be"&amp;" reimbursed for castration then we only reimburse you 42 euros on the pretext that this operation is entering the case of prevention.
I assimilate these methods to a Dole because I would never have signed this contract at Santévet. To flee so !!!!!")</f>
        <v>I am extremely disappointed with this insurer. He uses all pretexts to limit the reimbursement fees. The amounts announced before signing the contract are not the same as the reimbursements practiced. We are announcing an amount of 100 euros which will be reimbursed for castration then we only reimburse you 42 euros on the pretext that this operation is entering the case of prevention.
I assimilate these methods to a Dole because I would never have signed this contract at Santévet. To flee so !!!!!</v>
      </c>
      <c r="J284" s="3" t="s">
        <v>900</v>
      </c>
      <c r="K284" s="3" t="str">
        <f>IFERROR(__xludf.DUMMYFUNCTION("GOOGLETRANSLATE(J284,""fr"",""en"")"),"I am extremely disappointed with this insurer. He uses all pretexts to limit the reimbursement fees. The amounts announced before signing the contract are not the same as the reimbursements practiced. We are announcing an amount of 100 euros which will be"&amp;" reimbursed for castration then we only reimburse you 42 euros on the pretext that this operation is entering the case of prevention.
I assimilate these methods to a Dole because I would never have signed this contract at Santévet. To flee so !!!!!")</f>
        <v>I am extremely disappointed with this insurer. He uses all pretexts to limit the reimbursement fees. The amounts announced before signing the contract are not the same as the reimbursements practiced. We are announcing an amount of 100 euros which will be reimbursed for castration then we only reimburse you 42 euros on the pretext that this operation is entering the case of prevention.
I assimilate these methods to a Dole because I would never have signed this contract at Santévet. To flee so !!!!!</v>
      </c>
    </row>
    <row r="285" ht="15.75" customHeight="1">
      <c r="B285" s="3" t="s">
        <v>901</v>
      </c>
      <c r="C285" s="3" t="s">
        <v>902</v>
      </c>
      <c r="D285" s="3" t="s">
        <v>874</v>
      </c>
      <c r="E285" s="3" t="s">
        <v>860</v>
      </c>
      <c r="F285" s="3" t="s">
        <v>15</v>
      </c>
      <c r="G285" s="3" t="s">
        <v>903</v>
      </c>
      <c r="H285" s="3" t="s">
        <v>129</v>
      </c>
      <c r="I285" s="3" t="str">
        <f>IFERROR(__xludf.DUMMYFUNCTION("GOOGLETRANSLATE(C285,""fr"",""en"")"),"Hello, I am very disappointed with health.
The reception is good but they do not take into account letters and emails.
My cat has run away and despite my requests a few months since Health Vet continues to take me money.
I had to blocked the mandate be"&amp;"cause they tell me not to receive my documents and do not look for a solution for me despite my mail and email. I pay again and again and they even add fees.
They relaunch a mandate on my account without my authorization.")</f>
        <v>Hello, I am very disappointed with health.
The reception is good but they do not take into account letters and emails.
My cat has run away and despite my requests a few months since Health Vet continues to take me money.
I had to blocked the mandate because they tell me not to receive my documents and do not look for a solution for me despite my mail and email. I pay again and again and they even add fees.
They relaunch a mandate on my account without my authorization.</v>
      </c>
      <c r="J285" s="3" t="s">
        <v>902</v>
      </c>
      <c r="K285" s="3" t="str">
        <f>IFERROR(__xludf.DUMMYFUNCTION("GOOGLETRANSLATE(J285,""fr"",""en"")"),"Hello, I am very disappointed with health.
The reception is good but they do not take into account letters and emails.
My cat has run away and despite my requests a few months since Health Vet continues to take me money.
I had to blocked the mandate be"&amp;"cause they tell me not to receive my documents and do not look for a solution for me despite my mail and email. I pay again and again and they even add fees.
They relaunch a mandate on my account without my authorization.")</f>
        <v>Hello, I am very disappointed with health.
The reception is good but they do not take into account letters and emails.
My cat has run away and despite my requests a few months since Health Vet continues to take me money.
I had to blocked the mandate because they tell me not to receive my documents and do not look for a solution for me despite my mail and email. I pay again and again and they even add fees.
They relaunch a mandate on my account without my authorization.</v>
      </c>
    </row>
    <row r="286" ht="15.75" customHeight="1">
      <c r="B286" s="3" t="s">
        <v>904</v>
      </c>
      <c r="C286" s="3" t="s">
        <v>905</v>
      </c>
      <c r="D286" s="3" t="s">
        <v>874</v>
      </c>
      <c r="E286" s="3" t="s">
        <v>860</v>
      </c>
      <c r="F286" s="3" t="s">
        <v>15</v>
      </c>
      <c r="G286" s="3" t="s">
        <v>906</v>
      </c>
      <c r="H286" s="3" t="s">
        <v>139</v>
      </c>
      <c r="I286" s="3" t="str">
        <f>IFERROR(__xludf.DUMMYFUNCTION("GOOGLETRANSLATE(C286,""fr"",""en"")"),"very happy with the health services and all the telephone access that I could have")</f>
        <v>very happy with the health services and all the telephone access that I could have</v>
      </c>
      <c r="J286" s="3" t="s">
        <v>905</v>
      </c>
      <c r="K286" s="3" t="str">
        <f>IFERROR(__xludf.DUMMYFUNCTION("GOOGLETRANSLATE(J286,""fr"",""en"")"),"very happy with the health services and all the telephone access that I could have")</f>
        <v>very happy with the health services and all the telephone access that I could have</v>
      </c>
    </row>
    <row r="287" ht="15.75" customHeight="1">
      <c r="B287" s="3" t="s">
        <v>907</v>
      </c>
      <c r="C287" s="3" t="s">
        <v>908</v>
      </c>
      <c r="D287" s="3" t="s">
        <v>874</v>
      </c>
      <c r="E287" s="3" t="s">
        <v>860</v>
      </c>
      <c r="F287" s="3" t="s">
        <v>15</v>
      </c>
      <c r="G287" s="3" t="s">
        <v>909</v>
      </c>
      <c r="H287" s="3" t="s">
        <v>288</v>
      </c>
      <c r="I287" s="3" t="str">
        <f>IFERROR(__xludf.DUMMYFUNCTION("GOOGLETRANSLATE(C287,""fr"",""en"")"),"Insurance subscribed at the end of November
With great promises to reimburse everything! (Well almost)
My animal December shows signs of weakness in the hips
After 45 days of deficiency
CT scan € 490
Diagnostics: necrosees femoral heads
Resultphsiot"&amp;"herapy € 500
And move to build 200 €
After .. 5 claims from Santevet
And 5 telephone calls all hallucinatory with an interlocutor which took me high that I had to interrupt several times taking me for an idiot (bac +5) madam!
Result after 3 months of "&amp;"waiting
Guess?
No refund
Why ?
The animal had pain before subscription of the contract .. ah good joke
Thank you health and to avoid answering me that you are sorry (not as much on me)
It's scandalous as attitude no respect for the customer
Take th"&amp;"e monthly payments yes! But after nothing is more possible!
I am sorry, as far as I am concerned dear Santvet the file will go to litigation with declaration to the DGCCRF
Without forgetting the cancellation of my contract
A good hearing!
")</f>
        <v>Insurance subscribed at the end of November
With great promises to reimburse everything! (Well almost)
My animal December shows signs of weakness in the hips
After 45 days of deficiency
CT scan € 490
Diagnostics: necrosees femoral heads
Resultphsiotherapy € 500
And move to build 200 €
After .. 5 claims from Santevet
And 5 telephone calls all hallucinatory with an interlocutor which took me high that I had to interrupt several times taking me for an idiot (bac +5) madam!
Result after 3 months of waiting
Guess?
No refund
Why ?
The animal had pain before subscription of the contract .. ah good joke
Thank you health and to avoid answering me that you are sorry (not as much on me)
It's scandalous as attitude no respect for the customer
Take the monthly payments yes! But after nothing is more possible!
I am sorry, as far as I am concerned dear Santvet the file will go to litigation with declaration to the DGCCRF
Without forgetting the cancellation of my contract
A good hearing!
</v>
      </c>
      <c r="J287" s="3" t="s">
        <v>908</v>
      </c>
      <c r="K287" s="3" t="str">
        <f>IFERROR(__xludf.DUMMYFUNCTION("GOOGLETRANSLATE(J287,""fr"",""en"")"),"Insurance subscribed at the end of November
With great promises to reimburse everything! (Well almost)
My animal December shows signs of weakness in the hips
After 45 days of deficiency
CT scan € 490
Diagnostics: necrosees femoral heads
Resultphsiot"&amp;"herapy € 500
And move to build 200 €
After .. 5 claims from Santevet
And 5 telephone calls all hallucinatory with an interlocutor which took me high that I had to interrupt several times taking me for an idiot (bac +5) madam!
Result after 3 months of "&amp;"waiting
Guess?
No refund
Why ?
The animal had pain before subscription of the contract .. ah good joke
Thank you health and to avoid answering me that you are sorry (not as much on me)
It's scandalous as attitude no respect for the customer
Take th"&amp;"e monthly payments yes! But after nothing is more possible!
I am sorry, as far as I am concerned dear Santvet the file will go to litigation with declaration to the DGCCRF
Without forgetting the cancellation of my contract
A good hearing!
")</f>
        <v>Insurance subscribed at the end of November
With great promises to reimburse everything! (Well almost)
My animal December shows signs of weakness in the hips
After 45 days of deficiency
CT scan € 490
Diagnostics: necrosees femoral heads
Resultphsiotherapy € 500
And move to build 200 €
After .. 5 claims from Santevet
And 5 telephone calls all hallucinatory with an interlocutor which took me high that I had to interrupt several times taking me for an idiot (bac +5) madam!
Result after 3 months of waiting
Guess?
No refund
Why ?
The animal had pain before subscription of the contract .. ah good joke
Thank you health and to avoid answering me that you are sorry (not as much on me)
It's scandalous as attitude no respect for the customer
Take the monthly payments yes! But after nothing is more possible!
I am sorry, as far as I am concerned dear Santvet the file will go to litigation with declaration to the DGCCRF
Without forgetting the cancellation of my contract
A good hearing!
</v>
      </c>
    </row>
    <row r="288" ht="15.75" customHeight="1">
      <c r="B288" s="3" t="s">
        <v>910</v>
      </c>
      <c r="C288" s="3" t="s">
        <v>911</v>
      </c>
      <c r="D288" s="3" t="s">
        <v>874</v>
      </c>
      <c r="E288" s="3" t="s">
        <v>860</v>
      </c>
      <c r="F288" s="3" t="s">
        <v>15</v>
      </c>
      <c r="G288" s="3" t="s">
        <v>912</v>
      </c>
      <c r="H288" s="3" t="s">
        <v>288</v>
      </c>
      <c r="I288" s="3" t="str">
        <f>IFERROR(__xludf.DUMMYFUNCTION("GOOGLETRANSLATE(C288,""fr"",""en"")"),"My other cat is insured at the postal bank. I had to contract 1 insurance at home for Heidi. Indiana was reimbursed in 1 week. Heidi still no news after 4 weeks! Customer service has been walking for 1 month telling me that they have not received the docu"&amp;"ments when another advised tells me that he has them. I get yelled at by the advisor because I do not provide the requested documents while they are in space. My vet tried to reach them !!
Certainly I took 1 insurance at home in February and we unfortuna"&amp;"tely discover in April that my cat Heidi has 1 serious pathology. And the obstacle course to be reimbursed. I hate this insurance and their way of treating you. As long as we do not sign the contract, they are on your odds several times a week in harassme"&amp;"nt mode. Once signed, the service is no longer there ...
I am ashamed for you.
")</f>
        <v>My other cat is insured at the postal bank. I had to contract 1 insurance at home for Heidi. Indiana was reimbursed in 1 week. Heidi still no news after 4 weeks! Customer service has been walking for 1 month telling me that they have not received the documents when another advised tells me that he has them. I get yelled at by the advisor because I do not provide the requested documents while they are in space. My vet tried to reach them !!
Certainly I took 1 insurance at home in February and we unfortunately discover in April that my cat Heidi has 1 serious pathology. And the obstacle course to be reimbursed. I hate this insurance and their way of treating you. As long as we do not sign the contract, they are on your odds several times a week in harassment mode. Once signed, the service is no longer there ...
I am ashamed for you.
</v>
      </c>
      <c r="J288" s="3" t="s">
        <v>911</v>
      </c>
      <c r="K288" s="3" t="str">
        <f>IFERROR(__xludf.DUMMYFUNCTION("GOOGLETRANSLATE(J288,""fr"",""en"")"),"My other cat is insured at the postal bank. I had to contract 1 insurance at home for Heidi. Indiana was reimbursed in 1 week. Heidi still no news after 4 weeks! Customer service has been walking for 1 month telling me that they have not received the docu"&amp;"ments when another advised tells me that he has them. I get yelled at by the advisor because I do not provide the requested documents while they are in space. My vet tried to reach them !!
Certainly I took 1 insurance at home in February and we unfortuna"&amp;"tely discover in April that my cat Heidi has 1 serious pathology. And the obstacle course to be reimbursed. I hate this insurance and their way of treating you. As long as we do not sign the contract, they are on your odds several times a week in harassme"&amp;"nt mode. Once signed, the service is no longer there ...
I am ashamed for you.
")</f>
        <v>My other cat is insured at the postal bank. I had to contract 1 insurance at home for Heidi. Indiana was reimbursed in 1 week. Heidi still no news after 4 weeks! Customer service has been walking for 1 month telling me that they have not received the documents when another advised tells me that he has them. I get yelled at by the advisor because I do not provide the requested documents while they are in space. My vet tried to reach them !!
Certainly I took 1 insurance at home in February and we unfortunately discover in April that my cat Heidi has 1 serious pathology. And the obstacle course to be reimbursed. I hate this insurance and their way of treating you. As long as we do not sign the contract, they are on your odds several times a week in harassment mode. Once signed, the service is no longer there ...
I am ashamed for you.
</v>
      </c>
    </row>
    <row r="289" ht="15.75" customHeight="1">
      <c r="B289" s="3" t="s">
        <v>913</v>
      </c>
      <c r="C289" s="3" t="s">
        <v>914</v>
      </c>
      <c r="D289" s="3" t="s">
        <v>874</v>
      </c>
      <c r="E289" s="3" t="s">
        <v>860</v>
      </c>
      <c r="F289" s="3" t="s">
        <v>15</v>
      </c>
      <c r="G289" s="3" t="s">
        <v>915</v>
      </c>
      <c r="H289" s="3" t="s">
        <v>67</v>
      </c>
      <c r="I289" s="3" t="str">
        <f>IFERROR(__xludf.DUMMYFUNCTION("GOOGLETRANSLATE(C289,""fr"",""en"")"),"A horror flee exorbitant prices because they pay the veterinarians to offer their insurance for 3 months that I wait for my refund !!!!!!!")</f>
        <v>A horror flee exorbitant prices because they pay the veterinarians to offer their insurance for 3 months that I wait for my refund !!!!!!!</v>
      </c>
      <c r="J289" s="3" t="s">
        <v>914</v>
      </c>
      <c r="K289" s="3" t="str">
        <f>IFERROR(__xludf.DUMMYFUNCTION("GOOGLETRANSLATE(J289,""fr"",""en"")"),"A horror flee exorbitant prices because they pay the veterinarians to offer their insurance for 3 months that I wait for my refund !!!!!!!")</f>
        <v>A horror flee exorbitant prices because they pay the veterinarians to offer their insurance for 3 months that I wait for my refund !!!!!!!</v>
      </c>
    </row>
    <row r="290" ht="15.75" customHeight="1">
      <c r="B290" s="3" t="s">
        <v>916</v>
      </c>
      <c r="C290" s="3" t="s">
        <v>917</v>
      </c>
      <c r="D290" s="3" t="s">
        <v>874</v>
      </c>
      <c r="E290" s="3" t="s">
        <v>860</v>
      </c>
      <c r="F290" s="3" t="s">
        <v>15</v>
      </c>
      <c r="G290" s="3" t="s">
        <v>918</v>
      </c>
      <c r="H290" s="3" t="s">
        <v>222</v>
      </c>
      <c r="I290" s="3" t="str">
        <f>IFERROR(__xludf.DUMMYFUNCTION("GOOGLETRANSLATE(C290,""fr"",""en"")"),"My 2 year old cat has developed a fairly rare pathology called Chylothorax, which developed in 24 hours. I was lucky to have on the phone, Miriam, who was of great help to me, very understanding and very responsive, a big thank you to her and also to the "&amp;"Santevet team which made the necessary for the health of my little cat!")</f>
        <v>My 2 year old cat has developed a fairly rare pathology called Chylothorax, which developed in 24 hours. I was lucky to have on the phone, Miriam, who was of great help to me, very understanding and very responsive, a big thank you to her and also to the Santevet team which made the necessary for the health of my little cat!</v>
      </c>
      <c r="J290" s="3" t="s">
        <v>917</v>
      </c>
      <c r="K290" s="3" t="str">
        <f>IFERROR(__xludf.DUMMYFUNCTION("GOOGLETRANSLATE(J290,""fr"",""en"")"),"My 2 year old cat has developed a fairly rare pathology called Chylothorax, which developed in 24 hours. I was lucky to have on the phone, Miriam, who was of great help to me, very understanding and very responsive, a big thank you to her and also to the "&amp;"Santevet team which made the necessary for the health of my little cat!")</f>
        <v>My 2 year old cat has developed a fairly rare pathology called Chylothorax, which developed in 24 hours. I was lucky to have on the phone, Miriam, who was of great help to me, very understanding and very responsive, a big thank you to her and also to the Santevet team which made the necessary for the health of my little cat!</v>
      </c>
    </row>
    <row r="291" ht="15.75" customHeight="1">
      <c r="B291" s="3" t="s">
        <v>919</v>
      </c>
      <c r="C291" s="3" t="s">
        <v>920</v>
      </c>
      <c r="D291" s="3" t="s">
        <v>874</v>
      </c>
      <c r="E291" s="3" t="s">
        <v>860</v>
      </c>
      <c r="F291" s="3" t="s">
        <v>15</v>
      </c>
      <c r="G291" s="3" t="s">
        <v>512</v>
      </c>
      <c r="H291" s="3" t="s">
        <v>509</v>
      </c>
      <c r="I291" s="3" t="str">
        <f>IFERROR(__xludf.DUMMYFUNCTION("GOOGLETRANSLATE(C291,""fr"",""en"")"),"I currently have 4 cats insured at Santevet.
I used the guarantees of the contracts and I had no refund problem (deadline) or application of the guarantees (calculated amount of the compensation). Regarding contracts and being myself in insurance for 15 "&amp;"years, I have not had any ""surprise"" for the moment since I had read the general conditions (in particular deficiency period, possible exclusions of illness etc...). Compared to what the market offers I find that Santevet offers interesting contracts an"&amp;"d guaranteed / price report I have not found equivalent to date (yes of course there can be cheaper but there is very little warranty So uninteresting ...). Regarding negative comments relating to the care rate, I think you have to take a step back on the"&amp;" subject: veterinary costs are very very expensive when the animal is ""really sick"" and even a reimbursement rate The order of 70 or 80% takes on its full meaning. It is true that we can be upset not to be reimbursed in full on small sums ... or else yo"&amp;"u have to increase your formula and the price increases! I have not put 4 stars because I have not been guaranteed for a long time to judge the evolution of contributions over time.")</f>
        <v>I currently have 4 cats insured at Santevet.
I used the guarantees of the contracts and I had no refund problem (deadline) or application of the guarantees (calculated amount of the compensation). Regarding contracts and being myself in insurance for 15 years, I have not had any "surprise" for the moment since I had read the general conditions (in particular deficiency period, possible exclusions of illness etc...). Compared to what the market offers I find that Santevet offers interesting contracts and guaranteed / price report I have not found equivalent to date (yes of course there can be cheaper but there is very little warranty So uninteresting ...). Regarding negative comments relating to the care rate, I think you have to take a step back on the subject: veterinary costs are very very expensive when the animal is "really sick" and even a reimbursement rate The order of 70 or 80% takes on its full meaning. It is true that we can be upset not to be reimbursed in full on small sums ... or else you have to increase your formula and the price increases! I have not put 4 stars because I have not been guaranteed for a long time to judge the evolution of contributions over time.</v>
      </c>
      <c r="J291" s="3" t="s">
        <v>920</v>
      </c>
      <c r="K291" s="3" t="str">
        <f>IFERROR(__xludf.DUMMYFUNCTION("GOOGLETRANSLATE(J291,""fr"",""en"")"),"I currently have 4 cats insured at Santevet.
I used the guarantees of the contracts and I had no refund problem (deadline) or application of the guarantees (calculated amount of the compensation). Regarding contracts and being myself in insurance for 15 "&amp;"years, I have not had any ""surprise"" for the moment since I had read the general conditions (in particular deficiency period, possible exclusions of illness etc...). Compared to what the market offers I find that Santevet offers interesting contracts an"&amp;"d guaranteed / price report I have not found equivalent to date (yes of course there can be cheaper but there is very little warranty So uninteresting ...). Regarding negative comments relating to the care rate, I think you have to take a step back on the"&amp;" subject: veterinary costs are very very expensive when the animal is ""really sick"" and even a reimbursement rate The order of 70 or 80% takes on its full meaning. It is true that we can be upset not to be reimbursed in full on small sums ... or else yo"&amp;"u have to increase your formula and the price increases! I have not put 4 stars because I have not been guaranteed for a long time to judge the evolution of contributions over time.")</f>
        <v>I currently have 4 cats insured at Santevet.
I used the guarantees of the contracts and I had no refund problem (deadline) or application of the guarantees (calculated amount of the compensation). Regarding contracts and being myself in insurance for 15 years, I have not had any "surprise" for the moment since I had read the general conditions (in particular deficiency period, possible exclusions of illness etc...). Compared to what the market offers I find that Santevet offers interesting contracts and guaranteed / price report I have not found equivalent to date (yes of course there can be cheaper but there is very little warranty So uninteresting ...). Regarding negative comments relating to the care rate, I think you have to take a step back on the subject: veterinary costs are very very expensive when the animal is "really sick" and even a reimbursement rate The order of 70 or 80% takes on its full meaning. It is true that we can be upset not to be reimbursed in full on small sums ... or else you have to increase your formula and the price increases! I have not put 4 stars because I have not been guaranteed for a long time to judge the evolution of contributions over time.</v>
      </c>
    </row>
    <row r="292" ht="15.75" customHeight="1">
      <c r="B292" s="3" t="s">
        <v>921</v>
      </c>
      <c r="C292" s="3" t="s">
        <v>922</v>
      </c>
      <c r="D292" s="3" t="s">
        <v>874</v>
      </c>
      <c r="E292" s="3" t="s">
        <v>860</v>
      </c>
      <c r="F292" s="3" t="s">
        <v>15</v>
      </c>
      <c r="G292" s="3" t="s">
        <v>923</v>
      </c>
      <c r="H292" s="3" t="s">
        <v>73</v>
      </c>
      <c r="I292" s="3" t="str">
        <f>IFERROR(__xludf.DUMMYFUNCTION("GOOGLETRANSLATE(C292,""fr"",""en"")"),"Very disappointed with this insurance, reimbursements are low or even nonexistent. As far as I am concerned on 4 consultations, 2 received an end of not receiving (no luck for me it was the most expensive). I just sent a letter to disengage it next year.")</f>
        <v>Very disappointed with this insurance, reimbursements are low or even nonexistent. As far as I am concerned on 4 consultations, 2 received an end of not receiving (no luck for me it was the most expensive). I just sent a letter to disengage it next year.</v>
      </c>
      <c r="J292" s="3" t="s">
        <v>922</v>
      </c>
      <c r="K292" s="3" t="str">
        <f>IFERROR(__xludf.DUMMYFUNCTION("GOOGLETRANSLATE(J292,""fr"",""en"")"),"Very disappointed with this insurance, reimbursements are low or even nonexistent. As far as I am concerned on 4 consultations, 2 received an end of not receiving (no luck for me it was the most expensive). I just sent a letter to disengage it next year.")</f>
        <v>Very disappointed with this insurance, reimbursements are low or even nonexistent. As far as I am concerned on 4 consultations, 2 received an end of not receiving (no luck for me it was the most expensive). I just sent a letter to disengage it next year.</v>
      </c>
    </row>
    <row r="293" ht="15.75" customHeight="1">
      <c r="B293" s="3" t="s">
        <v>924</v>
      </c>
      <c r="C293" s="3" t="s">
        <v>925</v>
      </c>
      <c r="D293" s="3" t="s">
        <v>874</v>
      </c>
      <c r="E293" s="3" t="s">
        <v>860</v>
      </c>
      <c r="F293" s="3" t="s">
        <v>15</v>
      </c>
      <c r="G293" s="3" t="s">
        <v>926</v>
      </c>
      <c r="H293" s="3" t="s">
        <v>237</v>
      </c>
      <c r="I293" s="3" t="str">
        <f>IFERROR(__xludf.DUMMYFUNCTION("GOOGLETRANSLATE(C293,""fr"",""en"")"),"Aircraft during the deficiency period 45J recall vaccine for Winston
 The vet had noticed at the beginning gingivitis neat under Antibio. July Complete Checkup and Aigue -declared acute gingivitis requiring specialized dentist intervention. Care accepted"&amp;" verbally and then refused
 Wait since August 1, return to cancel insurance.
As for Jerry insured 5 years without cost to insurance. We asked for HealthTevet this summer because unfortunately crushed by car observation made at Véto more incineration 60 "&amp;"EUR not reimbursed.")</f>
        <v>Aircraft during the deficiency period 45J recall vaccine for Winston
 The vet had noticed at the beginning gingivitis neat under Antibio. July Complete Checkup and Aigue -declared acute gingivitis requiring specialized dentist intervention. Care accepted verbally and then refused
 Wait since August 1, return to cancel insurance.
As for Jerry insured 5 years without cost to insurance. We asked for HealthTevet this summer because unfortunately crushed by car observation made at Véto more incineration 60 EUR not reimbursed.</v>
      </c>
      <c r="J293" s="3" t="s">
        <v>925</v>
      </c>
      <c r="K293" s="3" t="str">
        <f>IFERROR(__xludf.DUMMYFUNCTION("GOOGLETRANSLATE(J293,""fr"",""en"")"),"Aircraft during the deficiency period 45J recall vaccine for Winston
 The vet had noticed at the beginning gingivitis neat under Antibio. July Complete Checkup and Aigue -declared acute gingivitis requiring specialized dentist intervention. Care accepted"&amp;" verbally and then refused
 Wait since August 1, return to cancel insurance.
As for Jerry insured 5 years without cost to insurance. We asked for HealthTevet this summer because unfortunately crushed by car observation made at Véto more incineration 60 "&amp;"EUR not reimbursed.")</f>
        <v>Aircraft during the deficiency period 45J recall vaccine for Winston
 The vet had noticed at the beginning gingivitis neat under Antibio. July Complete Checkup and Aigue -declared acute gingivitis requiring specialized dentist intervention. Care accepted verbally and then refused
 Wait since August 1, return to cancel insurance.
As for Jerry insured 5 years without cost to insurance. We asked for HealthTevet this summer because unfortunately crushed by car observation made at Véto more incineration 60 EUR not reimbursed.</v>
      </c>
    </row>
    <row r="294" ht="15.75" customHeight="1">
      <c r="B294" s="3" t="s">
        <v>927</v>
      </c>
      <c r="C294" s="3" t="s">
        <v>928</v>
      </c>
      <c r="D294" s="3" t="s">
        <v>874</v>
      </c>
      <c r="E294" s="3" t="s">
        <v>860</v>
      </c>
      <c r="F294" s="3" t="s">
        <v>15</v>
      </c>
      <c r="G294" s="3" t="s">
        <v>929</v>
      </c>
      <c r="H294" s="3" t="s">
        <v>539</v>
      </c>
      <c r="I294" s="3" t="str">
        <f>IFERROR(__xludf.DUMMYFUNCTION("GOOGLETRANSLATE(C294,""fr"",""en"")"),"Mixed")</f>
        <v>Mixed</v>
      </c>
      <c r="J294" s="3" t="s">
        <v>928</v>
      </c>
      <c r="K294" s="3" t="str">
        <f>IFERROR(__xludf.DUMMYFUNCTION("GOOGLETRANSLATE(J294,""fr"",""en"")"),"Mixed")</f>
        <v>Mixed</v>
      </c>
    </row>
    <row r="295" ht="15.75" customHeight="1">
      <c r="B295" s="3" t="s">
        <v>930</v>
      </c>
      <c r="C295" s="3" t="s">
        <v>931</v>
      </c>
      <c r="D295" s="3" t="s">
        <v>874</v>
      </c>
      <c r="E295" s="3" t="s">
        <v>860</v>
      </c>
      <c r="F295" s="3" t="s">
        <v>15</v>
      </c>
      <c r="G295" s="3" t="s">
        <v>932</v>
      </c>
      <c r="H295" s="3" t="s">
        <v>367</v>
      </c>
      <c r="I295" s="3" t="str">
        <f>IFERROR(__xludf.DUMMYFUNCTION("GOOGLETRANSLATE(C295,""fr"",""en"")"),"Watch out for the commercial promises not held! Read the contract very carefully before signing to avoid unpleasant surprises.")</f>
        <v>Watch out for the commercial promises not held! Read the contract very carefully before signing to avoid unpleasant surprises.</v>
      </c>
      <c r="J295" s="3" t="s">
        <v>931</v>
      </c>
      <c r="K295" s="3" t="str">
        <f>IFERROR(__xludf.DUMMYFUNCTION("GOOGLETRANSLATE(J295,""fr"",""en"")"),"Watch out for the commercial promises not held! Read the contract very carefully before signing to avoid unpleasant surprises.")</f>
        <v>Watch out for the commercial promises not held! Read the contract very carefully before signing to avoid unpleasant surprises.</v>
      </c>
    </row>
    <row r="296" ht="15.75" customHeight="1">
      <c r="B296" s="3" t="s">
        <v>933</v>
      </c>
      <c r="C296" s="3" t="s">
        <v>934</v>
      </c>
      <c r="D296" s="3" t="s">
        <v>874</v>
      </c>
      <c r="E296" s="3" t="s">
        <v>860</v>
      </c>
      <c r="F296" s="3" t="s">
        <v>15</v>
      </c>
      <c r="G296" s="3" t="s">
        <v>935</v>
      </c>
      <c r="H296" s="3" t="s">
        <v>79</v>
      </c>
      <c r="I296" s="3" t="str">
        <f>IFERROR(__xludf.DUMMYFUNCTION("GOOGLETRANSLATE(C296,""fr"",""en"")"),"I had no reimbursement problem and I was satisfied with health health .... by the previous intermediaries until, for the first time, I am in telephone relation to what I think is an ""employee"" who makes Or believes to be zealous and does not understand "&amp;"and does not undergo the details of the French language both in terms of prescriptions and invoices and oral expression.
So it is inconsistently opposed to the resolution of my file and requires elements of which he is in possession (which corroborates t"&amp;"he fact that he does not understand anything about the system and what he reads).
Not knowing how to explain to me orally what it is desirable that I transmit as information and in right to ask if it is justified, it attaches and refers to the form itsel"&amp;"f not sufficiently detailed in the case of my animal .
Case when it should be able to resume and refine the details of the dates and the actually complex situation.
The drafting of the form which is dismissed makes it possible to provide a general respo"&amp;"nse but not to go into details that this employee does not manage or does not want to hear rather in ""little chef"" holding a power
On the other hand I pay a heavy contribution for more than three years and a less heavy for a second animal and in this d"&amp;"irection it works - as always - very well for collection ...
I will have to proceed by legal remedies.
")</f>
        <v>I had no reimbursement problem and I was satisfied with health health .... by the previous intermediaries until, for the first time, I am in telephone relation to what I think is an "employee" who makes Or believes to be zealous and does not understand and does not undergo the details of the French language both in terms of prescriptions and invoices and oral expression.
So it is inconsistently opposed to the resolution of my file and requires elements of which he is in possession (which corroborates the fact that he does not understand anything about the system and what he reads).
Not knowing how to explain to me orally what it is desirable that I transmit as information and in right to ask if it is justified, it attaches and refers to the form itself not sufficiently detailed in the case of my animal .
Case when it should be able to resume and refine the details of the dates and the actually complex situation.
The drafting of the form which is dismissed makes it possible to provide a general response but not to go into details that this employee does not manage or does not want to hear rather in "little chef" holding a power
On the other hand I pay a heavy contribution for more than three years and a less heavy for a second animal and in this direction it works - as always - very well for collection ...
I will have to proceed by legal remedies.
</v>
      </c>
      <c r="J296" s="3" t="s">
        <v>934</v>
      </c>
      <c r="K296" s="3" t="str">
        <f>IFERROR(__xludf.DUMMYFUNCTION("GOOGLETRANSLATE(J296,""fr"",""en"")"),"I had no reimbursement problem and I was satisfied with health health .... by the previous intermediaries until, for the first time, I am in telephone relation to what I think is an ""employee"" who makes Or believes to be zealous and does not understand "&amp;"and does not undergo the details of the French language both in terms of prescriptions and invoices and oral expression.
So it is inconsistently opposed to the resolution of my file and requires elements of which he is in possession (which corroborates t"&amp;"he fact that he does not understand anything about the system and what he reads).
Not knowing how to explain to me orally what it is desirable that I transmit as information and in right to ask if it is justified, it attaches and refers to the form itsel"&amp;"f not sufficiently detailed in the case of my animal .
Case when it should be able to resume and refine the details of the dates and the actually complex situation.
The drafting of the form which is dismissed makes it possible to provide a general respo"&amp;"nse but not to go into details that this employee does not manage or does not want to hear rather in ""little chef"" holding a power
On the other hand I pay a heavy contribution for more than three years and a less heavy for a second animal and in this d"&amp;"irection it works - as always - very well for collection ...
I will have to proceed by legal remedies.
")</f>
        <v>I had no reimbursement problem and I was satisfied with health health .... by the previous intermediaries until, for the first time, I am in telephone relation to what I think is an "employee" who makes Or believes to be zealous and does not understand and does not undergo the details of the French language both in terms of prescriptions and invoices and oral expression.
So it is inconsistently opposed to the resolution of my file and requires elements of which he is in possession (which corroborates the fact that he does not understand anything about the system and what he reads).
Not knowing how to explain to me orally what it is desirable that I transmit as information and in right to ask if it is justified, it attaches and refers to the form itself not sufficiently detailed in the case of my animal .
Case when it should be able to resume and refine the details of the dates and the actually complex situation.
The drafting of the form which is dismissed makes it possible to provide a general response but not to go into details that this employee does not manage or does not want to hear rather in "little chef" holding a power
On the other hand I pay a heavy contribution for more than three years and a less heavy for a second animal and in this direction it works - as always - very well for collection ...
I will have to proceed by legal remedies.
</v>
      </c>
    </row>
    <row r="297" ht="15.75" customHeight="1">
      <c r="B297" s="3" t="s">
        <v>936</v>
      </c>
      <c r="C297" s="3" t="s">
        <v>937</v>
      </c>
      <c r="D297" s="3" t="s">
        <v>874</v>
      </c>
      <c r="E297" s="3" t="s">
        <v>860</v>
      </c>
      <c r="F297" s="3" t="s">
        <v>15</v>
      </c>
      <c r="G297" s="3" t="s">
        <v>386</v>
      </c>
      <c r="H297" s="3" t="s">
        <v>386</v>
      </c>
      <c r="I297" s="3" t="str">
        <f>IFERROR(__xludf.DUMMYFUNCTION("GOOGLETRANSLATE(C297,""fr"",""en"")"),"Very disappointed with this insurance. If you do not have a particular problem, I recommend it to you but as soon as you have a refund request for a disease that will require regular follow -up, they will always find a way not to reimburse you via exclusi"&amp;"ons. And faced with requests for explanations, they will remain very vague in their answers. To avoid so if you want insurance to listen to you.")</f>
        <v>Very disappointed with this insurance. If you do not have a particular problem, I recommend it to you but as soon as you have a refund request for a disease that will require regular follow -up, they will always find a way not to reimburse you via exclusions. And faced with requests for explanations, they will remain very vague in their answers. To avoid so if you want insurance to listen to you.</v>
      </c>
      <c r="J297" s="3" t="s">
        <v>937</v>
      </c>
      <c r="K297" s="3" t="str">
        <f>IFERROR(__xludf.DUMMYFUNCTION("GOOGLETRANSLATE(J297,""fr"",""en"")"),"Very disappointed with this insurance. If you do not have a particular problem, I recommend it to you but as soon as you have a refund request for a disease that will require regular follow -up, they will always find a way not to reimburse you via exclusi"&amp;"ons. And faced with requests for explanations, they will remain very vague in their answers. To avoid so if you want insurance to listen to you.")</f>
        <v>Very disappointed with this insurance. If you do not have a particular problem, I recommend it to you but as soon as you have a refund request for a disease that will require regular follow -up, they will always find a way not to reimburse you via exclusions. And faced with requests for explanations, they will remain very vague in their answers. To avoid so if you want insurance to listen to you.</v>
      </c>
    </row>
    <row r="298" ht="15.75" customHeight="1">
      <c r="B298" s="3" t="s">
        <v>938</v>
      </c>
      <c r="C298" s="3" t="s">
        <v>939</v>
      </c>
      <c r="D298" s="3" t="s">
        <v>874</v>
      </c>
      <c r="E298" s="3" t="s">
        <v>860</v>
      </c>
      <c r="F298" s="3" t="s">
        <v>15</v>
      </c>
      <c r="G298" s="3" t="s">
        <v>940</v>
      </c>
      <c r="H298" s="3" t="s">
        <v>838</v>
      </c>
      <c r="I298" s="3" t="str">
        <f>IFERROR(__xludf.DUMMYFUNCTION("GOOGLETRANSLATE(C298,""fr"",""en"")"),"Very disappointed after 5 years of membership
abusive terminations not in accordance with the contracts in force
Having read the remarks here I think I will not dispute and I will see elsewhere!")</f>
        <v>Very disappointed after 5 years of membership
abusive terminations not in accordance with the contracts in force
Having read the remarks here I think I will not dispute and I will see elsewhere!</v>
      </c>
      <c r="J298" s="3" t="s">
        <v>939</v>
      </c>
      <c r="K298" s="3" t="str">
        <f>IFERROR(__xludf.DUMMYFUNCTION("GOOGLETRANSLATE(J298,""fr"",""en"")"),"Very disappointed after 5 years of membership
abusive terminations not in accordance with the contracts in force
Having read the remarks here I think I will not dispute and I will see elsewhere!")</f>
        <v>Very disappointed after 5 years of membership
abusive terminations not in accordance with the contracts in force
Having read the remarks here I think I will not dispute and I will see elsewhere!</v>
      </c>
    </row>
    <row r="299" ht="15.75" customHeight="1">
      <c r="B299" s="3" t="s">
        <v>941</v>
      </c>
      <c r="C299" s="3" t="s">
        <v>942</v>
      </c>
      <c r="D299" s="3" t="s">
        <v>874</v>
      </c>
      <c r="E299" s="3" t="s">
        <v>860</v>
      </c>
      <c r="F299" s="3" t="s">
        <v>15</v>
      </c>
      <c r="G299" s="3" t="s">
        <v>943</v>
      </c>
      <c r="H299" s="3" t="s">
        <v>838</v>
      </c>
      <c r="I299" s="3" t="str">
        <f>IFERROR(__xludf.DUMMYFUNCTION("GOOGLETRANSLATE(C299,""fr"",""en"")"),"To flee, vicious contracts, liar advisers, I am still waiting for my phone call, monthly payments that increase (pretty surprise) of power thieves, not even damn to repay an unnecessary option.
The franchise for your veterinary actions on your mutual ins"&amp;"urance company do you dream of it? Santévet did it.")</f>
        <v>To flee, vicious contracts, liar advisers, I am still waiting for my phone call, monthly payments that increase (pretty surprise) of power thieves, not even damn to repay an unnecessary option.
The franchise for your veterinary actions on your mutual insurance company do you dream of it? Santévet did it.</v>
      </c>
      <c r="J299" s="3" t="s">
        <v>942</v>
      </c>
      <c r="K299" s="3" t="str">
        <f>IFERROR(__xludf.DUMMYFUNCTION("GOOGLETRANSLATE(J299,""fr"",""en"")"),"To flee, vicious contracts, liar advisers, I am still waiting for my phone call, monthly payments that increase (pretty surprise) of power thieves, not even damn to repay an unnecessary option.
The franchise for your veterinary actions on your mutual ins"&amp;"urance company do you dream of it? Santévet did it.")</f>
        <v>To flee, vicious contracts, liar advisers, I am still waiting for my phone call, monthly payments that increase (pretty surprise) of power thieves, not even damn to repay an unnecessary option.
The franchise for your veterinary actions on your mutual insurance company do you dream of it? Santévet did it.</v>
      </c>
    </row>
    <row r="300" ht="15.75" customHeight="1">
      <c r="B300" s="3" t="s">
        <v>944</v>
      </c>
      <c r="C300" s="3" t="s">
        <v>945</v>
      </c>
      <c r="D300" s="3" t="s">
        <v>874</v>
      </c>
      <c r="E300" s="3" t="s">
        <v>860</v>
      </c>
      <c r="F300" s="3" t="s">
        <v>15</v>
      </c>
      <c r="G300" s="3" t="s">
        <v>946</v>
      </c>
      <c r="H300" s="3" t="s">
        <v>584</v>
      </c>
      <c r="I300" s="3" t="str">
        <f>IFERROR(__xludf.DUMMYFUNCTION("GOOGLETRANSLATE(C300,""fr"",""en"")"),"Hello, I have health insurance since 2007 for two cats, one is no longer alive.The second has remained assured until March 2018, then the contract was terminated by Santévet because I was accused of Having defrauded, which I did not do, there was an error"&amp;" in sending a file, I interverted documents, common sense would have wanted to be taken from my shipment Because the document was not signed on my part and I had not joined an honor attestation from the veterinarian and myself. Bilan, I had to change vete"&amp;"rinarian, I pay for nothing Until October 2018. On the phone, I had odious people, but also people very generated by the situation. Written a letter to the CEO by asking him to stop the samples, I am waiting for an answer that will certainly not come.")</f>
        <v>Hello, I have health insurance since 2007 for two cats, one is no longer alive.The second has remained assured until March 2018, then the contract was terminated by Santévet because I was accused of Having defrauded, which I did not do, there was an error in sending a file, I interverted documents, common sense would have wanted to be taken from my shipment Because the document was not signed on my part and I had not joined an honor attestation from the veterinarian and myself. Bilan, I had to change veterinarian, I pay for nothing Until October 2018. On the phone, I had odious people, but also people very generated by the situation. Written a letter to the CEO by asking him to stop the samples, I am waiting for an answer that will certainly not come.</v>
      </c>
      <c r="J300" s="3" t="s">
        <v>945</v>
      </c>
      <c r="K300" s="3" t="str">
        <f>IFERROR(__xludf.DUMMYFUNCTION("GOOGLETRANSLATE(J300,""fr"",""en"")"),"Hello, I have health insurance since 2007 for two cats, one is no longer alive.The second has remained assured until March 2018, then the contract was terminated by Santévet because I was accused of Having defrauded, which I did not do, there was an error"&amp;" in sending a file, I interverted documents, common sense would have wanted to be taken from my shipment Because the document was not signed on my part and I had not joined an honor attestation from the veterinarian and myself. Bilan, I had to change vete"&amp;"rinarian, I pay for nothing Until October 2018. On the phone, I had odious people, but also people very generated by the situation. Written a letter to the CEO by asking him to stop the samples, I am waiting for an answer that will certainly not come.")</f>
        <v>Hello, I have health insurance since 2007 for two cats, one is no longer alive.The second has remained assured until March 2018, then the contract was terminated by Santévet because I was accused of Having defrauded, which I did not do, there was an error in sending a file, I interverted documents, common sense would have wanted to be taken from my shipment Because the document was not signed on my part and I had not joined an honor attestation from the veterinarian and myself. Bilan, I had to change veterinarian, I pay for nothing Until October 2018. On the phone, I had odious people, but also people very generated by the situation. Written a letter to the CEO by asking him to stop the samples, I am waiting for an answer that will certainly not come.</v>
      </c>
    </row>
    <row r="301" ht="15.75" customHeight="1">
      <c r="B301" s="3" t="s">
        <v>947</v>
      </c>
      <c r="C301" s="3" t="s">
        <v>948</v>
      </c>
      <c r="D301" s="3" t="s">
        <v>874</v>
      </c>
      <c r="E301" s="3" t="s">
        <v>860</v>
      </c>
      <c r="F301" s="3" t="s">
        <v>15</v>
      </c>
      <c r="G301" s="3" t="s">
        <v>949</v>
      </c>
      <c r="H301" s="3" t="s">
        <v>40</v>
      </c>
      <c r="I301" s="3" t="str">
        <f>IFERROR(__xludf.DUMMYFUNCTION("GOOGLETRANSLATE(C301,""fr"",""en"")"),"Hi there
I am unhappy with HealthVet this day J call to find out if the surgical procedure following a tumor so illness that my dog ​​must be suffered
I am surprised because at the subscription the disease was 45 days
Basically he reimburses goodwill b"&amp;"ecause if the disease generates an operation, the latter is not taken care of before 6 months
Very vague conditions that a good lawyer and the repressions of the fraud will not fail to note non -compliance
In addition, the advisor had on the phone is to"&amp;" question my financial means and integrity under understanding that I took insurance just for the tumor for an act at 234 euros I have the formula at 43 euros in one year it goes cost me double
And she put me in the teeth she was not expecting after insu"&amp;"rance to treat her animal
Anyway, to flee as soon as possible")</f>
        <v>Hi there
I am unhappy with HealthVet this day J call to find out if the surgical procedure following a tumor so illness that my dog ​​must be suffered
I am surprised because at the subscription the disease was 45 days
Basically he reimburses goodwill because if the disease generates an operation, the latter is not taken care of before 6 months
Very vague conditions that a good lawyer and the repressions of the fraud will not fail to note non -compliance
In addition, the advisor had on the phone is to question my financial means and integrity under understanding that I took insurance just for the tumor for an act at 234 euros I have the formula at 43 euros in one year it goes cost me double
And she put me in the teeth she was not expecting after insurance to treat her animal
Anyway, to flee as soon as possible</v>
      </c>
      <c r="J301" s="3" t="s">
        <v>948</v>
      </c>
      <c r="K301" s="3" t="str">
        <f>IFERROR(__xludf.DUMMYFUNCTION("GOOGLETRANSLATE(J301,""fr"",""en"")"),"Hi there
I am unhappy with HealthVet this day J call to find out if the surgical procedure following a tumor so illness that my dog ​​must be suffered
I am surprised because at the subscription the disease was 45 days
Basically he reimburses goodwill b"&amp;"ecause if the disease generates an operation, the latter is not taken care of before 6 months
Very vague conditions that a good lawyer and the repressions of the fraud will not fail to note non -compliance
In addition, the advisor had on the phone is to"&amp;" question my financial means and integrity under understanding that I took insurance just for the tumor for an act at 234 euros I have the formula at 43 euros in one year it goes cost me double
And she put me in the teeth she was not expecting after insu"&amp;"rance to treat her animal
Anyway, to flee as soon as possible")</f>
        <v>Hi there
I am unhappy with HealthVet this day J call to find out if the surgical procedure following a tumor so illness that my dog ​​must be suffered
I am surprised because at the subscription the disease was 45 days
Basically he reimburses goodwill because if the disease generates an operation, the latter is not taken care of before 6 months
Very vague conditions that a good lawyer and the repressions of the fraud will not fail to note non -compliance
In addition, the advisor had on the phone is to question my financial means and integrity under understanding that I took insurance just for the tumor for an act at 234 euros I have the formula at 43 euros in one year it goes cost me double
And she put me in the teeth she was not expecting after insurance to treat her animal
Anyway, to flee as soon as possible</v>
      </c>
    </row>
    <row r="302" ht="15.75" customHeight="1">
      <c r="B302" s="3" t="s">
        <v>950</v>
      </c>
      <c r="C302" s="3" t="s">
        <v>951</v>
      </c>
      <c r="D302" s="3" t="s">
        <v>874</v>
      </c>
      <c r="E302" s="3" t="s">
        <v>860</v>
      </c>
      <c r="F302" s="3" t="s">
        <v>15</v>
      </c>
      <c r="G302" s="3" t="s">
        <v>952</v>
      </c>
      <c r="H302" s="3" t="s">
        <v>40</v>
      </c>
      <c r="I302" s="3" t="str">
        <f>IFERROR(__xludf.DUMMYFUNCTION("GOOGLETRANSLATE(C302,""fr"",""en"")"),"I was surprised during an online quote on 06/03/18 to hear me say that from a certain age limit, fixed in your contracts that the franchise was not doubled while Your general conditions provide for it. Another share, I was also surprised to hear myself sa"&amp;"ying that there was no need to vaccinate the dog for subscription while a vaccination defect leads to a non-reimbursement on your part if the disease is due to a lack of vaccination as provided for in your general conditions. Your sales service gives answ"&amp;"ers that are not just, listen to the call and contact me with a reliable speech so that I can know how to know.
Cordially,
Cédric Gautier")</f>
        <v>I was surprised during an online quote on 06/03/18 to hear me say that from a certain age limit, fixed in your contracts that the franchise was not doubled while Your general conditions provide for it. Another share, I was also surprised to hear myself saying that there was no need to vaccinate the dog for subscription while a vaccination defect leads to a non-reimbursement on your part if the disease is due to a lack of vaccination as provided for in your general conditions. Your sales service gives answers that are not just, listen to the call and contact me with a reliable speech so that I can know how to know.
Cordially,
Cédric Gautier</v>
      </c>
      <c r="J302" s="3" t="s">
        <v>951</v>
      </c>
      <c r="K302" s="3" t="str">
        <f>IFERROR(__xludf.DUMMYFUNCTION("GOOGLETRANSLATE(J302,""fr"",""en"")"),"I was surprised during an online quote on 06/03/18 to hear me say that from a certain age limit, fixed in your contracts that the franchise was not doubled while Your general conditions provide for it. Another share, I was also surprised to hear myself sa"&amp;"ying that there was no need to vaccinate the dog for subscription while a vaccination defect leads to a non-reimbursement on your part if the disease is due to a lack of vaccination as provided for in your general conditions. Your sales service gives answ"&amp;"ers that are not just, listen to the call and contact me with a reliable speech so that I can know how to know.
Cordially,
Cédric Gautier")</f>
        <v>I was surprised during an online quote on 06/03/18 to hear me say that from a certain age limit, fixed in your contracts that the franchise was not doubled while Your general conditions provide for it. Another share, I was also surprised to hear myself saying that there was no need to vaccinate the dog for subscription while a vaccination defect leads to a non-reimbursement on your part if the disease is due to a lack of vaccination as provided for in your general conditions. Your sales service gives answers that are not just, listen to the call and contact me with a reliable speech so that I can know how to know.
Cordially,
Cédric Gautier</v>
      </c>
    </row>
    <row r="303" ht="15.75" customHeight="1">
      <c r="B303" s="3" t="s">
        <v>953</v>
      </c>
      <c r="C303" s="3" t="s">
        <v>954</v>
      </c>
      <c r="D303" s="3" t="s">
        <v>874</v>
      </c>
      <c r="E303" s="3" t="s">
        <v>860</v>
      </c>
      <c r="F303" s="3" t="s">
        <v>15</v>
      </c>
      <c r="G303" s="3" t="s">
        <v>955</v>
      </c>
      <c r="H303" s="3" t="s">
        <v>91</v>
      </c>
      <c r="I303" s="3" t="str">
        <f>IFERROR(__xludf.DUMMYFUNCTION("GOOGLETRANSLATE(C303,""fr"",""en"")"),"Excellent insurance. I have 5 contracts for my cats for several years at home and I am generally satisfied. It is sure that their prices remain expensive, payment times, if the veterinary invoice exceeds 250 euros, remain long. But, HealthEvet made effort"&amp;"s. The price increases a little like other insurers each year. Sometimes it happens to come across unpleasant advisers but it is very rare.
I needed a Sunday morning of advice for my cat with chronic kidney failure, at an advanced stage, which had blood "&amp;"in its urine. I contacted the emergency service. The veterinarian reminded me in less than 30 minutes, listened to me and gave me the medication administered in the first emergency and the procedure to follow. This service is great and comforted me a lot.")</f>
        <v>Excellent insurance. I have 5 contracts for my cats for several years at home and I am generally satisfied. It is sure that their prices remain expensive, payment times, if the veterinary invoice exceeds 250 euros, remain long. But, HealthEvet made efforts. The price increases a little like other insurers each year. Sometimes it happens to come across unpleasant advisers but it is very rare.
I needed a Sunday morning of advice for my cat with chronic kidney failure, at an advanced stage, which had blood in its urine. I contacted the emergency service. The veterinarian reminded me in less than 30 minutes, listened to me and gave me the medication administered in the first emergency and the procedure to follow. This service is great and comforted me a lot.</v>
      </c>
      <c r="J303" s="3" t="s">
        <v>954</v>
      </c>
      <c r="K303" s="3" t="str">
        <f>IFERROR(__xludf.DUMMYFUNCTION("GOOGLETRANSLATE(J303,""fr"",""en"")"),"Excellent insurance. I have 5 contracts for my cats for several years at home and I am generally satisfied. It is sure that their prices remain expensive, payment times, if the veterinary invoice exceeds 250 euros, remain long. But, HealthEvet made effort"&amp;"s. The price increases a little like other insurers each year. Sometimes it happens to come across unpleasant advisers but it is very rare.
I needed a Sunday morning of advice for my cat with chronic kidney failure, at an advanced stage, which had blood "&amp;"in its urine. I contacted the emergency service. The veterinarian reminded me in less than 30 minutes, listened to me and gave me the medication administered in the first emergency and the procedure to follow. This service is great and comforted me a lot.")</f>
        <v>Excellent insurance. I have 5 contracts for my cats for several years at home and I am generally satisfied. It is sure that their prices remain expensive, payment times, if the veterinary invoice exceeds 250 euros, remain long. But, HealthEvet made efforts. The price increases a little like other insurers each year. Sometimes it happens to come across unpleasant advisers but it is very rare.
I needed a Sunday morning of advice for my cat with chronic kidney failure, at an advanced stage, which had blood in its urine. I contacted the emergency service. The veterinarian reminded me in less than 30 minutes, listened to me and gave me the medication administered in the first emergency and the procedure to follow. This service is great and comforted me a lot.</v>
      </c>
    </row>
    <row r="304" ht="15.75" customHeight="1">
      <c r="B304" s="3" t="s">
        <v>956</v>
      </c>
      <c r="C304" s="3" t="s">
        <v>957</v>
      </c>
      <c r="D304" s="3" t="s">
        <v>874</v>
      </c>
      <c r="E304" s="3" t="s">
        <v>860</v>
      </c>
      <c r="F304" s="3" t="s">
        <v>15</v>
      </c>
      <c r="G304" s="3" t="s">
        <v>958</v>
      </c>
      <c r="H304" s="3" t="s">
        <v>154</v>
      </c>
      <c r="I304" s="3" t="str">
        <f>IFERROR(__xludf.DUMMYFUNCTION("GOOGLETRANSLATE(C304,""fr"",""en"")"),"A beautiful Forcee sale and behind nothing! Ashamed
I subscribed to a contract 12 years ago for a cabin (my second). I have insisted that the operation of the veil was to be part of the guarantees because frequent on the pug.
The Councilor confirms me t"&amp;"o the fact that yes it is covered. I sign .
From my dog ​​has made two discomforts (Santevet has covered hospital costs)
My surgeon advised me to operate the veil to avoid these discomforts and complications. And the health will send me an email (there "&amp;"is no longer harassment of calls) to tell me that no it is excluded. Pas of solution to bring me, no discussion nothing. And I am even forced to wait 10 months to terminate it is a shame.")</f>
        <v>A beautiful Forcee sale and behind nothing! Ashamed
I subscribed to a contract 12 years ago for a cabin (my second). I have insisted that the operation of the veil was to be part of the guarantees because frequent on the pug.
The Councilor confirms me to the fact that yes it is covered. I sign .
From my dog ​​has made two discomforts (Santevet has covered hospital costs)
My surgeon advised me to operate the veil to avoid these discomforts and complications. And the health will send me an email (there is no longer harassment of calls) to tell me that no it is excluded. Pas of solution to bring me, no discussion nothing. And I am even forced to wait 10 months to terminate it is a shame.</v>
      </c>
      <c r="J304" s="3" t="s">
        <v>957</v>
      </c>
      <c r="K304" s="3" t="str">
        <f>IFERROR(__xludf.DUMMYFUNCTION("GOOGLETRANSLATE(J304,""fr"",""en"")"),"A beautiful Forcee sale and behind nothing! Ashamed
I subscribed to a contract 12 years ago for a cabin (my second). I have insisted that the operation of the veil was to be part of the guarantees because frequent on the pug.
The Councilor confirms me t"&amp;"o the fact that yes it is covered. I sign .
From my dog ​​has made two discomforts (Santevet has covered hospital costs)
My surgeon advised me to operate the veil to avoid these discomforts and complications. And the health will send me an email (there "&amp;"is no longer harassment of calls) to tell me that no it is excluded. Pas of solution to bring me, no discussion nothing. And I am even forced to wait 10 months to terminate it is a shame.")</f>
        <v>A beautiful Forcee sale and behind nothing! Ashamed
I subscribed to a contract 12 years ago for a cabin (my second). I have insisted that the operation of the veil was to be part of the guarantees because frequent on the pug.
The Councilor confirms me to the fact that yes it is covered. I sign .
From my dog ​​has made two discomforts (Santevet has covered hospital costs)
My surgeon advised me to operate the veil to avoid these discomforts and complications. And the health will send me an email (there is no longer harassment of calls) to tell me that no it is excluded. Pas of solution to bring me, no discussion nothing. And I am even forced to wait 10 months to terminate it is a shame.</v>
      </c>
    </row>
    <row r="305" ht="15.75" customHeight="1">
      <c r="B305" s="3" t="s">
        <v>959</v>
      </c>
      <c r="C305" s="3" t="s">
        <v>960</v>
      </c>
      <c r="D305" s="3" t="s">
        <v>874</v>
      </c>
      <c r="E305" s="3" t="s">
        <v>860</v>
      </c>
      <c r="F305" s="3" t="s">
        <v>15</v>
      </c>
      <c r="G305" s="3" t="s">
        <v>961</v>
      </c>
      <c r="H305" s="3" t="s">
        <v>871</v>
      </c>
      <c r="I305" s="3" t="str">
        <f>IFERROR(__xludf.DUMMYFUNCTION("GOOGLETRANSLATE(C305,""fr"",""en"")"),"A very large harnake contract with electronic signature. Contract not even received within the withdrawal period like that we can not read before. On the other hand the first sample is immediate.")</f>
        <v>A very large harnake contract with electronic signature. Contract not even received within the withdrawal period like that we can not read before. On the other hand the first sample is immediate.</v>
      </c>
      <c r="J305" s="3" t="s">
        <v>960</v>
      </c>
      <c r="K305" s="3" t="str">
        <f>IFERROR(__xludf.DUMMYFUNCTION("GOOGLETRANSLATE(J305,""fr"",""en"")"),"A very large harnake contract with electronic signature. Contract not even received within the withdrawal period like that we can not read before. On the other hand the first sample is immediate.")</f>
        <v>A very large harnake contract with electronic signature. Contract not even received within the withdrawal period like that we can not read before. On the other hand the first sample is immediate.</v>
      </c>
    </row>
    <row r="306" ht="15.75" customHeight="1">
      <c r="B306" s="3" t="s">
        <v>962</v>
      </c>
      <c r="C306" s="3" t="s">
        <v>963</v>
      </c>
      <c r="D306" s="3" t="s">
        <v>874</v>
      </c>
      <c r="E306" s="3" t="s">
        <v>860</v>
      </c>
      <c r="F306" s="3" t="s">
        <v>15</v>
      </c>
      <c r="G306" s="3" t="s">
        <v>870</v>
      </c>
      <c r="H306" s="3" t="s">
        <v>871</v>
      </c>
      <c r="I306" s="3" t="str">
        <f>IFERROR(__xludf.DUMMYFUNCTION("GOOGLETRANSLATE(C306,""fr"",""en"")"),"A very pleasant person advised me insurance by indicating me that deworming, antiparasitic .. were reimbursed by rereading the conditions well I realized that it was not true fortunately I refused the signing Elec, Lies to have you signed")</f>
        <v>A very pleasant person advised me insurance by indicating me that deworming, antiparasitic .. were reimbursed by rereading the conditions well I realized that it was not true fortunately I refused the signing Elec, Lies to have you signed</v>
      </c>
      <c r="J306" s="3" t="s">
        <v>963</v>
      </c>
      <c r="K306" s="3" t="str">
        <f>IFERROR(__xludf.DUMMYFUNCTION("GOOGLETRANSLATE(J306,""fr"",""en"")"),"A very pleasant person advised me insurance by indicating me that deworming, antiparasitic .. were reimbursed by rereading the conditions well I realized that it was not true fortunately I refused the signing Elec, Lies to have you signed")</f>
        <v>A very pleasant person advised me insurance by indicating me that deworming, antiparasitic .. were reimbursed by rereading the conditions well I realized that it was not true fortunately I refused the signing Elec, Lies to have you signed</v>
      </c>
    </row>
    <row r="307" ht="15.75" customHeight="1">
      <c r="B307" s="3" t="s">
        <v>964</v>
      </c>
      <c r="C307" s="3" t="s">
        <v>965</v>
      </c>
      <c r="D307" s="3" t="s">
        <v>874</v>
      </c>
      <c r="E307" s="3" t="s">
        <v>860</v>
      </c>
      <c r="F307" s="3" t="s">
        <v>15</v>
      </c>
      <c r="G307" s="3" t="s">
        <v>966</v>
      </c>
      <c r="H307" s="3" t="s">
        <v>871</v>
      </c>
      <c r="I307" s="3" t="str">
        <f>IFERROR(__xludf.DUMMYFUNCTION("GOOGLETRANSLATE(C307,""fr"",""en"")"),"On June 13, 2016, my dog ​​was violently biting by the dog of an insured health vet who immediately declared the accident to this insurer and sent him the amount of the deductible at his expense, the sum of € 150. To date, 5 and a half months after the fa"&amp;"cts and despite regular telephone reminders, I have still not been reimbursed € 192 in veterinary costs. Explanation of customer service: their insurer The Allianz group has still not sent them the check. Health vet is therefore not an insurer but an empt"&amp;"y shell used to transmit files to Allianz .... I still do not know when I will be reimbursed if I am one day ... and the poor girl insured at home sent them 150 € deductible for nothing ...
FYI, the Allianz group is known for its great skill to have reim"&amp;"bursement files dragged.")</f>
        <v>On June 13, 2016, my dog ​​was violently biting by the dog of an insured health vet who immediately declared the accident to this insurer and sent him the amount of the deductible at his expense, the sum of € 150. To date, 5 and a half months after the facts and despite regular telephone reminders, I have still not been reimbursed € 192 in veterinary costs. Explanation of customer service: their insurer The Allianz group has still not sent them the check. Health vet is therefore not an insurer but an empty shell used to transmit files to Allianz .... I still do not know when I will be reimbursed if I am one day ... and the poor girl insured at home sent them 150 € deductible for nothing ...
FYI, the Allianz group is known for its great skill to have reimbursement files dragged.</v>
      </c>
      <c r="J307" s="3" t="s">
        <v>965</v>
      </c>
      <c r="K307" s="3" t="str">
        <f>IFERROR(__xludf.DUMMYFUNCTION("GOOGLETRANSLATE(J307,""fr"",""en"")"),"On June 13, 2016, my dog ​​was violently biting by the dog of an insured health vet who immediately declared the accident to this insurer and sent him the amount of the deductible at his expense, the sum of € 150. To date, 5 and a half months after the fa"&amp;"cts and despite regular telephone reminders, I have still not been reimbursed € 192 in veterinary costs. Explanation of customer service: their insurer The Allianz group has still not sent them the check. Health vet is therefore not an insurer but an empt"&amp;"y shell used to transmit files to Allianz .... I still do not know when I will be reimbursed if I am one day ... and the poor girl insured at home sent them 150 € deductible for nothing ...
FYI, the Allianz group is known for its great skill to have reim"&amp;"bursement files dragged.")</f>
        <v>On June 13, 2016, my dog ​​was violently biting by the dog of an insured health vet who immediately declared the accident to this insurer and sent him the amount of the deductible at his expense, the sum of € 150. To date, 5 and a half months after the facts and despite regular telephone reminders, I have still not been reimbursed € 192 in veterinary costs. Explanation of customer service: their insurer The Allianz group has still not sent them the check. Health vet is therefore not an insurer but an empty shell used to transmit files to Allianz .... I still do not know when I will be reimbursed if I am one day ... and the poor girl insured at home sent them 150 € deductible for nothing ...
FYI, the Allianz group is known for its great skill to have reimbursement files dragged.</v>
      </c>
    </row>
    <row r="308" ht="15.75" customHeight="1">
      <c r="B308" s="3" t="s">
        <v>967</v>
      </c>
      <c r="C308" s="3" t="s">
        <v>968</v>
      </c>
      <c r="D308" s="3" t="s">
        <v>969</v>
      </c>
      <c r="E308" s="3" t="s">
        <v>860</v>
      </c>
      <c r="F308" s="3" t="s">
        <v>15</v>
      </c>
      <c r="G308" s="3" t="s">
        <v>970</v>
      </c>
      <c r="H308" s="3" t="s">
        <v>181</v>
      </c>
      <c r="I308" s="3" t="str">
        <f>IFERROR(__xludf.DUMMYFUNCTION("GOOGLETRANSLATE(C308,""fr"",""en"")"),"Competitive prices, good guarantees, reimburses me correctly and in time (vaccines every year, and more recently a consultation and treatment following my cat's bite by another cat). I recommend")</f>
        <v>Competitive prices, good guarantees, reimburses me correctly and in time (vaccines every year, and more recently a consultation and treatment following my cat's bite by another cat). I recommend</v>
      </c>
      <c r="J308" s="3" t="s">
        <v>968</v>
      </c>
      <c r="K308" s="3" t="str">
        <f>IFERROR(__xludf.DUMMYFUNCTION("GOOGLETRANSLATE(J308,""fr"",""en"")"),"Competitive prices, good guarantees, reimburses me correctly and in time (vaccines every year, and more recently a consultation and treatment following my cat's bite by another cat). I recommend")</f>
        <v>Competitive prices, good guarantees, reimburses me correctly and in time (vaccines every year, and more recently a consultation and treatment following my cat's bite by another cat). I recommend</v>
      </c>
    </row>
    <row r="309" ht="15.75" customHeight="1">
      <c r="B309" s="3" t="s">
        <v>971</v>
      </c>
      <c r="C309" s="3" t="s">
        <v>972</v>
      </c>
      <c r="D309" s="3" t="s">
        <v>969</v>
      </c>
      <c r="E309" s="3" t="s">
        <v>860</v>
      </c>
      <c r="F309" s="3" t="s">
        <v>15</v>
      </c>
      <c r="G309" s="3" t="s">
        <v>973</v>
      </c>
      <c r="H309" s="3" t="s">
        <v>222</v>
      </c>
      <c r="I309" s="3" t="str">
        <f>IFERROR(__xludf.DUMMYFUNCTION("GOOGLETRANSLATE(C309,""fr"",""en"")"),"To avoid. Does not care about the customer. You are reimbursed after 2 months and again you need the reminders you remain pending 1 hour and again we hang up on the nose. Disrespectful of the customer is shameful")</f>
        <v>To avoid. Does not care about the customer. You are reimbursed after 2 months and again you need the reminders you remain pending 1 hour and again we hang up on the nose. Disrespectful of the customer is shameful</v>
      </c>
      <c r="J309" s="3" t="s">
        <v>972</v>
      </c>
      <c r="K309" s="3" t="str">
        <f>IFERROR(__xludf.DUMMYFUNCTION("GOOGLETRANSLATE(J309,""fr"",""en"")"),"To avoid. Does not care about the customer. You are reimbursed after 2 months and again you need the reminders you remain pending 1 hour and again we hang up on the nose. Disrespectful of the customer is shameful")</f>
        <v>To avoid. Does not care about the customer. You are reimbursed after 2 months and again you need the reminders you remain pending 1 hour and again we hang up on the nose. Disrespectful of the customer is shameful</v>
      </c>
    </row>
    <row r="310" ht="15.75" customHeight="1">
      <c r="B310" s="3" t="s">
        <v>974</v>
      </c>
      <c r="C310" s="3" t="s">
        <v>975</v>
      </c>
      <c r="D310" s="3" t="s">
        <v>969</v>
      </c>
      <c r="E310" s="3" t="s">
        <v>860</v>
      </c>
      <c r="F310" s="3" t="s">
        <v>15</v>
      </c>
      <c r="G310" s="3" t="s">
        <v>572</v>
      </c>
      <c r="H310" s="3" t="s">
        <v>36</v>
      </c>
      <c r="I310" s="3" t="str">
        <f>IFERROR(__xludf.DUMMYFUNCTION("GOOGLETRANSLATE(C310,""fr"",""en"")"),"Or how to pay insurance without ever being reimbursed, which promises you mountains and wonders to ultimately take you for a fair good to pay ..... false advertisement at all levels concerning veterinary costs taken in charge, high contributions, I Pay fo"&amp;"r my animals without succeeding in obtaining the slightest refund because they always claim additional documents. Even asking me for a medical history of my dog ​​before he was born! ... my veterinarian is ulcerated such practices, to fill in documents, t"&amp;"ells me that I have never seen this in her life, telling me that she has something else to do than constantly filling various requests that have Nothing to do with the refund request ... a simple invoice little high, the well -filled care sheet, the presc"&amp;"ription attached, the description of the problem, and it is a 2 -year history that they ask you? She even asked for the name of the insurance in order to prevent customers. A friend who ensures her animals with another company, has never seen this either!"&amp;" You want to pay for nothing, be taken for ..., take Solly Azar!")</f>
        <v>Or how to pay insurance without ever being reimbursed, which promises you mountains and wonders to ultimately take you for a fair good to pay ..... false advertisement at all levels concerning veterinary costs taken in charge, high contributions, I Pay for my animals without succeeding in obtaining the slightest refund because they always claim additional documents. Even asking me for a medical history of my dog ​​before he was born! ... my veterinarian is ulcerated such practices, to fill in documents, tells me that I have never seen this in her life, telling me that she has something else to do than constantly filling various requests that have Nothing to do with the refund request ... a simple invoice little high, the well -filled care sheet, the prescription attached, the description of the problem, and it is a 2 -year history that they ask you? She even asked for the name of the insurance in order to prevent customers. A friend who ensures her animals with another company, has never seen this either! You want to pay for nothing, be taken for ..., take Solly Azar!</v>
      </c>
      <c r="J310" s="3" t="s">
        <v>975</v>
      </c>
      <c r="K310" s="3" t="str">
        <f>IFERROR(__xludf.DUMMYFUNCTION("GOOGLETRANSLATE(J310,""fr"",""en"")"),"Or how to pay insurance without ever being reimbursed, which promises you mountains and wonders to ultimately take you for a fair good to pay ..... false advertisement at all levels concerning veterinary costs taken in charge, high contributions, I Pay fo"&amp;"r my animals without succeeding in obtaining the slightest refund because they always claim additional documents. Even asking me for a medical history of my dog ​​before he was born! ... my veterinarian is ulcerated such practices, to fill in documents, t"&amp;"ells me that I have never seen this in her life, telling me that she has something else to do than constantly filling various requests that have Nothing to do with the refund request ... a simple invoice little high, the well -filled care sheet, the presc"&amp;"ription attached, the description of the problem, and it is a 2 -year history that they ask you? She even asked for the name of the insurance in order to prevent customers. A friend who ensures her animals with another company, has never seen this either!"&amp;" You want to pay for nothing, be taken for ..., take Solly Azar!")</f>
        <v>Or how to pay insurance without ever being reimbursed, which promises you mountains and wonders to ultimately take you for a fair good to pay ..... false advertisement at all levels concerning veterinary costs taken in charge, high contributions, I Pay for my animals without succeeding in obtaining the slightest refund because they always claim additional documents. Even asking me for a medical history of my dog ​​before he was born! ... my veterinarian is ulcerated such practices, to fill in documents, tells me that I have never seen this in her life, telling me that she has something else to do than constantly filling various requests that have Nothing to do with the refund request ... a simple invoice little high, the well -filled care sheet, the prescription attached, the description of the problem, and it is a 2 -year history that they ask you? She even asked for the name of the insurance in order to prevent customers. A friend who ensures her animals with another company, has never seen this either! You want to pay for nothing, be taken for ..., take Solly Azar!</v>
      </c>
    </row>
    <row r="311" ht="15.75" customHeight="1">
      <c r="B311" s="3" t="s">
        <v>976</v>
      </c>
      <c r="C311" s="3" t="s">
        <v>977</v>
      </c>
      <c r="D311" s="3" t="s">
        <v>969</v>
      </c>
      <c r="E311" s="3" t="s">
        <v>860</v>
      </c>
      <c r="F311" s="3" t="s">
        <v>15</v>
      </c>
      <c r="G311" s="3" t="s">
        <v>978</v>
      </c>
      <c r="H311" s="3" t="s">
        <v>83</v>
      </c>
      <c r="I311" s="3" t="str">
        <f>IFERROR(__xludf.DUMMYFUNCTION("GOOGLETRANSLATE(C311,""fr"",""en"")"),"I was a client at Solly Azar for my dogs and my house a few years ago, I had resounded because I was not satisfied.
For reasons that are clean to me I have resulted with them for over a year now, they have completely changed their ways of functioning and"&amp;" they are adapted to the needs of customers.
I am delighted to see that some insurances put water in their wine and regulates all their concerns.
TO ADVICE")</f>
        <v>I was a client at Solly Azar for my dogs and my house a few years ago, I had resounded because I was not satisfied.
For reasons that are clean to me I have resulted with them for over a year now, they have completely changed their ways of functioning and they are adapted to the needs of customers.
I am delighted to see that some insurances put water in their wine and regulates all their concerns.
TO ADVICE</v>
      </c>
      <c r="J311" s="3" t="s">
        <v>977</v>
      </c>
      <c r="K311" s="3" t="str">
        <f>IFERROR(__xludf.DUMMYFUNCTION("GOOGLETRANSLATE(J311,""fr"",""en"")"),"I was a client at Solly Azar for my dogs and my house a few years ago, I had resounded because I was not satisfied.
For reasons that are clean to me I have resulted with them for over a year now, they have completely changed their ways of functioning and"&amp;" they are adapted to the needs of customers.
I am delighted to see that some insurances put water in their wine and regulates all their concerns.
TO ADVICE")</f>
        <v>I was a client at Solly Azar for my dogs and my house a few years ago, I had resounded because I was not satisfied.
For reasons that are clean to me I have resulted with them for over a year now, they have completely changed their ways of functioning and they are adapted to the needs of customers.
I am delighted to see that some insurances put water in their wine and regulates all their concerns.
TO ADVICE</v>
      </c>
    </row>
    <row r="312" ht="15.75" customHeight="1">
      <c r="B312" s="3" t="s">
        <v>979</v>
      </c>
      <c r="C312" s="3" t="s">
        <v>980</v>
      </c>
      <c r="D312" s="3" t="s">
        <v>969</v>
      </c>
      <c r="E312" s="3" t="s">
        <v>860</v>
      </c>
      <c r="F312" s="3" t="s">
        <v>15</v>
      </c>
      <c r="G312" s="3" t="s">
        <v>981</v>
      </c>
      <c r="H312" s="3" t="s">
        <v>301</v>
      </c>
      <c r="I312" s="3" t="str">
        <f>IFERROR(__xludf.DUMMYFUNCTION("GOOGLETRANSLATE(C312,""fr"",""en"")"),"Having insured my dog ​​late, I am in the first year of insurance but the 2 claims that I declared were reimbursed conf my contract.")</f>
        <v>Having insured my dog ​​late, I am in the first year of insurance but the 2 claims that I declared were reimbursed conf my contract.</v>
      </c>
      <c r="J312" s="3" t="s">
        <v>980</v>
      </c>
      <c r="K312" s="3" t="str">
        <f>IFERROR(__xludf.DUMMYFUNCTION("GOOGLETRANSLATE(J312,""fr"",""en"")"),"Having insured my dog ​​late, I am in the first year of insurance but the 2 claims that I declared were reimbursed conf my contract.")</f>
        <v>Having insured my dog ​​late, I am in the first year of insurance but the 2 claims that I declared were reimbursed conf my contract.</v>
      </c>
    </row>
    <row r="313" ht="15.75" customHeight="1">
      <c r="B313" s="3" t="s">
        <v>982</v>
      </c>
      <c r="C313" s="3" t="s">
        <v>983</v>
      </c>
      <c r="D313" s="3" t="s">
        <v>969</v>
      </c>
      <c r="E313" s="3" t="s">
        <v>860</v>
      </c>
      <c r="F313" s="3" t="s">
        <v>15</v>
      </c>
      <c r="G313" s="3" t="s">
        <v>984</v>
      </c>
      <c r="H313" s="3" t="s">
        <v>315</v>
      </c>
      <c r="I313" s="3" t="str">
        <f>IFERROR(__xludf.DUMMYFUNCTION("GOOGLETRANSLATE(C313,""fr"",""en"")"),"Increases without deduction, the last 26 % and this without having had any care to reimburse. We sent a request for an explanation, the answer ....... basically is like that and not otherwise.")</f>
        <v>Increases without deduction, the last 26 % and this without having had any care to reimburse. We sent a request for an explanation, the answer ....... basically is like that and not otherwise.</v>
      </c>
      <c r="J313" s="3" t="s">
        <v>983</v>
      </c>
      <c r="K313" s="3" t="str">
        <f>IFERROR(__xludf.DUMMYFUNCTION("GOOGLETRANSLATE(J313,""fr"",""en"")"),"Increases without deduction, the last 26 % and this without having had any care to reimburse. We sent a request for an explanation, the answer ....... basically is like that and not otherwise.")</f>
        <v>Increases without deduction, the last 26 % and this without having had any care to reimburse. We sent a request for an explanation, the answer ....... basically is like that and not otherwise.</v>
      </c>
    </row>
    <row r="314" ht="15.75" customHeight="1">
      <c r="B314" s="3" t="s">
        <v>985</v>
      </c>
      <c r="C314" s="3" t="s">
        <v>986</v>
      </c>
      <c r="D314" s="3" t="s">
        <v>969</v>
      </c>
      <c r="E314" s="3" t="s">
        <v>860</v>
      </c>
      <c r="F314" s="3" t="s">
        <v>15</v>
      </c>
      <c r="G314" s="3" t="s">
        <v>987</v>
      </c>
      <c r="H314" s="3" t="s">
        <v>44</v>
      </c>
      <c r="I314" s="3" t="str">
        <f>IFERROR(__xludf.DUMMYFUNCTION("GOOGLETRANSLATE(C314,""fr"",""en"")"),"To flee !! Quadrup 'helps if you want to pay an annuity to this insurer. They always find a pretext not to reimburse. E even when they have no choice lose the documents sent. Above all, do you never make your pet at home you will pay money at a loss")</f>
        <v>To flee !! Quadrup 'helps if you want to pay an annuity to this insurer. They always find a pretext not to reimburse. E even when they have no choice lose the documents sent. Above all, do you never make your pet at home you will pay money at a loss</v>
      </c>
      <c r="J314" s="3" t="s">
        <v>986</v>
      </c>
      <c r="K314" s="3" t="str">
        <f>IFERROR(__xludf.DUMMYFUNCTION("GOOGLETRANSLATE(J314,""fr"",""en"")"),"To flee !! Quadrup 'helps if you want to pay an annuity to this insurer. They always find a pretext not to reimburse. E even when they have no choice lose the documents sent. Above all, do you never make your pet at home you will pay money at a loss")</f>
        <v>To flee !! Quadrup 'helps if you want to pay an annuity to this insurer. They always find a pretext not to reimburse. E even when they have no choice lose the documents sent. Above all, do you never make your pet at home you will pay money at a loss</v>
      </c>
    </row>
    <row r="315" ht="15.75" customHeight="1">
      <c r="B315" s="3" t="s">
        <v>988</v>
      </c>
      <c r="C315" s="3" t="s">
        <v>989</v>
      </c>
      <c r="D315" s="3" t="s">
        <v>990</v>
      </c>
      <c r="E315" s="3" t="s">
        <v>860</v>
      </c>
      <c r="F315" s="3" t="s">
        <v>15</v>
      </c>
      <c r="G315" s="3" t="s">
        <v>991</v>
      </c>
      <c r="H315" s="3" t="s">
        <v>49</v>
      </c>
      <c r="I315" s="3" t="str">
        <f>IFERROR(__xludf.DUMMYFUNCTION("GOOGLETRANSLATE(C315,""fr"",""en"")"),"To flee to everything took !!!!! When we take out the insurance everything is fine but as soon as it is a question of having information concerning the increase or of requesting the schedule due to this one to terminate with the Châtel law impossible !!!!"&amp;"!
Advisor Mr D. is supposed to recall, does not do so and no answers to emails ...
I got fooled by subscribing !!!!!")</f>
        <v>To flee to everything took !!!!! When we take out the insurance everything is fine but as soon as it is a question of having information concerning the increase or of requesting the schedule due to this one to terminate with the Châtel law impossible !!!!!
Advisor Mr D. is supposed to recall, does not do so and no answers to emails ...
I got fooled by subscribing !!!!!</v>
      </c>
      <c r="J315" s="3" t="s">
        <v>989</v>
      </c>
      <c r="K315" s="3" t="str">
        <f>IFERROR(__xludf.DUMMYFUNCTION("GOOGLETRANSLATE(J315,""fr"",""en"")"),"To flee to everything took !!!!! When we take out the insurance everything is fine but as soon as it is a question of having information concerning the increase or of requesting the schedule due to this one to terminate with the Châtel law impossible !!!!"&amp;"!
Advisor Mr D. is supposed to recall, does not do so and no answers to emails ...
I got fooled by subscribing !!!!!")</f>
        <v>To flee to everything took !!!!! When we take out the insurance everything is fine but as soon as it is a question of having information concerning the increase or of requesting the schedule due to this one to terminate with the Châtel law impossible !!!!!
Advisor Mr D. is supposed to recall, does not do so and no answers to emails ...
I got fooled by subscribing !!!!!</v>
      </c>
    </row>
    <row r="316" ht="15.75" customHeight="1">
      <c r="B316" s="3" t="s">
        <v>992</v>
      </c>
      <c r="C316" s="3" t="s">
        <v>993</v>
      </c>
      <c r="D316" s="3" t="s">
        <v>990</v>
      </c>
      <c r="E316" s="3" t="s">
        <v>860</v>
      </c>
      <c r="F316" s="3" t="s">
        <v>15</v>
      </c>
      <c r="G316" s="3" t="s">
        <v>994</v>
      </c>
      <c r="H316" s="3" t="s">
        <v>120</v>
      </c>
      <c r="I316" s="3" t="str">
        <f>IFERROR(__xludf.DUMMYFUNCTION("GOOGLETRANSLATE(C316,""fr"",""en"")"),"I am very unhappy with this insurance, I have been assured since January, my dog ​​has been sick since March she had to have advanced exams. Before having this examination, I have a Tèlephone sent the quote, and A person told me that I would be reimbursed"&amp;" 60 % of my costs,
So I do these exams which are mounting at 700 euros, I send all the papers and there I am told that the disease is Antèreieur to the subscription which is absolutely false, I will do a certificate by veto, I am waiting for the followin"&amp;"g but I do not intend to leave that there I will enter who to right")</f>
        <v>I am very unhappy with this insurance, I have been assured since January, my dog ​​has been sick since March she had to have advanced exams. Before having this examination, I have a Tèlephone sent the quote, and A person told me that I would be reimbursed 60 % of my costs,
So I do these exams which are mounting at 700 euros, I send all the papers and there I am told that the disease is Antèreieur to the subscription which is absolutely false, I will do a certificate by veto, I am waiting for the following but I do not intend to leave that there I will enter who to right</v>
      </c>
      <c r="J316" s="3" t="s">
        <v>993</v>
      </c>
      <c r="K316" s="3" t="str">
        <f>IFERROR(__xludf.DUMMYFUNCTION("GOOGLETRANSLATE(J316,""fr"",""en"")"),"I am very unhappy with this insurance, I have been assured since January, my dog ​​has been sick since March she had to have advanced exams. Before having this examination, I have a Tèlephone sent the quote, and A person told me that I would be reimbursed"&amp;" 60 % of my costs,
So I do these exams which are mounting at 700 euros, I send all the papers and there I am told that the disease is Antèreieur to the subscription which is absolutely false, I will do a certificate by veto, I am waiting for the followin"&amp;"g but I do not intend to leave that there I will enter who to right")</f>
        <v>I am very unhappy with this insurance, I have been assured since January, my dog ​​has been sick since March she had to have advanced exams. Before having this examination, I have a Tèlephone sent the quote, and A person told me that I would be reimbursed 60 % of my costs,
So I do these exams which are mounting at 700 euros, I send all the papers and there I am told that the disease is Antèreieur to the subscription which is absolutely false, I will do a certificate by veto, I am waiting for the following but I do not intend to leave that there I will enter who to right</v>
      </c>
    </row>
    <row r="317" ht="15.75" customHeight="1">
      <c r="B317" s="3" t="s">
        <v>995</v>
      </c>
      <c r="C317" s="3" t="s">
        <v>996</v>
      </c>
      <c r="D317" s="3" t="s">
        <v>990</v>
      </c>
      <c r="E317" s="3" t="s">
        <v>860</v>
      </c>
      <c r="F317" s="3" t="s">
        <v>15</v>
      </c>
      <c r="G317" s="3" t="s">
        <v>997</v>
      </c>
      <c r="H317" s="3" t="s">
        <v>163</v>
      </c>
      <c r="I317" s="3" t="str">
        <f>IFERROR(__xludf.DUMMYFUNCTION("GOOGLETRANSLATE(C317,""fr"",""en"")"),"Mail received informing me that my subscription will go from 54 euros to 98 euros per month from January 2022.
After my call to have explanations, the advisor informed me that I had 20 days to terminate my contract on reception of the email.
Shame on th"&amp;"em!!!")</f>
        <v>Mail received informing me that my subscription will go from 54 euros to 98 euros per month from January 2022.
After my call to have explanations, the advisor informed me that I had 20 days to terminate my contract on reception of the email.
Shame on them!!!</v>
      </c>
      <c r="J317" s="3" t="s">
        <v>996</v>
      </c>
      <c r="K317" s="3" t="str">
        <f>IFERROR(__xludf.DUMMYFUNCTION("GOOGLETRANSLATE(J317,""fr"",""en"")"),"Mail received informing me that my subscription will go from 54 euros to 98 euros per month from January 2022.
After my call to have explanations, the advisor informed me that I had 20 days to terminate my contract on reception of the email.
Shame on th"&amp;"em!!!")</f>
        <v>Mail received informing me that my subscription will go from 54 euros to 98 euros per month from January 2022.
After my call to have explanations, the advisor informed me that I had 20 days to terminate my contract on reception of the email.
Shame on them!!!</v>
      </c>
    </row>
    <row r="318" ht="15.75" customHeight="1">
      <c r="B318" s="3" t="s">
        <v>998</v>
      </c>
      <c r="C318" s="3" t="s">
        <v>999</v>
      </c>
      <c r="D318" s="3" t="s">
        <v>990</v>
      </c>
      <c r="E318" s="3" t="s">
        <v>860</v>
      </c>
      <c r="F318" s="3" t="s">
        <v>15</v>
      </c>
      <c r="G318" s="3" t="s">
        <v>1000</v>
      </c>
      <c r="H318" s="3" t="s">
        <v>163</v>
      </c>
      <c r="I318" s="3" t="str">
        <f>IFERROR(__xludf.DUMMYFUNCTION("GOOGLETRANSLATE(C318,""fr"",""en"")"),"Same misadventure as previous opinions, the subscription increases every year, 1st year 37 €, 2nd year 63 € and this year it asks me 93 € ... Knowing that I have a ceiling at 1300 € and that I am far from 'Having reached this ceiling .... where is the int"&amp;"erest of having a mutual it is better that I spare myself.")</f>
        <v>Same misadventure as previous opinions, the subscription increases every year, 1st year 37 €, 2nd year 63 € and this year it asks me 93 € ... Knowing that I have a ceiling at 1300 € and that I am far from 'Having reached this ceiling .... where is the interest of having a mutual it is better that I spare myself.</v>
      </c>
      <c r="J318" s="3" t="s">
        <v>999</v>
      </c>
      <c r="K318" s="3" t="str">
        <f>IFERROR(__xludf.DUMMYFUNCTION("GOOGLETRANSLATE(J318,""fr"",""en"")"),"Same misadventure as previous opinions, the subscription increases every year, 1st year 37 €, 2nd year 63 € and this year it asks me 93 € ... Knowing that I have a ceiling at 1300 € and that I am far from 'Having reached this ceiling .... where is the int"&amp;"erest of having a mutual it is better that I spare myself.")</f>
        <v>Same misadventure as previous opinions, the subscription increases every year, 1st year 37 €, 2nd year 63 € and this year it asks me 93 € ... Knowing that I have a ceiling at 1300 € and that I am far from 'Having reached this ceiling .... where is the interest of having a mutual it is better that I spare myself.</v>
      </c>
    </row>
    <row r="319" ht="15.75" customHeight="1">
      <c r="B319" s="3" t="s">
        <v>1001</v>
      </c>
      <c r="C319" s="3" t="s">
        <v>1002</v>
      </c>
      <c r="D319" s="3" t="s">
        <v>990</v>
      </c>
      <c r="E319" s="3" t="s">
        <v>860</v>
      </c>
      <c r="F319" s="3" t="s">
        <v>15</v>
      </c>
      <c r="G319" s="3" t="s">
        <v>1003</v>
      </c>
      <c r="H319" s="3" t="s">
        <v>170</v>
      </c>
      <c r="I319" s="3" t="str">
        <f>IFERROR(__xludf.DUMMYFUNCTION("GOOGLETRANSLATE(C319,""fr"",""en"")"),"A shame this insurance. The salespeople make you believe things when it is one of the exclusions. They press you so that you adhere without having time to read everything. I did not know that these methods still existed in groups like this. I am outraged "&amp;"and disappointed and above all blocked for 1 year apparently. To run away absolutely")</f>
        <v>A shame this insurance. The salespeople make you believe things when it is one of the exclusions. They press you so that you adhere without having time to read everything. I did not know that these methods still existed in groups like this. I am outraged and disappointed and above all blocked for 1 year apparently. To run away absolutely</v>
      </c>
      <c r="J319" s="3" t="s">
        <v>1002</v>
      </c>
      <c r="K319" s="3" t="str">
        <f>IFERROR(__xludf.DUMMYFUNCTION("GOOGLETRANSLATE(J319,""fr"",""en"")"),"A shame this insurance. The salespeople make you believe things when it is one of the exclusions. They press you so that you adhere without having time to read everything. I did not know that these methods still existed in groups like this. I am outraged "&amp;"and disappointed and above all blocked for 1 year apparently. To run away absolutely")</f>
        <v>A shame this insurance. The salespeople make you believe things when it is one of the exclusions. They press you so that you adhere without having time to read everything. I did not know that these methods still existed in groups like this. I am outraged and disappointed and above all blocked for 1 year apparently. To run away absolutely</v>
      </c>
    </row>
    <row r="320" ht="15.75" customHeight="1">
      <c r="B320" s="3" t="s">
        <v>1004</v>
      </c>
      <c r="C320" s="3" t="s">
        <v>1005</v>
      </c>
      <c r="D320" s="3" t="s">
        <v>990</v>
      </c>
      <c r="E320" s="3" t="s">
        <v>860</v>
      </c>
      <c r="F320" s="3" t="s">
        <v>15</v>
      </c>
      <c r="G320" s="3" t="s">
        <v>1006</v>
      </c>
      <c r="H320" s="3" t="s">
        <v>170</v>
      </c>
      <c r="I320" s="3" t="str">
        <f>IFERROR(__xludf.DUMMYFUNCTION("GOOGLETRANSLATE(C320,""fr"",""en"")"),"No visibility on the good reception of care sheets. Late and evasive responses to emails in which I ask what it is for reimbursement. Impossible to reach reimbursements by telephone which put an average of a month and a half with reimbursement rates which"&amp;" do not correspond to what they announce")</f>
        <v>No visibility on the good reception of care sheets. Late and evasive responses to emails in which I ask what it is for reimbursement. Impossible to reach reimbursements by telephone which put an average of a month and a half with reimbursement rates which do not correspond to what they announce</v>
      </c>
      <c r="J320" s="3" t="s">
        <v>1005</v>
      </c>
      <c r="K320" s="3" t="str">
        <f>IFERROR(__xludf.DUMMYFUNCTION("GOOGLETRANSLATE(J320,""fr"",""en"")"),"No visibility on the good reception of care sheets. Late and evasive responses to emails in which I ask what it is for reimbursement. Impossible to reach reimbursements by telephone which put an average of a month and a half with reimbursement rates which"&amp;" do not correspond to what they announce")</f>
        <v>No visibility on the good reception of care sheets. Late and evasive responses to emails in which I ask what it is for reimbursement. Impossible to reach reimbursements by telephone which put an average of a month and a half with reimbursement rates which do not correspond to what they announce</v>
      </c>
    </row>
    <row r="321" ht="15.75" customHeight="1">
      <c r="B321" s="3" t="s">
        <v>1007</v>
      </c>
      <c r="C321" s="3" t="s">
        <v>1008</v>
      </c>
      <c r="D321" s="3" t="s">
        <v>990</v>
      </c>
      <c r="E321" s="3" t="s">
        <v>860</v>
      </c>
      <c r="F321" s="3" t="s">
        <v>15</v>
      </c>
      <c r="G321" s="3" t="s">
        <v>169</v>
      </c>
      <c r="H321" s="3" t="s">
        <v>170</v>
      </c>
      <c r="I321" s="3" t="str">
        <f>IFERROR(__xludf.DUMMYFUNCTION("GOOGLETRANSLATE(C321,""fr"",""en"")"),"I went from € 32 monthly to € 56 monthly. I am told that it is because of the rate of loss. In no way specified on the signed contract. They do not take into account the costs of laboratory for medical analysis, and withdrawal. So on an invoice of € 152 I"&amp;" was reimbursed on a € 30 package charged to vaccination. However during exchanges with salespeople it was agreed that all medical costs were reimbursed so these analysis costs as well as the total vaccination fees should have been. No one in the standard"&amp;", total incompetence on the phone, when you have managed to have an interlocutor, there is a total lack of respect for the member. Insolence, sarcasm and caustic humor. And I just learned that from the age of 10, your companion is no longer taken care of."&amp;" To avoid absolutely. I will insure my dog ​​at Generali. They have great contract. Ah yes, I forgot, I was clearly told that I had to wait for the anniversary of commitment to the contract.")</f>
        <v>I went from € 32 monthly to € 56 monthly. I am told that it is because of the rate of loss. In no way specified on the signed contract. They do not take into account the costs of laboratory for medical analysis, and withdrawal. So on an invoice of € 152 I was reimbursed on a € 30 package charged to vaccination. However during exchanges with salespeople it was agreed that all medical costs were reimbursed so these analysis costs as well as the total vaccination fees should have been. No one in the standard, total incompetence on the phone, when you have managed to have an interlocutor, there is a total lack of respect for the member. Insolence, sarcasm and caustic humor. And I just learned that from the age of 10, your companion is no longer taken care of. To avoid absolutely. I will insure my dog ​​at Generali. They have great contract. Ah yes, I forgot, I was clearly told that I had to wait for the anniversary of commitment to the contract.</v>
      </c>
      <c r="J321" s="3" t="s">
        <v>1008</v>
      </c>
      <c r="K321" s="3" t="str">
        <f>IFERROR(__xludf.DUMMYFUNCTION("GOOGLETRANSLATE(J321,""fr"",""en"")"),"I went from € 32 monthly to € 56 monthly. I am told that it is because of the rate of loss. In no way specified on the signed contract. They do not take into account the costs of laboratory for medical analysis, and withdrawal. So on an invoice of € 152 I"&amp;" was reimbursed on a € 30 package charged to vaccination. However during exchanges with salespeople it was agreed that all medical costs were reimbursed so these analysis costs as well as the total vaccination fees should have been. No one in the standard"&amp;", total incompetence on the phone, when you have managed to have an interlocutor, there is a total lack of respect for the member. Insolence, sarcasm and caustic humor. And I just learned that from the age of 10, your companion is no longer taken care of."&amp;" To avoid absolutely. I will insure my dog ​​at Generali. They have great contract. Ah yes, I forgot, I was clearly told that I had to wait for the anniversary of commitment to the contract.")</f>
        <v>I went from € 32 monthly to € 56 monthly. I am told that it is because of the rate of loss. In no way specified on the signed contract. They do not take into account the costs of laboratory for medical analysis, and withdrawal. So on an invoice of € 152 I was reimbursed on a € 30 package charged to vaccination. However during exchanges with salespeople it was agreed that all medical costs were reimbursed so these analysis costs as well as the total vaccination fees should have been. No one in the standard, total incompetence on the phone, when you have managed to have an interlocutor, there is a total lack of respect for the member. Insolence, sarcasm and caustic humor. And I just learned that from the age of 10, your companion is no longer taken care of. To avoid absolutely. I will insure my dog ​​at Generali. They have great contract. Ah yes, I forgot, I was clearly told that I had to wait for the anniversary of commitment to the contract.</v>
      </c>
    </row>
    <row r="322" ht="15.75" customHeight="1">
      <c r="B322" s="3" t="s">
        <v>1009</v>
      </c>
      <c r="C322" s="3" t="s">
        <v>1010</v>
      </c>
      <c r="D322" s="3" t="s">
        <v>990</v>
      </c>
      <c r="E322" s="3" t="s">
        <v>860</v>
      </c>
      <c r="F322" s="3" t="s">
        <v>15</v>
      </c>
      <c r="G322" s="3" t="s">
        <v>258</v>
      </c>
      <c r="H322" s="3" t="s">
        <v>170</v>
      </c>
      <c r="I322" s="3" t="str">
        <f>IFERROR(__xludf.DUMMYFUNCTION("GOOGLETRANSLATE(C322,""fr"",""en"")"),"I just subscribed to dog insurance +, my other animal being insured at April.
Very pleasant commercial contacts.
Cohenting prices compared to other offers
I cannot decide on the reimbursement times to date, however, indicate that APRIL can take weeks o"&amp;"r even months to reimburse the costs incurred
The arrival of a new dog prompted me to change insurer.")</f>
        <v>I just subscribed to dog insurance +, my other animal being insured at April.
Very pleasant commercial contacts.
Cohenting prices compared to other offers
I cannot decide on the reimbursement times to date, however, indicate that APRIL can take weeks or even months to reimburse the costs incurred
The arrival of a new dog prompted me to change insurer.</v>
      </c>
      <c r="J322" s="3" t="s">
        <v>1010</v>
      </c>
      <c r="K322" s="3" t="str">
        <f>IFERROR(__xludf.DUMMYFUNCTION("GOOGLETRANSLATE(J322,""fr"",""en"")"),"I just subscribed to dog insurance +, my other animal being insured at April.
Very pleasant commercial contacts.
Cohenting prices compared to other offers
I cannot decide on the reimbursement times to date, however, indicate that APRIL can take weeks o"&amp;"r even months to reimburse the costs incurred
The arrival of a new dog prompted me to change insurer.")</f>
        <v>I just subscribed to dog insurance +, my other animal being insured at April.
Very pleasant commercial contacts.
Cohenting prices compared to other offers
I cannot decide on the reimbursement times to date, however, indicate that APRIL can take weeks or even months to reimburse the costs incurred
The arrival of a new dog prompted me to change insurer.</v>
      </c>
    </row>
    <row r="323" ht="15.75" customHeight="1">
      <c r="B323" s="3" t="s">
        <v>1011</v>
      </c>
      <c r="C323" s="3" t="s">
        <v>1012</v>
      </c>
      <c r="D323" s="3" t="s">
        <v>990</v>
      </c>
      <c r="E323" s="3" t="s">
        <v>860</v>
      </c>
      <c r="F323" s="3" t="s">
        <v>15</v>
      </c>
      <c r="G323" s="3" t="s">
        <v>797</v>
      </c>
      <c r="H323" s="3" t="s">
        <v>113</v>
      </c>
      <c r="I323" s="3" t="str">
        <f>IFERROR(__xludf.DUMMYFUNCTION("GOOGLETRANSLATE(C323,""fr"",""en"")"),"Very good insurance for my dog ​​and my cat! Be careful, however, to take the right contract well because it is sometimes difficult to distinguish the accident from the disease ...")</f>
        <v>Very good insurance for my dog ​​and my cat! Be careful, however, to take the right contract well because it is sometimes difficult to distinguish the accident from the disease ...</v>
      </c>
      <c r="J323" s="3" t="s">
        <v>1012</v>
      </c>
      <c r="K323" s="3" t="str">
        <f>IFERROR(__xludf.DUMMYFUNCTION("GOOGLETRANSLATE(J323,""fr"",""en"")"),"Very good insurance for my dog ​​and my cat! Be careful, however, to take the right contract well because it is sometimes difficult to distinguish the accident from the disease ...")</f>
        <v>Very good insurance for my dog ​​and my cat! Be careful, however, to take the right contract well because it is sometimes difficult to distinguish the accident from the disease ...</v>
      </c>
    </row>
    <row r="324" ht="15.75" customHeight="1">
      <c r="B324" s="3" t="s">
        <v>1013</v>
      </c>
      <c r="C324" s="3" t="s">
        <v>1014</v>
      </c>
      <c r="D324" s="3" t="s">
        <v>990</v>
      </c>
      <c r="E324" s="3" t="s">
        <v>860</v>
      </c>
      <c r="F324" s="3" t="s">
        <v>15</v>
      </c>
      <c r="G324" s="3" t="s">
        <v>1015</v>
      </c>
      <c r="H324" s="3" t="s">
        <v>113</v>
      </c>
      <c r="I324" s="3" t="str">
        <f>IFERROR(__xludf.DUMMYFUNCTION("GOOGLETRANSLATE(C324,""fr"",""en"")"),"Requests are now sent by email, which facilitates the procedure and reimbursements are made very quickly, and if problem, which is rare, requests are also processed as soon as possible. Very kind staff on the phone. Small flat, the price which has however"&amp;" increased significantly since my membership ... but in view of the service rendered, I accept so far.")</f>
        <v>Requests are now sent by email, which facilitates the procedure and reimbursements are made very quickly, and if problem, which is rare, requests are also processed as soon as possible. Very kind staff on the phone. Small flat, the price which has however increased significantly since my membership ... but in view of the service rendered, I accept so far.</v>
      </c>
      <c r="J324" s="3" t="s">
        <v>1014</v>
      </c>
      <c r="K324" s="3" t="str">
        <f>IFERROR(__xludf.DUMMYFUNCTION("GOOGLETRANSLATE(J324,""fr"",""en"")"),"Requests are now sent by email, which facilitates the procedure and reimbursements are made very quickly, and if problem, which is rare, requests are also processed as soon as possible. Very kind staff on the phone. Small flat, the price which has however"&amp;" increased significantly since my membership ... but in view of the service rendered, I accept so far.")</f>
        <v>Requests are now sent by email, which facilitates the procedure and reimbursements are made very quickly, and if problem, which is rare, requests are also processed as soon as possible. Very kind staff on the phone. Small flat, the price which has however increased significantly since my membership ... but in view of the service rendered, I accept so far.</v>
      </c>
    </row>
    <row r="325" ht="15.75" customHeight="1">
      <c r="B325" s="3" t="s">
        <v>1016</v>
      </c>
      <c r="C325" s="3" t="s">
        <v>1017</v>
      </c>
      <c r="D325" s="3" t="s">
        <v>990</v>
      </c>
      <c r="E325" s="3" t="s">
        <v>860</v>
      </c>
      <c r="F325" s="3" t="s">
        <v>15</v>
      </c>
      <c r="G325" s="3" t="s">
        <v>1018</v>
      </c>
      <c r="H325" s="3" t="s">
        <v>159</v>
      </c>
      <c r="I325" s="3" t="str">
        <f>IFERROR(__xludf.DUMMYFUNCTION("GOOGLETRANSLATE(C325,""fr"",""en"")"),"Hello,
I encounter difficulties in termination. The law (Chatel) requires a reminder of the anniversary of the contract. A declaration will be made on my part with an administrative court. It is unacceptable, especially when it is insurance for an anim"&amp;"al!")</f>
        <v>Hello,
I encounter difficulties in termination. The law (Chatel) requires a reminder of the anniversary of the contract. A declaration will be made on my part with an administrative court. It is unacceptable, especially when it is insurance for an animal!</v>
      </c>
      <c r="J325" s="3" t="s">
        <v>1017</v>
      </c>
      <c r="K325" s="3" t="str">
        <f>IFERROR(__xludf.DUMMYFUNCTION("GOOGLETRANSLATE(J325,""fr"",""en"")"),"Hello,
I encounter difficulties in termination. The law (Chatel) requires a reminder of the anniversary of the contract. A declaration will be made on my part with an administrative court. It is unacceptable, especially when it is insurance for an anim"&amp;"al!")</f>
        <v>Hello,
I encounter difficulties in termination. The law (Chatel) requires a reminder of the anniversary of the contract. A declaration will be made on my part with an administrative court. It is unacceptable, especially when it is insurance for an animal!</v>
      </c>
    </row>
    <row r="326" ht="15.75" customHeight="1">
      <c r="B326" s="3" t="s">
        <v>1019</v>
      </c>
      <c r="C326" s="3" t="s">
        <v>1020</v>
      </c>
      <c r="D326" s="3" t="s">
        <v>990</v>
      </c>
      <c r="E326" s="3" t="s">
        <v>860</v>
      </c>
      <c r="F326" s="3" t="s">
        <v>15</v>
      </c>
      <c r="G326" s="3" t="s">
        <v>1021</v>
      </c>
      <c r="H326" s="3" t="s">
        <v>159</v>
      </c>
      <c r="I326" s="3" t="str">
        <f>IFERROR(__xludf.DUMMYFUNCTION("GOOGLETRANSLATE(C326,""fr"",""en"")"),"In 2014 a man as a suite has a search for insurance for my dogs! We discuss he saw that I had remit a questioner for this purpose we see everything in such but what I did not know at the time C 'is that having fulfilled the questioner and put my name belo"&amp;"w attests as a virtual agreement for me was to be confirmed by a written signature of my hand on the contract later received by the post I do not knew nothing about the terms on the internet I am not of this generation! I am 80% disabled I had not read al"&amp;"l the closed suddenly I did not return the famous paper contract which in my eyes was the real acceptance signed by my hand! It has been six years that I have been levied 67 euros when in my eyes I had not contracted this insurance suddenly I never sent a"&amp;"ny bills and God knows if there was one !!! If I knew that they had taken this so -called signature for official I would have sent my more ordered orders of my dogs since you have said that I would not have reported it? And they continue to take me when I"&amp;" only have a disability to live? It was the high cost that made me pass in my grinder said the contract! I will file a complaint because I had not seized that this signature committed me when the guy said to me to reread well with a restful head and send "&amp;"me the dated contract signed but it was never returned I lost everything This money for nothing
")</f>
        <v>In 2014 a man as a suite has a search for insurance for my dogs! We discuss he saw that I had remit a questioner for this purpose we see everything in such but what I did not know at the time C 'is that having fulfilled the questioner and put my name below attests as a virtual agreement for me was to be confirmed by a written signature of my hand on the contract later received by the post I do not knew nothing about the terms on the internet I am not of this generation! I am 80% disabled I had not read all the closed suddenly I did not return the famous paper contract which in my eyes was the real acceptance signed by my hand! It has been six years that I have been levied 67 euros when in my eyes I had not contracted this insurance suddenly I never sent any bills and God knows if there was one !!! If I knew that they had taken this so -called signature for official I would have sent my more ordered orders of my dogs since you have said that I would not have reported it? And they continue to take me when I only have a disability to live? It was the high cost that made me pass in my grinder said the contract! I will file a complaint because I had not seized that this signature committed me when the guy said to me to reread well with a restful head and send me the dated contract signed but it was never returned I lost everything This money for nothing
</v>
      </c>
      <c r="J326" s="3" t="s">
        <v>1020</v>
      </c>
      <c r="K326" s="3" t="str">
        <f>IFERROR(__xludf.DUMMYFUNCTION("GOOGLETRANSLATE(J326,""fr"",""en"")"),"In 2014 a man as a suite has a search for insurance for my dogs! We discuss he saw that I had remit a questioner for this purpose we see everything in such but what I did not know at the time C 'is that having fulfilled the questioner and put my name belo"&amp;"w attests as a virtual agreement for me was to be confirmed by a written signature of my hand on the contract later received by the post I do not knew nothing about the terms on the internet I am not of this generation! I am 80% disabled I had not read al"&amp;"l the closed suddenly I did not return the famous paper contract which in my eyes was the real acceptance signed by my hand! It has been six years that I have been levied 67 euros when in my eyes I had not contracted this insurance suddenly I never sent a"&amp;"ny bills and God knows if there was one !!! If I knew that they had taken this so -called signature for official I would have sent my more ordered orders of my dogs since you have said that I would not have reported it? And they continue to take me when I"&amp;" only have a disability to live? It was the high cost that made me pass in my grinder said the contract! I will file a complaint because I had not seized that this signature committed me when the guy said to me to reread well with a restful head and send "&amp;"me the dated contract signed but it was never returned I lost everything This money for nothing
")</f>
        <v>In 2014 a man as a suite has a search for insurance for my dogs! We discuss he saw that I had remit a questioner for this purpose we see everything in such but what I did not know at the time C 'is that having fulfilled the questioner and put my name below attests as a virtual agreement for me was to be confirmed by a written signature of my hand on the contract later received by the post I do not knew nothing about the terms on the internet I am not of this generation! I am 80% disabled I had not read all the closed suddenly I did not return the famous paper contract which in my eyes was the real acceptance signed by my hand! It has been six years that I have been levied 67 euros when in my eyes I had not contracted this insurance suddenly I never sent any bills and God knows if there was one !!! If I knew that they had taken this so -called signature for official I would have sent my more ordered orders of my dogs since you have said that I would not have reported it? And they continue to take me when I only have a disability to live? It was the high cost that made me pass in my grinder said the contract! I will file a complaint because I had not seized that this signature committed me when the guy said to me to reread well with a restful head and send me the dated contract signed but it was never returned I lost everything This money for nothing
</v>
      </c>
    </row>
    <row r="327" ht="15.75" customHeight="1">
      <c r="B327" s="3" t="s">
        <v>1022</v>
      </c>
      <c r="C327" s="3" t="s">
        <v>1023</v>
      </c>
      <c r="D327" s="3" t="s">
        <v>990</v>
      </c>
      <c r="E327" s="3" t="s">
        <v>860</v>
      </c>
      <c r="F327" s="3" t="s">
        <v>15</v>
      </c>
      <c r="G327" s="3" t="s">
        <v>679</v>
      </c>
      <c r="H327" s="3" t="s">
        <v>329</v>
      </c>
      <c r="I327" s="3" t="str">
        <f>IFERROR(__xludf.DUMMYFUNCTION("GOOGLETRANSLATE(C327,""fr"",""en"")"),"Very long reimbursement period. Impossible to know if the file is well received and is pending or in processing or refused in the customer area. Refund provided announced in 48 hours a week ... I've been waiting for a month. No response to my email asking"&amp;" to process my refund more quickly. I have 2 Newfoundland with them, I have 1 dog and 2 cats to insure, I think I go elsewhere. Commercially it was very fast ... Refund not serious. Mistrust")</f>
        <v>Very long reimbursement period. Impossible to know if the file is well received and is pending or in processing or refused in the customer area. Refund provided announced in 48 hours a week ... I've been waiting for a month. No response to my email asking to process my refund more quickly. I have 2 Newfoundland with them, I have 1 dog and 2 cats to insure, I think I go elsewhere. Commercially it was very fast ... Refund not serious. Mistrust</v>
      </c>
      <c r="J327" s="3" t="s">
        <v>1023</v>
      </c>
      <c r="K327" s="3" t="str">
        <f>IFERROR(__xludf.DUMMYFUNCTION("GOOGLETRANSLATE(J327,""fr"",""en"")"),"Very long reimbursement period. Impossible to know if the file is well received and is pending or in processing or refused in the customer area. Refund provided announced in 48 hours a week ... I've been waiting for a month. No response to my email asking"&amp;" to process my refund more quickly. I have 2 Newfoundland with them, I have 1 dog and 2 cats to insure, I think I go elsewhere. Commercially it was very fast ... Refund not serious. Mistrust")</f>
        <v>Very long reimbursement period. Impossible to know if the file is well received and is pending or in processing or refused in the customer area. Refund provided announced in 48 hours a week ... I've been waiting for a month. No response to my email asking to process my refund more quickly. I have 2 Newfoundland with them, I have 1 dog and 2 cats to insure, I think I go elsewhere. Commercially it was very fast ... Refund not serious. Mistrust</v>
      </c>
    </row>
    <row r="328" ht="15.75" customHeight="1">
      <c r="B328" s="3" t="s">
        <v>1024</v>
      </c>
      <c r="C328" s="3" t="s">
        <v>1025</v>
      </c>
      <c r="D328" s="3" t="s">
        <v>990</v>
      </c>
      <c r="E328" s="3" t="s">
        <v>860</v>
      </c>
      <c r="F328" s="3" t="s">
        <v>15</v>
      </c>
      <c r="G328" s="3" t="s">
        <v>1026</v>
      </c>
      <c r="H328" s="3" t="s">
        <v>120</v>
      </c>
      <c r="I328" s="3" t="str">
        <f>IFERROR(__xludf.DUMMYFUNCTION("GOOGLETRANSLATE(C328,""fr"",""en"")"),"A correct price, a kind interlocutor but unfortunately no refund. After 1 month and a half I continue to run in a brilliance. It takes such paper signed by subsequent, still papers, complete file if not these funny steps. In short, I pay insurance that do"&amp;"es not reimburse anything. I will not cry long I will quickly go opposition !!! Above all, don't take insurance at home even if they look nice !!")</f>
        <v>A correct price, a kind interlocutor but unfortunately no refund. After 1 month and a half I continue to run in a brilliance. It takes such paper signed by subsequent, still papers, complete file if not these funny steps. In short, I pay insurance that does not reimburse anything. I will not cry long I will quickly go opposition !!! Above all, don't take insurance at home even if they look nice !!</v>
      </c>
      <c r="J328" s="3" t="s">
        <v>1025</v>
      </c>
      <c r="K328" s="3" t="str">
        <f>IFERROR(__xludf.DUMMYFUNCTION("GOOGLETRANSLATE(J328,""fr"",""en"")"),"A correct price, a kind interlocutor but unfortunately no refund. After 1 month and a half I continue to run in a brilliance. It takes such paper signed by subsequent, still papers, complete file if not these funny steps. In short, I pay insurance that do"&amp;"es not reimburse anything. I will not cry long I will quickly go opposition !!! Above all, don't take insurance at home even if they look nice !!")</f>
        <v>A correct price, a kind interlocutor but unfortunately no refund. After 1 month and a half I continue to run in a brilliance. It takes such paper signed by subsequent, still papers, complete file if not these funny steps. In short, I pay insurance that does not reimburse anything. I will not cry long I will quickly go opposition !!! Above all, don't take insurance at home even if they look nice !!</v>
      </c>
    </row>
    <row r="329" ht="15.75" customHeight="1">
      <c r="B329" s="3" t="s">
        <v>1027</v>
      </c>
      <c r="C329" s="3" t="s">
        <v>1028</v>
      </c>
      <c r="D329" s="3" t="s">
        <v>990</v>
      </c>
      <c r="E329" s="3" t="s">
        <v>860</v>
      </c>
      <c r="F329" s="3" t="s">
        <v>15</v>
      </c>
      <c r="G329" s="3" t="s">
        <v>682</v>
      </c>
      <c r="H329" s="3" t="s">
        <v>120</v>
      </c>
      <c r="I329" s="3" t="str">
        <f>IFERROR(__xludf.DUMMYFUNCTION("GOOGLETRANSLATE(C329,""fr"",""en"")"),"Hello,
I have just taken out insurance at 36 € monthly, I recommend leaving very friendly and good explanations. Now I will see on the 1st vaccine which will be in March, see how the reimbursements are made, and I will come back to you, because to date, "&amp;"when I see all the negative comments ..... I will cross my fingers.
See you soon to say my contentment or dissatisfaction.
")</f>
        <v>Hello,
I have just taken out insurance at 36 € monthly, I recommend leaving very friendly and good explanations. Now I will see on the 1st vaccine which will be in March, see how the reimbursements are made, and I will come back to you, because to date, when I see all the negative comments ..... I will cross my fingers.
See you soon to say my contentment or dissatisfaction.
</v>
      </c>
      <c r="J329" s="3" t="s">
        <v>1028</v>
      </c>
      <c r="K329" s="3" t="str">
        <f>IFERROR(__xludf.DUMMYFUNCTION("GOOGLETRANSLATE(J329,""fr"",""en"")"),"Hello,
I have just taken out insurance at 36 € monthly, I recommend leaving very friendly and good explanations. Now I will see on the 1st vaccine which will be in March, see how the reimbursements are made, and I will come back to you, because to date, "&amp;"when I see all the negative comments ..... I will cross my fingers.
See you soon to say my contentment or dissatisfaction.
")</f>
        <v>Hello,
I have just taken out insurance at 36 € monthly, I recommend leaving very friendly and good explanations. Now I will see on the 1st vaccine which will be in March, see how the reimbursements are made, and I will come back to you, because to date, when I see all the negative comments ..... I will cross my fingers.
See you soon to say my contentment or dissatisfaction.
</v>
      </c>
    </row>
    <row r="330" ht="15.75" customHeight="1">
      <c r="B330" s="3" t="s">
        <v>1029</v>
      </c>
      <c r="C330" s="3" t="s">
        <v>1030</v>
      </c>
      <c r="D330" s="3" t="s">
        <v>990</v>
      </c>
      <c r="E330" s="3" t="s">
        <v>860</v>
      </c>
      <c r="F330" s="3" t="s">
        <v>15</v>
      </c>
      <c r="G330" s="3" t="s">
        <v>462</v>
      </c>
      <c r="H330" s="3" t="s">
        <v>120</v>
      </c>
      <c r="I330" s="3" t="str">
        <f>IFERROR(__xludf.DUMMYFUNCTION("GOOGLETRANSLATE(C330,""fr"",""en"")"),"Insurer that I recommend +++++; I assured my little Kenzo hairs on 4 legs, I first wanted to thank Anna for her welcome her kindness, her professionalism, and above all it is advice thanks to her I joined at Assuropoil, I also thank the people Who are in "&amp;"Ivry as Madeleine Idem super welcome and know how to create a relationship of trust. The strong point also is the reimbursements of the costs that are fast. I wanted to thank you. Cariou Sparacino Valerie")</f>
        <v>Insurer that I recommend +++++; I assured my little Kenzo hairs on 4 legs, I first wanted to thank Anna for her welcome her kindness, her professionalism, and above all it is advice thanks to her I joined at Assuropoil, I also thank the people Who are in Ivry as Madeleine Idem super welcome and know how to create a relationship of trust. The strong point also is the reimbursements of the costs that are fast. I wanted to thank you. Cariou Sparacino Valerie</v>
      </c>
      <c r="J330" s="3" t="s">
        <v>1030</v>
      </c>
      <c r="K330" s="3" t="str">
        <f>IFERROR(__xludf.DUMMYFUNCTION("GOOGLETRANSLATE(J330,""fr"",""en"")"),"Insurer that I recommend +++++; I assured my little Kenzo hairs on 4 legs, I first wanted to thank Anna for her welcome her kindness, her professionalism, and above all it is advice thanks to her I joined at Assuropoil, I also thank the people Who are in "&amp;"Ivry as Madeleine Idem super welcome and know how to create a relationship of trust. The strong point also is the reimbursements of the costs that are fast. I wanted to thank you. Cariou Sparacino Valerie")</f>
        <v>Insurer that I recommend +++++; I assured my little Kenzo hairs on 4 legs, I first wanted to thank Anna for her welcome her kindness, her professionalism, and above all it is advice thanks to her I joined at Assuropoil, I also thank the people Who are in Ivry as Madeleine Idem super welcome and know how to create a relationship of trust. The strong point also is the reimbursements of the costs that are fast. I wanted to thank you. Cariou Sparacino Valerie</v>
      </c>
    </row>
    <row r="331" ht="15.75" customHeight="1">
      <c r="B331" s="3" t="s">
        <v>1031</v>
      </c>
      <c r="C331" s="3" t="s">
        <v>1032</v>
      </c>
      <c r="D331" s="3" t="s">
        <v>990</v>
      </c>
      <c r="E331" s="3" t="s">
        <v>860</v>
      </c>
      <c r="F331" s="3" t="s">
        <v>15</v>
      </c>
      <c r="G331" s="3" t="s">
        <v>1033</v>
      </c>
      <c r="H331" s="3" t="s">
        <v>124</v>
      </c>
      <c r="I331" s="3" t="str">
        <f>IFERROR(__xludf.DUMMYFUNCTION("GOOGLETRANSLATE(C331,""fr"",""en"")"),"'Very attentive advisor to my requests, pleasant and available. I recommend this insurance for your animal because it will have very professional staff at your service.")</f>
        <v>'Very attentive advisor to my requests, pleasant and available. I recommend this insurance for your animal because it will have very professional staff at your service.</v>
      </c>
      <c r="J331" s="3" t="s">
        <v>1032</v>
      </c>
      <c r="K331" s="3" t="str">
        <f>IFERROR(__xludf.DUMMYFUNCTION("GOOGLETRANSLATE(J331,""fr"",""en"")"),"'Very attentive advisor to my requests, pleasant and available. I recommend this insurance for your animal because it will have very professional staff at your service.")</f>
        <v>'Very attentive advisor to my requests, pleasant and available. I recommend this insurance for your animal because it will have very professional staff at your service.</v>
      </c>
    </row>
    <row r="332" ht="15.75" customHeight="1">
      <c r="B332" s="3" t="s">
        <v>1034</v>
      </c>
      <c r="C332" s="3" t="s">
        <v>1035</v>
      </c>
      <c r="D332" s="3" t="s">
        <v>990</v>
      </c>
      <c r="E332" s="3" t="s">
        <v>860</v>
      </c>
      <c r="F332" s="3" t="s">
        <v>15</v>
      </c>
      <c r="G332" s="3" t="s">
        <v>1036</v>
      </c>
      <c r="H332" s="3" t="s">
        <v>129</v>
      </c>
      <c r="I332" s="3" t="str">
        <f>IFERROR(__xludf.DUMMYFUNCTION("GOOGLETRANSLATE(C332,""fr"",""en"")"),"Telephone contacts have always been suitable, reimbursements made within reasonable deadlines, however, contributions (however already very high) increase as soon as they realize that your animal will need a lot of care. You can go from 60 € /month to 80 "&amp;"€ see more than 100 €. It must be remembered that at this price, everything is not taken care of far from ...
But the pompom was the disappointment that I felt when I announce the death of my dog.
The person I had on the phone was correct and understand"&amp;"ing.
He even offered to send the incineration bill (no bowl, having spent astronomical sums for the end of my dog, I had exceeded my reimbursement ceiling).
I received the contributions to terminate contributions and I was shocked by the lack of humanit"&amp;"y, empathy and compassion. Nothing no side of accompaniment.
Banal Certificate of Radiation Certificate, no word that can assimilate any support or empathy.
Just good to set up commercial and financial subjects.
Really disappointing :(
")</f>
        <v>Telephone contacts have always been suitable, reimbursements made within reasonable deadlines, however, contributions (however already very high) increase as soon as they realize that your animal will need a lot of care. You can go from 60 € /month to 80 € see more than 100 €. It must be remembered that at this price, everything is not taken care of far from ...
But the pompom was the disappointment that I felt when I announce the death of my dog.
The person I had on the phone was correct and understanding.
He even offered to send the incineration bill (no bowl, having spent astronomical sums for the end of my dog, I had exceeded my reimbursement ceiling).
I received the contributions to terminate contributions and I was shocked by the lack of humanity, empathy and compassion. Nothing no side of accompaniment.
Banal Certificate of Radiation Certificate, no word that can assimilate any support or empathy.
Just good to set up commercial and financial subjects.
Really disappointing :(
</v>
      </c>
      <c r="J332" s="3" t="s">
        <v>1035</v>
      </c>
      <c r="K332" s="3" t="str">
        <f>IFERROR(__xludf.DUMMYFUNCTION("GOOGLETRANSLATE(J332,""fr"",""en"")"),"Telephone contacts have always been suitable, reimbursements made within reasonable deadlines, however, contributions (however already very high) increase as soon as they realize that your animal will need a lot of care. You can go from 60 € /month to 80 "&amp;"€ see more than 100 €. It must be remembered that at this price, everything is not taken care of far from ...
But the pompom was the disappointment that I felt when I announce the death of my dog.
The person I had on the phone was correct and understand"&amp;"ing.
He even offered to send the incineration bill (no bowl, having spent astronomical sums for the end of my dog, I had exceeded my reimbursement ceiling).
I received the contributions to terminate contributions and I was shocked by the lack of humanit"&amp;"y, empathy and compassion. Nothing no side of accompaniment.
Banal Certificate of Radiation Certificate, no word that can assimilate any support or empathy.
Just good to set up commercial and financial subjects.
Really disappointing :(
")</f>
        <v>Telephone contacts have always been suitable, reimbursements made within reasonable deadlines, however, contributions (however already very high) increase as soon as they realize that your animal will need a lot of care. You can go from 60 € /month to 80 € see more than 100 €. It must be remembered that at this price, everything is not taken care of far from ...
But the pompom was the disappointment that I felt when I announce the death of my dog.
The person I had on the phone was correct and understanding.
He even offered to send the incineration bill (no bowl, having spent astronomical sums for the end of my dog, I had exceeded my reimbursement ceiling).
I received the contributions to terminate contributions and I was shocked by the lack of humanity, empathy and compassion. Nothing no side of accompaniment.
Banal Certificate of Radiation Certificate, no word that can assimilate any support or empathy.
Just good to set up commercial and financial subjects.
Really disappointing :(
</v>
      </c>
    </row>
    <row r="333" ht="15.75" customHeight="1">
      <c r="B333" s="3" t="s">
        <v>1037</v>
      </c>
      <c r="C333" s="3" t="s">
        <v>1038</v>
      </c>
      <c r="D333" s="3" t="s">
        <v>990</v>
      </c>
      <c r="E333" s="3" t="s">
        <v>860</v>
      </c>
      <c r="F333" s="3" t="s">
        <v>15</v>
      </c>
      <c r="G333" s="3" t="s">
        <v>1039</v>
      </c>
      <c r="H333" s="3" t="s">
        <v>129</v>
      </c>
      <c r="I333" s="3" t="str">
        <f>IFERROR(__xludf.DUMMYFUNCTION("GOOGLETRANSLATE(C333,""fr"",""en"")"),"Faced with the big increase in my subscription for 2021, and after many reminders, I finally had telephone contact with an advisor to study my file. It turns out that the calculator applies the calculation criteria but that the latter can take control and"&amp;" make a personalized proposal on a case -by -case basis. This having become reasonable, although at most of my possibilities, I therefore decided to remain a member, especially since the methods of the contract that I had subscribed always suits me very w"&amp;"ell. I had expressed on this site my dissatisfaction, and there, I find it normal to share my contentment of the outcome given to my problem, wishing that everything is going well for the years to come.")</f>
        <v>Faced with the big increase in my subscription for 2021, and after many reminders, I finally had telephone contact with an advisor to study my file. It turns out that the calculator applies the calculation criteria but that the latter can take control and make a personalized proposal on a case -by -case basis. This having become reasonable, although at most of my possibilities, I therefore decided to remain a member, especially since the methods of the contract that I had subscribed always suits me very well. I had expressed on this site my dissatisfaction, and there, I find it normal to share my contentment of the outcome given to my problem, wishing that everything is going well for the years to come.</v>
      </c>
      <c r="J333" s="3" t="s">
        <v>1038</v>
      </c>
      <c r="K333" s="3" t="str">
        <f>IFERROR(__xludf.DUMMYFUNCTION("GOOGLETRANSLATE(J333,""fr"",""en"")"),"Faced with the big increase in my subscription for 2021, and after many reminders, I finally had telephone contact with an advisor to study my file. It turns out that the calculator applies the calculation criteria but that the latter can take control and"&amp;" make a personalized proposal on a case -by -case basis. This having become reasonable, although at most of my possibilities, I therefore decided to remain a member, especially since the methods of the contract that I had subscribed always suits me very w"&amp;"ell. I had expressed on this site my dissatisfaction, and there, I find it normal to share my contentment of the outcome given to my problem, wishing that everything is going well for the years to come.")</f>
        <v>Faced with the big increase in my subscription for 2021, and after many reminders, I finally had telephone contact with an advisor to study my file. It turns out that the calculator applies the calculation criteria but that the latter can take control and make a personalized proposal on a case -by -case basis. This having become reasonable, although at most of my possibilities, I therefore decided to remain a member, especially since the methods of the contract that I had subscribed always suits me very well. I had expressed on this site my dissatisfaction, and there, I find it normal to share my contentment of the outcome given to my problem, wishing that everything is going well for the years to come.</v>
      </c>
    </row>
    <row r="334" ht="15.75" customHeight="1">
      <c r="B334" s="3" t="s">
        <v>1040</v>
      </c>
      <c r="C334" s="3" t="s">
        <v>1041</v>
      </c>
      <c r="D334" s="3" t="s">
        <v>990</v>
      </c>
      <c r="E334" s="3" t="s">
        <v>860</v>
      </c>
      <c r="F334" s="3" t="s">
        <v>15</v>
      </c>
      <c r="G334" s="3" t="s">
        <v>1042</v>
      </c>
      <c r="H334" s="3" t="s">
        <v>59</v>
      </c>
      <c r="I334" s="3" t="str">
        <f>IFERROR(__xludf.DUMMYFUNCTION("GOOGLETRANSLATE(C334,""fr"",""en"")"),"very disapointed...
I had contracted this insurance by phone and during the interview I said that I had two French bulldogs and asked if the concerns specific to the breed (but not present at the time) were taken care of: "" But of course Madame everythi"&amp;"ng is taken care of! Don't worry !!
My dog ​​was operated last month, not only sail from the palace and stenosis but we removed a mass in the throat and we took the opportunity to sterilize it
Nothing has farted, be it sterilization, mass, lab costs wit"&amp;"hout speaking of the palace veil and stenosis.
I have two dogs insured at Assur O'Poil ...
I seriously plan to go and see elsewhere")</f>
        <v>very disapointed...
I had contracted this insurance by phone and during the interview I said that I had two French bulldogs and asked if the concerns specific to the breed (but not present at the time) were taken care of: " But of course Madame everything is taken care of! Don't worry !!
My dog ​​was operated last month, not only sail from the palace and stenosis but we removed a mass in the throat and we took the opportunity to sterilize it
Nothing has farted, be it sterilization, mass, lab costs without speaking of the palace veil and stenosis.
I have two dogs insured at Assur O'Poil ...
I seriously plan to go and see elsewhere</v>
      </c>
      <c r="J334" s="3" t="s">
        <v>1041</v>
      </c>
      <c r="K334" s="3" t="str">
        <f>IFERROR(__xludf.DUMMYFUNCTION("GOOGLETRANSLATE(J334,""fr"",""en"")"),"very disapointed...
I had contracted this insurance by phone and during the interview I said that I had two French bulldogs and asked if the concerns specific to the breed (but not present at the time) were taken care of: "" But of course Madame everythi"&amp;"ng is taken care of! Don't worry !!
My dog ​​was operated last month, not only sail from the palace and stenosis but we removed a mass in the throat and we took the opportunity to sterilize it
Nothing has farted, be it sterilization, mass, lab costs wit"&amp;"hout speaking of the palace veil and stenosis.
I have two dogs insured at Assur O'Poil ...
I seriously plan to go and see elsewhere")</f>
        <v>very disapointed...
I had contracted this insurance by phone and during the interview I said that I had two French bulldogs and asked if the concerns specific to the breed (but not present at the time) were taken care of: " But of course Madame everything is taken care of! Don't worry !!
My dog ​​was operated last month, not only sail from the palace and stenosis but we removed a mass in the throat and we took the opportunity to sterilize it
Nothing has farted, be it sterilization, mass, lab costs without speaking of the palace veil and stenosis.
I have two dogs insured at Assur O'Poil ...
I seriously plan to go and see elsewhere</v>
      </c>
    </row>
    <row r="335" ht="15.75" customHeight="1">
      <c r="B335" s="3" t="s">
        <v>1043</v>
      </c>
      <c r="C335" s="3" t="s">
        <v>1044</v>
      </c>
      <c r="D335" s="3" t="s">
        <v>990</v>
      </c>
      <c r="E335" s="3" t="s">
        <v>860</v>
      </c>
      <c r="F335" s="3" t="s">
        <v>15</v>
      </c>
      <c r="G335" s="3" t="s">
        <v>1045</v>
      </c>
      <c r="H335" s="3" t="s">
        <v>59</v>
      </c>
      <c r="I335" s="3" t="str">
        <f>IFERROR(__xludf.DUMMYFUNCTION("GOOGLETRANSLATE(C335,""fr"",""en"")"),"We have a French bulldog we took a mutual Assur OPOIL early 31 euros after 50 euros euros in 2020 for 2021,136 euros more than the dog takes up the more prices increases to pay attention to the contract .jai a second mutual for my second bulldog Blue bubb"&amp;"le none of this advise.")</f>
        <v>We have a French bulldog we took a mutual Assur OPOIL early 31 euros after 50 euros euros in 2020 for 2021,136 euros more than the dog takes up the more prices increases to pay attention to the contract .jai a second mutual for my second bulldog Blue bubble none of this advise.</v>
      </c>
      <c r="J335" s="3" t="s">
        <v>1044</v>
      </c>
      <c r="K335" s="3" t="str">
        <f>IFERROR(__xludf.DUMMYFUNCTION("GOOGLETRANSLATE(J335,""fr"",""en"")"),"We have a French bulldog we took a mutual Assur OPOIL early 31 euros after 50 euros euros in 2020 for 2021,136 euros more than the dog takes up the more prices increases to pay attention to the contract .jai a second mutual for my second bulldog Blue bubb"&amp;"le none of this advise.")</f>
        <v>We have a French bulldog we took a mutual Assur OPOIL early 31 euros after 50 euros euros in 2020 for 2021,136 euros more than the dog takes up the more prices increases to pay attention to the contract .jai a second mutual for my second bulldog Blue bubble none of this advise.</v>
      </c>
    </row>
    <row r="336" ht="15.75" customHeight="1">
      <c r="B336" s="3" t="s">
        <v>1046</v>
      </c>
      <c r="C336" s="3" t="s">
        <v>1047</v>
      </c>
      <c r="D336" s="3" t="s">
        <v>990</v>
      </c>
      <c r="E336" s="3" t="s">
        <v>860</v>
      </c>
      <c r="F336" s="3" t="s">
        <v>15</v>
      </c>
      <c r="G336" s="3" t="s">
        <v>1048</v>
      </c>
      <c r="H336" s="3" t="s">
        <v>59</v>
      </c>
      <c r="I336" s="3" t="str">
        <f>IFERROR(__xludf.DUMMYFUNCTION("GOOGLETRANSLATE(C336,""fr"",""en"")"),"To flee !!!! 40th increase per month at once for 2021! I will pay 94th a month for my female dog when just accidents are covered! Nonexistent friendliness when you arrive after a whole morning of testing to reach them. I am pointed out that I cost them mo"&amp;"ney. Isn't that the principle of insurance? Sometimes pay for nothing and other times for something? A shame !")</f>
        <v>To flee !!!! 40th increase per month at once for 2021! I will pay 94th a month for my female dog when just accidents are covered! Nonexistent friendliness when you arrive after a whole morning of testing to reach them. I am pointed out that I cost them money. Isn't that the principle of insurance? Sometimes pay for nothing and other times for something? A shame !</v>
      </c>
      <c r="J336" s="3" t="s">
        <v>1047</v>
      </c>
      <c r="K336" s="3" t="str">
        <f>IFERROR(__xludf.DUMMYFUNCTION("GOOGLETRANSLATE(J336,""fr"",""en"")"),"To flee !!!! 40th increase per month at once for 2021! I will pay 94th a month for my female dog when just accidents are covered! Nonexistent friendliness when you arrive after a whole morning of testing to reach them. I am pointed out that I cost them mo"&amp;"ney. Isn't that the principle of insurance? Sometimes pay for nothing and other times for something? A shame !")</f>
        <v>To flee !!!! 40th increase per month at once for 2021! I will pay 94th a month for my female dog when just accidents are covered! Nonexistent friendliness when you arrive after a whole morning of testing to reach them. I am pointed out that I cost them money. Isn't that the principle of insurance? Sometimes pay for nothing and other times for something? A shame !</v>
      </c>
    </row>
    <row r="337" ht="15.75" customHeight="1">
      <c r="B337" s="3" t="s">
        <v>1049</v>
      </c>
      <c r="C337" s="3" t="s">
        <v>1050</v>
      </c>
      <c r="D337" s="3" t="s">
        <v>990</v>
      </c>
      <c r="E337" s="3" t="s">
        <v>860</v>
      </c>
      <c r="F337" s="3" t="s">
        <v>15</v>
      </c>
      <c r="G337" s="3" t="s">
        <v>1048</v>
      </c>
      <c r="H337" s="3" t="s">
        <v>59</v>
      </c>
      <c r="I337" s="3" t="str">
        <f>IFERROR(__xludf.DUMMYFUNCTION("GOOGLETRANSLATE(C337,""fr"",""en"")"),"I assured my dog ​​at its fact 3 years I started at 28 euros months and now I pay 40.83 euros months for the comfort contract and the surprise I received an email to tell me that the contribution passes to Starting from January 1, 2021 to 60.70 for the gr"&amp;"ound that there is the COVID MDR I will do everything to terminate my contract on January 1, 2021")</f>
        <v>I assured my dog ​​at its fact 3 years I started at 28 euros months and now I pay 40.83 euros months for the comfort contract and the surprise I received an email to tell me that the contribution passes to Starting from January 1, 2021 to 60.70 for the ground that there is the COVID MDR I will do everything to terminate my contract on January 1, 2021</v>
      </c>
      <c r="J337" s="3" t="s">
        <v>1050</v>
      </c>
      <c r="K337" s="3" t="str">
        <f>IFERROR(__xludf.DUMMYFUNCTION("GOOGLETRANSLATE(J337,""fr"",""en"")"),"I assured my dog ​​at its fact 3 years I started at 28 euros months and now I pay 40.83 euros months for the comfort contract and the surprise I received an email to tell me that the contribution passes to Starting from January 1, 2021 to 60.70 for the gr"&amp;"ound that there is the COVID MDR I will do everything to terminate my contract on January 1, 2021")</f>
        <v>I assured my dog ​​at its fact 3 years I started at 28 euros months and now I pay 40.83 euros months for the comfort contract and the surprise I received an email to tell me that the contribution passes to Starting from January 1, 2021 to 60.70 for the ground that there is the COVID MDR I will do everything to terminate my contract on January 1, 2021</v>
      </c>
    </row>
    <row r="338" ht="15.75" customHeight="1">
      <c r="B338" s="3" t="s">
        <v>1051</v>
      </c>
      <c r="C338" s="3" t="s">
        <v>1052</v>
      </c>
      <c r="D338" s="3" t="s">
        <v>990</v>
      </c>
      <c r="E338" s="3" t="s">
        <v>860</v>
      </c>
      <c r="F338" s="3" t="s">
        <v>15</v>
      </c>
      <c r="G338" s="3" t="s">
        <v>278</v>
      </c>
      <c r="H338" s="3" t="s">
        <v>63</v>
      </c>
      <c r="I338" s="3" t="str">
        <f>IFERROR(__xludf.DUMMYFUNCTION("GOOGLETRANSLATE(C338,""fr"",""en"")"),"5 years that I am with them I pay staggering sums to be reimbursed at 80 % of the veterinary costs I have never had a problem so far, except now they tell me who has franchises etc while I go to the veterinaries 2 times maximum in the year for 42 €/month "&amp;"my parent goes there every 2 months at least there is 35 €/month there is a big problem in this insurance. In addition, people on the phone are badly polished do not let you speak and come out an incomprehensible baratin, I put my file in the hands of my "&amp;"legal service.
My advice is to flee")</f>
        <v>5 years that I am with them I pay staggering sums to be reimbursed at 80 % of the veterinary costs I have never had a problem so far, except now they tell me who has franchises etc while I go to the veterinaries 2 times maximum in the year for 42 €/month my parent goes there every 2 months at least there is 35 €/month there is a big problem in this insurance. In addition, people on the phone are badly polished do not let you speak and come out an incomprehensible baratin, I put my file in the hands of my legal service.
My advice is to flee</v>
      </c>
      <c r="J338" s="3" t="s">
        <v>1052</v>
      </c>
      <c r="K338" s="3" t="str">
        <f>IFERROR(__xludf.DUMMYFUNCTION("GOOGLETRANSLATE(J338,""fr"",""en"")"),"5 years that I am with them I pay staggering sums to be reimbursed at 80 % of the veterinary costs I have never had a problem so far, except now they tell me who has franchises etc while I go to the veterinaries 2 times maximum in the year for 42 €/month "&amp;"my parent goes there every 2 months at least there is 35 €/month there is a big problem in this insurance. In addition, people on the phone are badly polished do not let you speak and come out an incomprehensible baratin, I put my file in the hands of my "&amp;"legal service.
My advice is to flee")</f>
        <v>5 years that I am with them I pay staggering sums to be reimbursed at 80 % of the veterinary costs I have never had a problem so far, except now they tell me who has franchises etc while I go to the veterinaries 2 times maximum in the year for 42 €/month my parent goes there every 2 months at least there is 35 €/month there is a big problem in this insurance. In addition, people on the phone are badly polished do not let you speak and come out an incomprehensible baratin, I put my file in the hands of my legal service.
My advice is to flee</v>
      </c>
    </row>
    <row r="339" ht="15.75" customHeight="1">
      <c r="B339" s="3" t="s">
        <v>1053</v>
      </c>
      <c r="C339" s="3" t="s">
        <v>1054</v>
      </c>
      <c r="D339" s="3" t="s">
        <v>990</v>
      </c>
      <c r="E339" s="3" t="s">
        <v>860</v>
      </c>
      <c r="F339" s="3" t="s">
        <v>15</v>
      </c>
      <c r="G339" s="3" t="s">
        <v>356</v>
      </c>
      <c r="H339" s="3" t="s">
        <v>215</v>
      </c>
      <c r="I339" s="3" t="str">
        <f>IFERROR(__xludf.DUMMYFUNCTION("GOOGLETRANSLATE(C339,""fr"",""en"")"),"Clearly baratin! The salesperson who calls you sells you dream. He tells you that everything is taken care of I quote ""even dewormers and anti -parasitic"". He guaranteed me that the invoices could be sent by email or by mail and that in the case of mail"&amp;" could be sent to me the freed envelopes. During the first care, I was informed that there was no online service (do not send mail nonexistent therefore), that the shipping costs were at my expense and that they did not provide anything. I therefore send "&amp;"my invoice including a note for anti parasitic and one for a consultation. The note against the anti parasiticas was returned to me because there is a minimum of spending € 15-20). I have just sent a new invoice with a dewormer and anti -parasitic include"&amp;"d on the prescription and once of + not reimbursed while the compensation is reached. I have claimed to be reconant by a manager, I have been waiting for several months. I do not recommend. Run away !")</f>
        <v>Clearly baratin! The salesperson who calls you sells you dream. He tells you that everything is taken care of I quote "even dewormers and anti -parasitic". He guaranteed me that the invoices could be sent by email or by mail and that in the case of mail could be sent to me the freed envelopes. During the first care, I was informed that there was no online service (do not send mail nonexistent therefore), that the shipping costs were at my expense and that they did not provide anything. I therefore send my invoice including a note for anti parasitic and one for a consultation. The note against the anti parasiticas was returned to me because there is a minimum of spending € 15-20). I have just sent a new invoice with a dewormer and anti -parasitic included on the prescription and once of + not reimbursed while the compensation is reached. I have claimed to be reconant by a manager, I have been waiting for several months. I do not recommend. Run away !</v>
      </c>
      <c r="J339" s="3" t="s">
        <v>1054</v>
      </c>
      <c r="K339" s="3" t="str">
        <f>IFERROR(__xludf.DUMMYFUNCTION("GOOGLETRANSLATE(J339,""fr"",""en"")"),"Clearly baratin! The salesperson who calls you sells you dream. He tells you that everything is taken care of I quote ""even dewormers and anti -parasitic"". He guaranteed me that the invoices could be sent by email or by mail and that in the case of mail"&amp;" could be sent to me the freed envelopes. During the first care, I was informed that there was no online service (do not send mail nonexistent therefore), that the shipping costs were at my expense and that they did not provide anything. I therefore send "&amp;"my invoice including a note for anti parasitic and one for a consultation. The note against the anti parasiticas was returned to me because there is a minimum of spending € 15-20). I have just sent a new invoice with a dewormer and anti -parasitic include"&amp;"d on the prescription and once of + not reimbursed while the compensation is reached. I have claimed to be reconant by a manager, I have been waiting for several months. I do not recommend. Run away !")</f>
        <v>Clearly baratin! The salesperson who calls you sells you dream. He tells you that everything is taken care of I quote "even dewormers and anti -parasitic". He guaranteed me that the invoices could be sent by email or by mail and that in the case of mail could be sent to me the freed envelopes. During the first care, I was informed that there was no online service (do not send mail nonexistent therefore), that the shipping costs were at my expense and that they did not provide anything. I therefore send my invoice including a note for anti parasitic and one for a consultation. The note against the anti parasiticas was returned to me because there is a minimum of spending € 15-20). I have just sent a new invoice with a dewormer and anti -parasitic included on the prescription and once of + not reimbursed while the compensation is reached. I have claimed to be reconant by a manager, I have been waiting for several months. I do not recommend. Run away !</v>
      </c>
    </row>
    <row r="340" ht="15.75" customHeight="1">
      <c r="B340" s="3" t="s">
        <v>1055</v>
      </c>
      <c r="C340" s="3" t="s">
        <v>1056</v>
      </c>
      <c r="D340" s="3" t="s">
        <v>990</v>
      </c>
      <c r="E340" s="3" t="s">
        <v>860</v>
      </c>
      <c r="F340" s="3" t="s">
        <v>15</v>
      </c>
      <c r="G340" s="3" t="s">
        <v>1057</v>
      </c>
      <c r="H340" s="3" t="s">
        <v>215</v>
      </c>
      <c r="I340" s="3" t="str">
        <f>IFERROR(__xludf.DUMMYFUNCTION("GOOGLETRANSLATE(C340,""fr"",""en"")"),"Flee this animal insurance. Contract subscribed in September 2019 with supposedly 2 months offered that I did not have. Membership at 18.25 euros. And oh surprise !! All deadlines fall to 23.45 euros every month !! These are people who take your money and"&amp;" basta. We are forced to wait 1 year more before terminating !! I am outraged and very angry! Go your way and don't subscribe ??")</f>
        <v>Flee this animal insurance. Contract subscribed in September 2019 with supposedly 2 months offered that I did not have. Membership at 18.25 euros. And oh surprise !! All deadlines fall to 23.45 euros every month !! These are people who take your money and basta. We are forced to wait 1 year more before terminating !! I am outraged and very angry! Go your way and don't subscribe ??</v>
      </c>
      <c r="J340" s="3" t="s">
        <v>1056</v>
      </c>
      <c r="K340" s="3" t="str">
        <f>IFERROR(__xludf.DUMMYFUNCTION("GOOGLETRANSLATE(J340,""fr"",""en"")"),"Flee this animal insurance. Contract subscribed in September 2019 with supposedly 2 months offered that I did not have. Membership at 18.25 euros. And oh surprise !! All deadlines fall to 23.45 euros every month !! These are people who take your money and"&amp;" basta. We are forced to wait 1 year more before terminating !! I am outraged and very angry! Go your way and don't subscribe ??")</f>
        <v>Flee this animal insurance. Contract subscribed in September 2019 with supposedly 2 months offered that I did not have. Membership at 18.25 euros. And oh surprise !! All deadlines fall to 23.45 euros every month !! These are people who take your money and basta. We are forced to wait 1 year more before terminating !! I am outraged and very angry! Go your way and don't subscribe ??</v>
      </c>
    </row>
    <row r="341" ht="15.75" customHeight="1">
      <c r="B341" s="3" t="s">
        <v>1058</v>
      </c>
      <c r="C341" s="3" t="s">
        <v>1059</v>
      </c>
      <c r="D341" s="3" t="s">
        <v>990</v>
      </c>
      <c r="E341" s="3" t="s">
        <v>860</v>
      </c>
      <c r="F341" s="3" t="s">
        <v>15</v>
      </c>
      <c r="G341" s="3" t="s">
        <v>1060</v>
      </c>
      <c r="H341" s="3" t="s">
        <v>222</v>
      </c>
      <c r="I341" s="3" t="str">
        <f>IFERROR(__xludf.DUMMYFUNCTION("GOOGLETRANSLATE(C341,""fr"",""en"")"),"It is a disaster simply refusal to cover operating costs on a young cat of 22 months after more than 17 months of insurance without incident")</f>
        <v>It is a disaster simply refusal to cover operating costs on a young cat of 22 months after more than 17 months of insurance without incident</v>
      </c>
      <c r="J341" s="3" t="s">
        <v>1059</v>
      </c>
      <c r="K341" s="3" t="str">
        <f>IFERROR(__xludf.DUMMYFUNCTION("GOOGLETRANSLATE(J341,""fr"",""en"")"),"It is a disaster simply refusal to cover operating costs on a young cat of 22 months after more than 17 months of insurance without incident")</f>
        <v>It is a disaster simply refusal to cover operating costs on a young cat of 22 months after more than 17 months of insurance without incident</v>
      </c>
    </row>
    <row r="342" ht="15.75" customHeight="1">
      <c r="B342" s="3" t="s">
        <v>1061</v>
      </c>
      <c r="C342" s="3" t="s">
        <v>1062</v>
      </c>
      <c r="D342" s="3" t="s">
        <v>990</v>
      </c>
      <c r="E342" s="3" t="s">
        <v>860</v>
      </c>
      <c r="F342" s="3" t="s">
        <v>15</v>
      </c>
      <c r="G342" s="3" t="s">
        <v>1063</v>
      </c>
      <c r="H342" s="3" t="s">
        <v>73</v>
      </c>
      <c r="I342" s="3" t="str">
        <f>IFERROR(__xludf.DUMMYFUNCTION("GOOGLETRANSLATE(C342,""fr"",""en"")"),"Ensure for 3 years soon. And first stroke of Geule and the last since I terminate my insurance of course! Go from 34.99 euros to 62.03 per month from January. What interest in staying at home. Increase not justifying for my part it is as if our car insura"&amp;"nce increase every year with bonus !! Very disappointed I do not advise it!")</f>
        <v>Ensure for 3 years soon. And first stroke of Geule and the last since I terminate my insurance of course! Go from 34.99 euros to 62.03 per month from January. What interest in staying at home. Increase not justifying for my part it is as if our car insurance increase every year with bonus !! Very disappointed I do not advise it!</v>
      </c>
      <c r="J342" s="3" t="s">
        <v>1062</v>
      </c>
      <c r="K342" s="3" t="str">
        <f>IFERROR(__xludf.DUMMYFUNCTION("GOOGLETRANSLATE(J342,""fr"",""en"")"),"Ensure for 3 years soon. And first stroke of Geule and the last since I terminate my insurance of course! Go from 34.99 euros to 62.03 per month from January. What interest in staying at home. Increase not justifying for my part it is as if our car insura"&amp;"nce increase every year with bonus !! Very disappointed I do not advise it!")</f>
        <v>Ensure for 3 years soon. And first stroke of Geule and the last since I terminate my insurance of course! Go from 34.99 euros to 62.03 per month from January. What interest in staying at home. Increase not justifying for my part it is as if our car insurance increase every year with bonus !! Very disappointed I do not advise it!</v>
      </c>
    </row>
    <row r="343" ht="15.75" customHeight="1">
      <c r="B343" s="3" t="s">
        <v>1064</v>
      </c>
      <c r="C343" s="3" t="s">
        <v>1065</v>
      </c>
      <c r="D343" s="3" t="s">
        <v>990</v>
      </c>
      <c r="E343" s="3" t="s">
        <v>860</v>
      </c>
      <c r="F343" s="3" t="s">
        <v>15</v>
      </c>
      <c r="G343" s="3" t="s">
        <v>1066</v>
      </c>
      <c r="H343" s="3" t="s">
        <v>532</v>
      </c>
      <c r="I343" s="3" t="str">
        <f>IFERROR(__xludf.DUMMYFUNCTION("GOOGLETRANSLATE(C343,""fr"",""en"")"),"To flee ... does not reimburse any costs")</f>
        <v>To flee ... does not reimburse any costs</v>
      </c>
      <c r="J343" s="3" t="s">
        <v>1065</v>
      </c>
      <c r="K343" s="3" t="str">
        <f>IFERROR(__xludf.DUMMYFUNCTION("GOOGLETRANSLATE(J343,""fr"",""en"")"),"To flee ... does not reimburse any costs")</f>
        <v>To flee ... does not reimburse any costs</v>
      </c>
    </row>
    <row r="344" ht="15.75" customHeight="1">
      <c r="B344" s="3" t="s">
        <v>1067</v>
      </c>
      <c r="C344" s="3" t="s">
        <v>1068</v>
      </c>
      <c r="D344" s="3" t="s">
        <v>990</v>
      </c>
      <c r="E344" s="3" t="s">
        <v>860</v>
      </c>
      <c r="F344" s="3" t="s">
        <v>15</v>
      </c>
      <c r="G344" s="3" t="s">
        <v>1069</v>
      </c>
      <c r="H344" s="3" t="s">
        <v>17</v>
      </c>
      <c r="I344" s="3" t="str">
        <f>IFERROR(__xludf.DUMMYFUNCTION("GOOGLETRANSLATE(C344,""fr"",""en"")"),"No news despite sending emails
Increasing monthly contribution without explanation
Waiting for reimbursement for 10 days and still nothing.
600 euros per year for having no refund, no follow -up.
Company to be proscribed")</f>
        <v>No news despite sending emails
Increasing monthly contribution without explanation
Waiting for reimbursement for 10 days and still nothing.
600 euros per year for having no refund, no follow -up.
Company to be proscribed</v>
      </c>
      <c r="J344" s="3" t="s">
        <v>1068</v>
      </c>
      <c r="K344" s="3" t="str">
        <f>IFERROR(__xludf.DUMMYFUNCTION("GOOGLETRANSLATE(J344,""fr"",""en"")"),"No news despite sending emails
Increasing monthly contribution without explanation
Waiting for reimbursement for 10 days and still nothing.
600 euros per year for having no refund, no follow -up.
Company to be proscribed")</f>
        <v>No news despite sending emails
Increasing monthly contribution without explanation
Waiting for reimbursement for 10 days and still nothing.
600 euros per year for having no refund, no follow -up.
Company to be proscribed</v>
      </c>
    </row>
    <row r="345" ht="15.75" customHeight="1">
      <c r="B345" s="3" t="s">
        <v>1070</v>
      </c>
      <c r="C345" s="3" t="s">
        <v>1071</v>
      </c>
      <c r="D345" s="3" t="s">
        <v>990</v>
      </c>
      <c r="E345" s="3" t="s">
        <v>860</v>
      </c>
      <c r="F345" s="3" t="s">
        <v>15</v>
      </c>
      <c r="G345" s="3" t="s">
        <v>1072</v>
      </c>
      <c r="H345" s="3" t="s">
        <v>17</v>
      </c>
      <c r="I345" s="3" t="str">
        <f>IFERROR(__xludf.DUMMYFUNCTION("GOOGLETRANSLATE(C345,""fr"",""en"")"),"Following several telephone calls in the past two weeks, despite sending my file by post in 2 times, simple mail and recommends AR on 17/06 received in your services (signature on Apudance reception), I am answered:
Having not found trace of my file, tha"&amp;"t a response will be given to me at the latest by phone, that the file is in the hands of the management manager and that one cannot give me a date when the latter will be treaty. I intend to terminate the contract having been a member for 4 years.
Wit"&amp;"hout a new one I will appeal and terminate the contract.
Since then as an unreachable manager despite reminders")</f>
        <v>Following several telephone calls in the past two weeks, despite sending my file by post in 2 times, simple mail and recommends AR on 17/06 received in your services (signature on Apudance reception), I am answered:
Having not found trace of my file, that a response will be given to me at the latest by phone, that the file is in the hands of the management manager and that one cannot give me a date when the latter will be treaty. I intend to terminate the contract having been a member for 4 years.
Without a new one I will appeal and terminate the contract.
Since then as an unreachable manager despite reminders</v>
      </c>
      <c r="J345" s="3" t="s">
        <v>1071</v>
      </c>
      <c r="K345" s="3" t="str">
        <f>IFERROR(__xludf.DUMMYFUNCTION("GOOGLETRANSLATE(J345,""fr"",""en"")"),"Following several telephone calls in the past two weeks, despite sending my file by post in 2 times, simple mail and recommends AR on 17/06 received in your services (signature on Apudance reception), I am answered:
Having not found trace of my file, tha"&amp;"t a response will be given to me at the latest by phone, that the file is in the hands of the management manager and that one cannot give me a date when the latter will be treaty. I intend to terminate the contract having been a member for 4 years.
Wit"&amp;"hout a new one I will appeal and terminate the contract.
Since then as an unreachable manager despite reminders")</f>
        <v>Following several telephone calls in the past two weeks, despite sending my file by post in 2 times, simple mail and recommends AR on 17/06 received in your services (signature on Apudance reception), I am answered:
Having not found trace of my file, that a response will be given to me at the latest by phone, that the file is in the hands of the management manager and that one cannot give me a date when the latter will be treaty. I intend to terminate the contract having been a member for 4 years.
Without a new one I will appeal and terminate the contract.
Since then as an unreachable manager despite reminders</v>
      </c>
    </row>
    <row r="346" ht="15.75" customHeight="1">
      <c r="B346" s="3" t="s">
        <v>1073</v>
      </c>
      <c r="C346" s="3" t="s">
        <v>1074</v>
      </c>
      <c r="D346" s="3" t="s">
        <v>990</v>
      </c>
      <c r="E346" s="3" t="s">
        <v>860</v>
      </c>
      <c r="F346" s="3" t="s">
        <v>15</v>
      </c>
      <c r="G346" s="3" t="s">
        <v>1075</v>
      </c>
      <c r="H346" s="3" t="s">
        <v>367</v>
      </c>
      <c r="I346" s="3" t="str">
        <f>IFERROR(__xludf.DUMMYFUNCTION("GOOGLETRANSLATE(C346,""fr"",""en"")"),"As long as you don't need them everything is fine. A blow and despite years of payments in time, at the most serious moment, since I lost my dog, they block the reimbursements! Infect. You will find it as well elsewhere! Do not go. It is a scandal and sim"&amp;"ilar criticisms are recurrent.")</f>
        <v>As long as you don't need them everything is fine. A blow and despite years of payments in time, at the most serious moment, since I lost my dog, they block the reimbursements! Infect. You will find it as well elsewhere! Do not go. It is a scandal and similar criticisms are recurrent.</v>
      </c>
      <c r="J346" s="3" t="s">
        <v>1074</v>
      </c>
      <c r="K346" s="3" t="str">
        <f>IFERROR(__xludf.DUMMYFUNCTION("GOOGLETRANSLATE(J346,""fr"",""en"")"),"As long as you don't need them everything is fine. A blow and despite years of payments in time, at the most serious moment, since I lost my dog, they block the reimbursements! Infect. You will find it as well elsewhere! Do not go. It is a scandal and sim"&amp;"ilar criticisms are recurrent.")</f>
        <v>As long as you don't need them everything is fine. A blow and despite years of payments in time, at the most serious moment, since I lost my dog, they block the reimbursements! Infect. You will find it as well elsewhere! Do not go. It is a scandal and similar criticisms are recurrent.</v>
      </c>
    </row>
    <row r="347" ht="15.75" customHeight="1">
      <c r="B347" s="3" t="s">
        <v>1076</v>
      </c>
      <c r="C347" s="3" t="s">
        <v>1077</v>
      </c>
      <c r="D347" s="3" t="s">
        <v>990</v>
      </c>
      <c r="E347" s="3" t="s">
        <v>860</v>
      </c>
      <c r="F347" s="3" t="s">
        <v>15</v>
      </c>
      <c r="G347" s="3" t="s">
        <v>1078</v>
      </c>
      <c r="H347" s="3" t="s">
        <v>548</v>
      </c>
      <c r="I347" s="3" t="str">
        <f>IFERROR(__xludf.DUMMYFUNCTION("GOOGLETRANSLATE(C347,""fr"",""en"")"),"Inadmissible reimbursement times, you always have to see with the services concerned unreachable, no concrete response if not wait while the veterinarian does not expect him to be settled obviously.")</f>
        <v>Inadmissible reimbursement times, you always have to see with the services concerned unreachable, no concrete response if not wait while the veterinarian does not expect him to be settled obviously.</v>
      </c>
      <c r="J347" s="3" t="s">
        <v>1077</v>
      </c>
      <c r="K347" s="3" t="str">
        <f>IFERROR(__xludf.DUMMYFUNCTION("GOOGLETRANSLATE(J347,""fr"",""en"")"),"Inadmissible reimbursement times, you always have to see with the services concerned unreachable, no concrete response if not wait while the veterinarian does not expect him to be settled obviously.")</f>
        <v>Inadmissible reimbursement times, you always have to see with the services concerned unreachable, no concrete response if not wait while the veterinarian does not expect him to be settled obviously.</v>
      </c>
    </row>
    <row r="348" ht="15.75" customHeight="1">
      <c r="B348" s="3" t="s">
        <v>1079</v>
      </c>
      <c r="C348" s="3" t="s">
        <v>1080</v>
      </c>
      <c r="D348" s="3" t="s">
        <v>990</v>
      </c>
      <c r="E348" s="3" t="s">
        <v>860</v>
      </c>
      <c r="F348" s="3" t="s">
        <v>15</v>
      </c>
      <c r="G348" s="3" t="s">
        <v>1081</v>
      </c>
      <c r="H348" s="3" t="s">
        <v>548</v>
      </c>
      <c r="I348" s="3" t="str">
        <f>IFERROR(__xludf.DUMMYFUNCTION("GOOGLETRANSLATE(C348,""fr"",""en"")"),"Customer for 3 years several treatment sheets sent 0 reimbursement I finally decide to terminate and I am told that we must wait for December 30 so already 3 years to get swollen and I have to wait several months to pay in the wind")</f>
        <v>Customer for 3 years several treatment sheets sent 0 reimbursement I finally decide to terminate and I am told that we must wait for December 30 so already 3 years to get swollen and I have to wait several months to pay in the wind</v>
      </c>
      <c r="J348" s="3" t="s">
        <v>1080</v>
      </c>
      <c r="K348" s="3" t="str">
        <f>IFERROR(__xludf.DUMMYFUNCTION("GOOGLETRANSLATE(J348,""fr"",""en"")"),"Customer for 3 years several treatment sheets sent 0 reimbursement I finally decide to terminate and I am told that we must wait for December 30 so already 3 years to get swollen and I have to wait several months to pay in the wind")</f>
        <v>Customer for 3 years several treatment sheets sent 0 reimbursement I finally decide to terminate and I am told that we must wait for December 30 so already 3 years to get swollen and I have to wait several months to pay in the wind</v>
      </c>
    </row>
    <row r="349" ht="15.75" customHeight="1">
      <c r="B349" s="3" t="s">
        <v>1082</v>
      </c>
      <c r="C349" s="3" t="s">
        <v>1083</v>
      </c>
      <c r="D349" s="3" t="s">
        <v>990</v>
      </c>
      <c r="E349" s="3" t="s">
        <v>860</v>
      </c>
      <c r="F349" s="3" t="s">
        <v>15</v>
      </c>
      <c r="G349" s="3" t="s">
        <v>1084</v>
      </c>
      <c r="H349" s="3" t="s">
        <v>21</v>
      </c>
      <c r="I349" s="3" t="str">
        <f>IFERROR(__xludf.DUMMYFUNCTION("GOOGLETRANSLATE(C349,""fr"",""en"")"),"Insurance very well managed in the background sends care sheets for reimbursement in November to February I am told that it is missing parts in the file I provided to them in March We process my file on March 21 I am told the payment And left for day or I"&amp;" have remained on March 26, that is to say today and I was replied that paid papement at the end of the MMois so on the 31st and in addition the interlocutor replied as if she had the nerves and the To pass on me and my hanging up in the figure so a refun"&amp;"d that takes 5 months these one can long
")</f>
        <v>Insurance very well managed in the background sends care sheets for reimbursement in November to February I am told that it is missing parts in the file I provided to them in March We process my file on March 21 I am told the payment And left for day or I have remained on March 26, that is to say today and I was replied that paid papement at the end of the MMois so on the 31st and in addition the interlocutor replied as if she had the nerves and the To pass on me and my hanging up in the figure so a refund that takes 5 months these one can long
</v>
      </c>
      <c r="J349" s="3" t="s">
        <v>1083</v>
      </c>
      <c r="K349" s="3" t="str">
        <f>IFERROR(__xludf.DUMMYFUNCTION("GOOGLETRANSLATE(J349,""fr"",""en"")"),"Insurance very well managed in the background sends care sheets for reimbursement in November to February I am told that it is missing parts in the file I provided to them in March We process my file on March 21 I am told the payment And left for day or I"&amp;" have remained on March 26, that is to say today and I was replied that paid papement at the end of the MMois so on the 31st and in addition the interlocutor replied as if she had the nerves and the To pass on me and my hanging up in the figure so a refun"&amp;"d that takes 5 months these one can long
")</f>
        <v>Insurance very well managed in the background sends care sheets for reimbursement in November to February I am told that it is missing parts in the file I provided to them in March We process my file on March 21 I am told the payment And left for day or I have remained on March 26, that is to say today and I was replied that paid papement at the end of the MMois so on the 31st and in addition the interlocutor replied as if she had the nerves and the To pass on me and my hanging up in the figure so a refund that takes 5 months these one can long
</v>
      </c>
    </row>
    <row r="350" ht="15.75" customHeight="1">
      <c r="B350" s="3" t="s">
        <v>1085</v>
      </c>
      <c r="C350" s="3" t="s">
        <v>1086</v>
      </c>
      <c r="D350" s="3" t="s">
        <v>990</v>
      </c>
      <c r="E350" s="3" t="s">
        <v>860</v>
      </c>
      <c r="F350" s="3" t="s">
        <v>15</v>
      </c>
      <c r="G350" s="3" t="s">
        <v>826</v>
      </c>
      <c r="H350" s="3" t="s">
        <v>21</v>
      </c>
      <c r="I350" s="3" t="str">
        <f>IFERROR(__xludf.DUMMYFUNCTION("GOOGLETRANSLATE(C350,""fr"",""en"")"),"Courier with A/R to terminate my contract on October 16, 2018 (date of maturity February 2019) supposedly not received (while the notice of receipt was returned to me signed) more sends a letter followed with proof of My registered mail and still supposed"&amp;"ly not received is unacceptable because we continue to take me I will therefore block the amount from my bank since I am in my right.
")</f>
        <v>Courier with A/R to terminate my contract on October 16, 2018 (date of maturity February 2019) supposedly not received (while the notice of receipt was returned to me signed) more sends a letter followed with proof of My registered mail and still supposedly not received is unacceptable because we continue to take me I will therefore block the amount from my bank since I am in my right.
</v>
      </c>
      <c r="J350" s="3" t="s">
        <v>1086</v>
      </c>
      <c r="K350" s="3" t="str">
        <f>IFERROR(__xludf.DUMMYFUNCTION("GOOGLETRANSLATE(J350,""fr"",""en"")"),"Courier with A/R to terminate my contract on October 16, 2018 (date of maturity February 2019) supposedly not received (while the notice of receipt was returned to me signed) more sends a letter followed with proof of My registered mail and still supposed"&amp;"ly not received is unacceptable because we continue to take me I will therefore block the amount from my bank since I am in my right.
")</f>
        <v>Courier with A/R to terminate my contract on October 16, 2018 (date of maturity February 2019) supposedly not received (while the notice of receipt was returned to me signed) more sends a letter followed with proof of My registered mail and still supposedly not received is unacceptable because we continue to take me I will therefore block the amount from my bank since I am in my right.
</v>
      </c>
    </row>
    <row r="351" ht="15.75" customHeight="1">
      <c r="B351" s="3" t="s">
        <v>1087</v>
      </c>
      <c r="C351" s="3" t="s">
        <v>1088</v>
      </c>
      <c r="D351" s="3" t="s">
        <v>990</v>
      </c>
      <c r="E351" s="3" t="s">
        <v>860</v>
      </c>
      <c r="F351" s="3" t="s">
        <v>15</v>
      </c>
      <c r="G351" s="3" t="s">
        <v>1089</v>
      </c>
      <c r="H351" s="3" t="s">
        <v>21</v>
      </c>
      <c r="I351" s="3" t="str">
        <f>IFERROR(__xludf.DUMMYFUNCTION("GOOGLETRANSLATE(C351,""fr"",""en"")"),"I wish to terminate my insurance but I am informed that I have changed my contract and that I have to wait 1 year ... The modification was made by law following the death of one of my dogs. Today I am advancing me that I have to wait 1 year to terminate ?"&amp;"?? Impossible to join you by TPH ... Sending by registered mail, to receive a letter you can only terminate and we will only take into account the recommended ...")</f>
        <v>I wish to terminate my insurance but I am informed that I have changed my contract and that I have to wait 1 year ... The modification was made by law following the death of one of my dogs. Today I am advancing me that I have to wait 1 year to terminate ??? Impossible to join you by TPH ... Sending by registered mail, to receive a letter you can only terminate and we will only take into account the recommended ...</v>
      </c>
      <c r="J351" s="3" t="s">
        <v>1088</v>
      </c>
      <c r="K351" s="3" t="str">
        <f>IFERROR(__xludf.DUMMYFUNCTION("GOOGLETRANSLATE(J351,""fr"",""en"")"),"I wish to terminate my insurance but I am informed that I have changed my contract and that I have to wait 1 year ... The modification was made by law following the death of one of my dogs. Today I am advancing me that I have to wait 1 year to terminate ?"&amp;"?? Impossible to join you by TPH ... Sending by registered mail, to receive a letter you can only terminate and we will only take into account the recommended ...")</f>
        <v>I wish to terminate my insurance but I am informed that I have changed my contract and that I have to wait 1 year ... The modification was made by law following the death of one of my dogs. Today I am advancing me that I have to wait 1 year to terminate ??? Impossible to join you by TPH ... Sending by registered mail, to receive a letter you can only terminate and we will only take into account the recommended ...</v>
      </c>
    </row>
    <row r="352" ht="15.75" customHeight="1">
      <c r="B352" s="3" t="s">
        <v>1090</v>
      </c>
      <c r="C352" s="3" t="s">
        <v>1091</v>
      </c>
      <c r="D352" s="3" t="s">
        <v>990</v>
      </c>
      <c r="E352" s="3" t="s">
        <v>860</v>
      </c>
      <c r="F352" s="3" t="s">
        <v>15</v>
      </c>
      <c r="G352" s="3" t="s">
        <v>297</v>
      </c>
      <c r="H352" s="3" t="s">
        <v>21</v>
      </c>
      <c r="I352" s="3" t="str">
        <f>IFERROR(__xludf.DUMMYFUNCTION("GOOGLETRANSLATE(C352,""fr"",""en"")"),"Unacceptable experience
First of all, I sent the care sheets by mail that get lost, suddenly to avoid this kind of problem I sent by email and following my many reminders for 1 year no news.
On the other hand, I received an indexing of the price of the "&amp;"contribution which goes almost from simple to double and which corresponds as a ""penalty for a car"" obviously I have to wait a year for termination because since November J 'Waiting for a response from their service, it's a shame to a month old I could "&amp;"have canceled! If someone would have had the professionalism to answer me my questions")</f>
        <v>Unacceptable experience
First of all, I sent the care sheets by mail that get lost, suddenly to avoid this kind of problem I sent by email and following my many reminders for 1 year no news.
On the other hand, I received an indexing of the price of the contribution which goes almost from simple to double and which corresponds as a "penalty for a car" obviously I have to wait a year for termination because since November J 'Waiting for a response from their service, it's a shame to a month old I could have canceled! If someone would have had the professionalism to answer me my questions</v>
      </c>
      <c r="J352" s="3" t="s">
        <v>1091</v>
      </c>
      <c r="K352" s="3" t="str">
        <f>IFERROR(__xludf.DUMMYFUNCTION("GOOGLETRANSLATE(J352,""fr"",""en"")"),"Unacceptable experience
First of all, I sent the care sheets by mail that get lost, suddenly to avoid this kind of problem I sent by email and following my many reminders for 1 year no news.
On the other hand, I received an indexing of the price of the "&amp;"contribution which goes almost from simple to double and which corresponds as a ""penalty for a car"" obviously I have to wait a year for termination because since November J 'Waiting for a response from their service, it's a shame to a month old I could "&amp;"have canceled! If someone would have had the professionalism to answer me my questions")</f>
        <v>Unacceptable experience
First of all, I sent the care sheets by mail that get lost, suddenly to avoid this kind of problem I sent by email and following my many reminders for 1 year no news.
On the other hand, I received an indexing of the price of the contribution which goes almost from simple to double and which corresponds as a "penalty for a car" obviously I have to wait a year for termination because since November J 'Waiting for a response from their service, it's a shame to a month old I could have canceled! If someone would have had the professionalism to answer me my questions</v>
      </c>
    </row>
    <row r="353" ht="15.75" customHeight="1">
      <c r="B353" s="3" t="s">
        <v>1092</v>
      </c>
      <c r="C353" s="3" t="s">
        <v>1093</v>
      </c>
      <c r="D353" s="3" t="s">
        <v>990</v>
      </c>
      <c r="E353" s="3" t="s">
        <v>860</v>
      </c>
      <c r="F353" s="3" t="s">
        <v>15</v>
      </c>
      <c r="G353" s="3" t="s">
        <v>1094</v>
      </c>
      <c r="H353" s="3" t="s">
        <v>25</v>
      </c>
      <c r="I353" s="3" t="str">
        <f>IFERROR(__xludf.DUMMYFUNCTION("GOOGLETRANSLATE(C353,""fr"",""en"")"),"Satisfied with prices, welcome, animal health service, answers provided.")</f>
        <v>Satisfied with prices, welcome, animal health service, answers provided.</v>
      </c>
      <c r="J353" s="3" t="s">
        <v>1093</v>
      </c>
      <c r="K353" s="3" t="str">
        <f>IFERROR(__xludf.DUMMYFUNCTION("GOOGLETRANSLATE(J353,""fr"",""en"")"),"Satisfied with prices, welcome, animal health service, answers provided.")</f>
        <v>Satisfied with prices, welcome, animal health service, answers provided.</v>
      </c>
    </row>
    <row r="354" ht="15.75" customHeight="1">
      <c r="B354" s="3" t="s">
        <v>1095</v>
      </c>
      <c r="C354" s="3" t="s">
        <v>1096</v>
      </c>
      <c r="D354" s="3" t="s">
        <v>990</v>
      </c>
      <c r="E354" s="3" t="s">
        <v>860</v>
      </c>
      <c r="F354" s="3" t="s">
        <v>15</v>
      </c>
      <c r="G354" s="3" t="s">
        <v>1097</v>
      </c>
      <c r="H354" s="3" t="s">
        <v>25</v>
      </c>
      <c r="I354" s="3" t="str">
        <f>IFERROR(__xludf.DUMMYFUNCTION("GOOGLETRANSLATE(C354,""fr"",""en"")"),"Very good customer service, listening to the customer, professional and competent.
For the time limits of reimbursements, even if sometimes is a little long, the main thing is to be reimbursed.
I recommend this mutual insurance company, especially for a"&amp;"nimals over the age of 8, because very can be mutual ensures your animal beyond 8 years.
And I am delighted for my doggie")</f>
        <v>Very good customer service, listening to the customer, professional and competent.
For the time limits of reimbursements, even if sometimes is a little long, the main thing is to be reimbursed.
I recommend this mutual insurance company, especially for animals over the age of 8, because very can be mutual ensures your animal beyond 8 years.
And I am delighted for my doggie</v>
      </c>
      <c r="J354" s="3" t="s">
        <v>1096</v>
      </c>
      <c r="K354" s="3" t="str">
        <f>IFERROR(__xludf.DUMMYFUNCTION("GOOGLETRANSLATE(J354,""fr"",""en"")"),"Very good customer service, listening to the customer, professional and competent.
For the time limits of reimbursements, even if sometimes is a little long, the main thing is to be reimbursed.
I recommend this mutual insurance company, especially for a"&amp;"nimals over the age of 8, because very can be mutual ensures your animal beyond 8 years.
And I am delighted for my doggie")</f>
        <v>Very good customer service, listening to the customer, professional and competent.
For the time limits of reimbursements, even if sometimes is a little long, the main thing is to be reimbursed.
I recommend this mutual insurance company, especially for animals over the age of 8, because very can be mutual ensures your animal beyond 8 years.
And I am delighted for my doggie</v>
      </c>
    </row>
    <row r="355" ht="15.75" customHeight="1">
      <c r="B355" s="3" t="s">
        <v>1098</v>
      </c>
      <c r="C355" s="3" t="s">
        <v>1099</v>
      </c>
      <c r="D355" s="3" t="s">
        <v>990</v>
      </c>
      <c r="E355" s="3" t="s">
        <v>860</v>
      </c>
      <c r="F355" s="3" t="s">
        <v>15</v>
      </c>
      <c r="G355" s="3" t="s">
        <v>1100</v>
      </c>
      <c r="H355" s="3" t="s">
        <v>32</v>
      </c>
      <c r="I355" s="3" t="str">
        <f>IFERROR(__xludf.DUMMYFUNCTION("GOOGLETRANSLATE(C355,""fr"",""en"")"),"Difficult to read the general conditions well otherwise you would have surprise reimbursement a little long customer service he does not understand anything leaf not reimburse he always finds something that does not return the leaf because it is missing a"&amp;"ll the time something")</f>
        <v>Difficult to read the general conditions well otherwise you would have surprise reimbursement a little long customer service he does not understand anything leaf not reimburse he always finds something that does not return the leaf because it is missing all the time something</v>
      </c>
      <c r="J355" s="3" t="s">
        <v>1099</v>
      </c>
      <c r="K355" s="3" t="str">
        <f>IFERROR(__xludf.DUMMYFUNCTION("GOOGLETRANSLATE(J355,""fr"",""en"")"),"Difficult to read the general conditions well otherwise you would have surprise reimbursement a little long customer service he does not understand anything leaf not reimburse he always finds something that does not return the leaf because it is missing a"&amp;"ll the time something")</f>
        <v>Difficult to read the general conditions well otherwise you would have surprise reimbursement a little long customer service he does not understand anything leaf not reimburse he always finds something that does not return the leaf because it is missing all the time something</v>
      </c>
    </row>
    <row r="356" ht="15.75" customHeight="1">
      <c r="B356" s="3" t="s">
        <v>1101</v>
      </c>
      <c r="C356" s="3" t="s">
        <v>1102</v>
      </c>
      <c r="D356" s="3" t="s">
        <v>990</v>
      </c>
      <c r="E356" s="3" t="s">
        <v>860</v>
      </c>
      <c r="F356" s="3" t="s">
        <v>15</v>
      </c>
      <c r="G356" s="3" t="s">
        <v>1103</v>
      </c>
      <c r="H356" s="3" t="s">
        <v>36</v>
      </c>
      <c r="I356" s="3" t="str">
        <f>IFERROR(__xludf.DUMMYFUNCTION("GOOGLETRANSLATE(C356,""fr"",""en"")"),"Care sheet Sending on October 31 No incompetent customer service refund he says dsl Madame he does not want to say anything about the reimbursement I am very angry I start to believe ke to make doing")</f>
        <v>Care sheet Sending on October 31 No incompetent customer service refund he says dsl Madame he does not want to say anything about the reimbursement I am very angry I start to believe ke to make doing</v>
      </c>
      <c r="J356" s="3" t="s">
        <v>1102</v>
      </c>
      <c r="K356" s="3" t="str">
        <f>IFERROR(__xludf.DUMMYFUNCTION("GOOGLETRANSLATE(J356,""fr"",""en"")"),"Care sheet Sending on October 31 No incompetent customer service refund he says dsl Madame he does not want to say anything about the reimbursement I am very angry I start to believe ke to make doing")</f>
        <v>Care sheet Sending on October 31 No incompetent customer service refund he says dsl Madame he does not want to say anything about the reimbursement I am very angry I start to believe ke to make doing</v>
      </c>
    </row>
    <row r="357" ht="15.75" customHeight="1">
      <c r="B357" s="3" t="s">
        <v>1104</v>
      </c>
      <c r="C357" s="3" t="s">
        <v>1105</v>
      </c>
      <c r="D357" s="3" t="s">
        <v>990</v>
      </c>
      <c r="E357" s="3" t="s">
        <v>860</v>
      </c>
      <c r="F357" s="3" t="s">
        <v>15</v>
      </c>
      <c r="G357" s="3" t="s">
        <v>1106</v>
      </c>
      <c r="H357" s="3" t="s">
        <v>79</v>
      </c>
      <c r="I357" s="3" t="str">
        <f>IFERROR(__xludf.DUMMYFUNCTION("GOOGLETRANSLATE(C357,""fr"",""en"")"),"Hello,
Assur O'Poil flee them. They refuse to terminate contracts. They do not know the law and when you call them after 10 minutes of waiting, you are hung up on the nose because they do not want you to solve (mail sent with A/R upstream) after the 1s"&amp;"t year while they Do not send mail indicating that the contract was coming to the deadline for the 1st year.
Unpleasant post signatures advisers.
Form your staff properly before offering services.
Completely unsatisfied
")</f>
        <v>Hello,
Assur O'Poil flee them. They refuse to terminate contracts. They do not know the law and when you call them after 10 minutes of waiting, you are hung up on the nose because they do not want you to solve (mail sent with A/R upstream) after the 1st year while they Do not send mail indicating that the contract was coming to the deadline for the 1st year.
Unpleasant post signatures advisers.
Form your staff properly before offering services.
Completely unsatisfied
</v>
      </c>
      <c r="J357" s="3" t="s">
        <v>1105</v>
      </c>
      <c r="K357" s="3" t="str">
        <f>IFERROR(__xludf.DUMMYFUNCTION("GOOGLETRANSLATE(J357,""fr"",""en"")"),"Hello,
Assur O'Poil flee them. They refuse to terminate contracts. They do not know the law and when you call them after 10 minutes of waiting, you are hung up on the nose because they do not want you to solve (mail sent with A/R upstream) after the 1s"&amp;"t year while they Do not send mail indicating that the contract was coming to the deadline for the 1st year.
Unpleasant post signatures advisers.
Form your staff properly before offering services.
Completely unsatisfied
")</f>
        <v>Hello,
Assur O'Poil flee them. They refuse to terminate contracts. They do not know the law and when you call them after 10 minutes of waiting, you are hung up on the nose because they do not want you to solve (mail sent with A/R upstream) after the 1st year while they Do not send mail indicating that the contract was coming to the deadline for the 1st year.
Unpleasant post signatures advisers.
Form your staff properly before offering services.
Completely unsatisfied
</v>
      </c>
    </row>
    <row r="358" ht="15.75" customHeight="1">
      <c r="B358" s="3" t="s">
        <v>1107</v>
      </c>
      <c r="C358" s="3" t="s">
        <v>1108</v>
      </c>
      <c r="D358" s="3" t="s">
        <v>990</v>
      </c>
      <c r="E358" s="3" t="s">
        <v>860</v>
      </c>
      <c r="F358" s="3" t="s">
        <v>15</v>
      </c>
      <c r="G358" s="3" t="s">
        <v>1109</v>
      </c>
      <c r="H358" s="3" t="s">
        <v>397</v>
      </c>
      <c r="I358" s="3" t="str">
        <f>IFERROR(__xludf.DUMMYFUNCTION("GOOGLETRANSLATE(C358,""fr"",""en"")"),"Not serious !")</f>
        <v>Not serious !</v>
      </c>
      <c r="J358" s="3" t="s">
        <v>1108</v>
      </c>
      <c r="K358" s="3" t="str">
        <f>IFERROR(__xludf.DUMMYFUNCTION("GOOGLETRANSLATE(J358,""fr"",""en"")"),"Not serious !")</f>
        <v>Not serious !</v>
      </c>
    </row>
    <row r="359" ht="15.75" customHeight="1">
      <c r="B359" s="3" t="s">
        <v>1110</v>
      </c>
      <c r="C359" s="3" t="s">
        <v>1111</v>
      </c>
      <c r="D359" s="3" t="s">
        <v>990</v>
      </c>
      <c r="E359" s="3" t="s">
        <v>860</v>
      </c>
      <c r="F359" s="3" t="s">
        <v>15</v>
      </c>
      <c r="G359" s="3" t="s">
        <v>1112</v>
      </c>
      <c r="H359" s="3" t="s">
        <v>787</v>
      </c>
      <c r="I359" s="3" t="str">
        <f>IFERROR(__xludf.DUMMYFUNCTION("GOOGLETRANSLATE(C359,""fr"",""en"")"),"Hello
I took a mutual for my little Moxie because being invalidity my pensions is a few hundred euros. First negative point of different initial than that taken.
I made the decision to make her a note and sterilize my 6 -month pussy. Balance sheet 235 t"&amp;"h more than half of my pension.
I sent the treatment sheet and more than 10 days after still no refund.
And impossible to reach them.
I am very angry and more than unhappy")</f>
        <v>Hello
I took a mutual for my little Moxie because being invalidity my pensions is a few hundred euros. First negative point of different initial than that taken.
I made the decision to make her a note and sterilize my 6 -month pussy. Balance sheet 235 th more than half of my pension.
I sent the treatment sheet and more than 10 days after still no refund.
And impossible to reach them.
I am very angry and more than unhappy</v>
      </c>
      <c r="J359" s="3" t="s">
        <v>1111</v>
      </c>
      <c r="K359" s="3" t="str">
        <f>IFERROR(__xludf.DUMMYFUNCTION("GOOGLETRANSLATE(J359,""fr"",""en"")"),"Hello
I took a mutual for my little Moxie because being invalidity my pensions is a few hundred euros. First negative point of different initial than that taken.
I made the decision to make her a note and sterilize my 6 -month pussy. Balance sheet 235 t"&amp;"h more than half of my pension.
I sent the treatment sheet and more than 10 days after still no refund.
And impossible to reach them.
I am very angry and more than unhappy")</f>
        <v>Hello
I took a mutual for my little Moxie because being invalidity my pensions is a few hundred euros. First negative point of different initial than that taken.
I made the decision to make her a note and sterilize my 6 -month pussy. Balance sheet 235 th more than half of my pension.
I sent the treatment sheet and more than 10 days after still no refund.
And impossible to reach them.
I am very angry and more than unhappy</v>
      </c>
    </row>
    <row r="360" ht="15.75" customHeight="1">
      <c r="B360" s="3" t="s">
        <v>1113</v>
      </c>
      <c r="C360" s="3" t="s">
        <v>1114</v>
      </c>
      <c r="D360" s="3" t="s">
        <v>1115</v>
      </c>
      <c r="E360" s="3" t="s">
        <v>860</v>
      </c>
      <c r="F360" s="3" t="s">
        <v>15</v>
      </c>
      <c r="G360" s="3" t="s">
        <v>1116</v>
      </c>
      <c r="H360" s="3" t="s">
        <v>49</v>
      </c>
      <c r="I360" s="3" t="str">
        <f>IFERROR(__xludf.DUMMYFUNCTION("GOOGLETRANSLATE(C360,""fr"",""en"")"),"I sent an invoice on October 18, 2021 for the reimbursement concerning the kibbles which I took out in my contract and that they offered me on the phone during the process.
I called for the first time to get news about my bill and the woman I had on the "&amp;"phone did not let me speak and tell me we will remind you of the day because there we are short of computer science and hang up on the nose .
I recall a second time on November 9, 2021 and waiting time 6 minutes and a gentleman answered me after 6 minute"&amp;"s, I explain the subject of my call to him and tell me that my file has not yet been dealt with and I ask the question To know if they have received my invoice well and he answers me that he cannot see because he is in Bordeaux. He tells me that there is "&amp;"a delay and that I have to wait.
In fact I no longer trust this insurance.
I think I will terminate my contracts.
")</f>
        <v>I sent an invoice on October 18, 2021 for the reimbursement concerning the kibbles which I took out in my contract and that they offered me on the phone during the process.
I called for the first time to get news about my bill and the woman I had on the phone did not let me speak and tell me we will remind you of the day because there we are short of computer science and hang up on the nose .
I recall a second time on November 9, 2021 and waiting time 6 minutes and a gentleman answered me after 6 minutes, I explain the subject of my call to him and tell me that my file has not yet been dealt with and I ask the question To know if they have received my invoice well and he answers me that he cannot see because he is in Bordeaux. He tells me that there is a delay and that I have to wait.
In fact I no longer trust this insurance.
I think I will terminate my contracts.
</v>
      </c>
      <c r="J360" s="3" t="s">
        <v>1114</v>
      </c>
      <c r="K360" s="3" t="str">
        <f>IFERROR(__xludf.DUMMYFUNCTION("GOOGLETRANSLATE(J360,""fr"",""en"")"),"I sent an invoice on October 18, 2021 for the reimbursement concerning the kibbles which I took out in my contract and that they offered me on the phone during the process.
I called for the first time to get news about my bill and the woman I had on the "&amp;"phone did not let me speak and tell me we will remind you of the day because there we are short of computer science and hang up on the nose .
I recall a second time on November 9, 2021 and waiting time 6 minutes and a gentleman answered me after 6 minute"&amp;"s, I explain the subject of my call to him and tell me that my file has not yet been dealt with and I ask the question To know if they have received my invoice well and he answers me that he cannot see because he is in Bordeaux. He tells me that there is "&amp;"a delay and that I have to wait.
In fact I no longer trust this insurance.
I think I will terminate my contracts.
")</f>
        <v>I sent an invoice on October 18, 2021 for the reimbursement concerning the kibbles which I took out in my contract and that they offered me on the phone during the process.
I called for the first time to get news about my bill and the woman I had on the phone did not let me speak and tell me we will remind you of the day because there we are short of computer science and hang up on the nose .
I recall a second time on November 9, 2021 and waiting time 6 minutes and a gentleman answered me after 6 minutes, I explain the subject of my call to him and tell me that my file has not yet been dealt with and I ask the question To know if they have received my invoice well and he answers me that he cannot see because he is in Bordeaux. He tells me that there is a delay and that I have to wait.
In fact I no longer trust this insurance.
I think I will terminate my contracts.
</v>
      </c>
    </row>
    <row r="361" ht="15.75" customHeight="1">
      <c r="B361" s="3" t="s">
        <v>1117</v>
      </c>
      <c r="C361" s="3" t="s">
        <v>1118</v>
      </c>
      <c r="D361" s="3" t="s">
        <v>1115</v>
      </c>
      <c r="E361" s="3" t="s">
        <v>860</v>
      </c>
      <c r="F361" s="3" t="s">
        <v>15</v>
      </c>
      <c r="G361" s="3" t="s">
        <v>1119</v>
      </c>
      <c r="H361" s="3" t="s">
        <v>53</v>
      </c>
      <c r="I361" s="3" t="str">
        <f>IFERROR(__xludf.DUMMYFUNCTION("GOOGLETRANSLATE(C361,""fr"",""en"")"),"I sent the termination of my contract as a hour. He lost it I see the photo of the mail and the acknowledgment of receipt I do their job leave phone I prove my good faith and there they make the deaths more new nothing. Really zero I advise against")</f>
        <v>I sent the termination of my contract as a hour. He lost it I see the photo of the mail and the acknowledgment of receipt I do their job leave phone I prove my good faith and there they make the deaths more new nothing. Really zero I advise against</v>
      </c>
      <c r="J361" s="3" t="s">
        <v>1118</v>
      </c>
      <c r="K361" s="3" t="str">
        <f>IFERROR(__xludf.DUMMYFUNCTION("GOOGLETRANSLATE(J361,""fr"",""en"")"),"I sent the termination of my contract as a hour. He lost it I see the photo of the mail and the acknowledgment of receipt I do their job leave phone I prove my good faith and there they make the deaths more new nothing. Really zero I advise against")</f>
        <v>I sent the termination of my contract as a hour. He lost it I see the photo of the mail and the acknowledgment of receipt I do their job leave phone I prove my good faith and there they make the deaths more new nothing. Really zero I advise against</v>
      </c>
    </row>
    <row r="362" ht="15.75" customHeight="1">
      <c r="B362" s="3" t="s">
        <v>1120</v>
      </c>
      <c r="C362" s="3" t="s">
        <v>1121</v>
      </c>
      <c r="D362" s="3" t="s">
        <v>1115</v>
      </c>
      <c r="E362" s="3" t="s">
        <v>860</v>
      </c>
      <c r="F362" s="3" t="s">
        <v>15</v>
      </c>
      <c r="G362" s="3" t="s">
        <v>1122</v>
      </c>
      <c r="H362" s="3" t="s">
        <v>410</v>
      </c>
      <c r="I362" s="3" t="str">
        <f>IFERROR(__xludf.DUMMYFUNCTION("GOOGLETRANSLATE(C362,""fr"",""en"")"),"I was looking for insurance for my dog ​​Teddy and advisor called me to offer me their services. I hesitated very much I do a lot of questions but I finished doing the contract with them. I clearly specified that I wanted to terminate the contract because"&amp;" I had to speak to my husband as I could do and he replied who sulfisated to contact him and that it would be done. 15 minutes later or not even after talking to my husband we concluded who we wanted to stop. I answered their email saying that I wanted to"&amp;" stop and called it a few minutes later. I clarified him that I wanted to stop! He told me a lot but my decision was made and he finished to say that it is okay and that he was going to terminate the contract. I was quiet I did not see the samples last mo"&amp;"nth and I worried that today after their satisfaction survey e-mail. ) at their complaint service and I have been waiting for a week for a week. I did not send the photos of the RIB or the card of my dog ​​because he had told me that it would be concluded"&amp;" that right now. That's anything!")</f>
        <v>I was looking for insurance for my dog ​​Teddy and advisor called me to offer me their services. I hesitated very much I do a lot of questions but I finished doing the contract with them. I clearly specified that I wanted to terminate the contract because I had to speak to my husband as I could do and he replied who sulfisated to contact him and that it would be done. 15 minutes later or not even after talking to my husband we concluded who we wanted to stop. I answered their email saying that I wanted to stop and called it a few minutes later. I clarified him that I wanted to stop! He told me a lot but my decision was made and he finished to say that it is okay and that he was going to terminate the contract. I was quiet I did not see the samples last month and I worried that today after their satisfaction survey e-mail. ) at their complaint service and I have been waiting for a week for a week. I did not send the photos of the RIB or the card of my dog ​​because he had told me that it would be concluded that right now. That's anything!</v>
      </c>
      <c r="J362" s="3" t="s">
        <v>1121</v>
      </c>
      <c r="K362" s="3" t="str">
        <f>IFERROR(__xludf.DUMMYFUNCTION("GOOGLETRANSLATE(J362,""fr"",""en"")"),"I was looking for insurance for my dog ​​Teddy and advisor called me to offer me their services. I hesitated very much I do a lot of questions but I finished doing the contract with them. I clearly specified that I wanted to terminate the contract because"&amp;" I had to speak to my husband as I could do and he replied who sulfisated to contact him and that it would be done. 15 minutes later or not even after talking to my husband we concluded who we wanted to stop. I answered their email saying that I wanted to"&amp;" stop and called it a few minutes later. I clarified him that I wanted to stop! He told me a lot but my decision was made and he finished to say that it is okay and that he was going to terminate the contract. I was quiet I did not see the samples last mo"&amp;"nth and I worried that today after their satisfaction survey e-mail. ) at their complaint service and I have been waiting for a week for a week. I did not send the photos of the RIB or the card of my dog ​​because he had told me that it would be concluded"&amp;" that right now. That's anything!")</f>
        <v>I was looking for insurance for my dog ​​Teddy and advisor called me to offer me their services. I hesitated very much I do a lot of questions but I finished doing the contract with them. I clearly specified that I wanted to terminate the contract because I had to speak to my husband as I could do and he replied who sulfisated to contact him and that it would be done. 15 minutes later or not even after talking to my husband we concluded who we wanted to stop. I answered their email saying that I wanted to stop and called it a few minutes later. I clarified him that I wanted to stop! He told me a lot but my decision was made and he finished to say that it is okay and that he was going to terminate the contract. I was quiet I did not see the samples last month and I worried that today after their satisfaction survey e-mail. ) at their complaint service and I have been waiting for a week for a week. I did not send the photos of the RIB or the card of my dog ​​because he had told me that it would be concluded that right now. That's anything!</v>
      </c>
    </row>
    <row r="363" ht="15.75" customHeight="1">
      <c r="B363" s="3" t="s">
        <v>1123</v>
      </c>
      <c r="C363" s="3" t="s">
        <v>1124</v>
      </c>
      <c r="D363" s="3" t="s">
        <v>1115</v>
      </c>
      <c r="E363" s="3" t="s">
        <v>860</v>
      </c>
      <c r="F363" s="3" t="s">
        <v>15</v>
      </c>
      <c r="G363" s="3" t="s">
        <v>1003</v>
      </c>
      <c r="H363" s="3" t="s">
        <v>53</v>
      </c>
      <c r="I363" s="3" t="str">
        <f>IFERROR(__xludf.DUMMYFUNCTION("GOOGLETRANSLATE(C363,""fr"",""en"")"),"Since June I have still not been reimbursed consultations.
With each revival we answer ""we are late"".
After these reminders I received an email asking to return the documents.
This makes the 4th send, the 6th call for customer service. And still no r"&amp;"efund.
We are at the end of September.")</f>
        <v>Since June I have still not been reimbursed consultations.
With each revival we answer "we are late".
After these reminders I received an email asking to return the documents.
This makes the 4th send, the 6th call for customer service. And still no refund.
We are at the end of September.</v>
      </c>
      <c r="J363" s="3" t="s">
        <v>1124</v>
      </c>
      <c r="K363" s="3" t="str">
        <f>IFERROR(__xludf.DUMMYFUNCTION("GOOGLETRANSLATE(J363,""fr"",""en"")"),"Since June I have still not been reimbursed consultations.
With each revival we answer ""we are late"".
After these reminders I received an email asking to return the documents.
This makes the 4th send, the 6th call for customer service. And still no r"&amp;"efund.
We are at the end of September.")</f>
        <v>Since June I have still not been reimbursed consultations.
With each revival we answer "we are late".
After these reminders I received an email asking to return the documents.
This makes the 4th send, the 6th call for customer service. And still no refund.
We are at the end of September.</v>
      </c>
    </row>
    <row r="364" ht="15.75" customHeight="1">
      <c r="B364" s="3" t="s">
        <v>1125</v>
      </c>
      <c r="C364" s="3" t="s">
        <v>1126</v>
      </c>
      <c r="D364" s="3" t="s">
        <v>1115</v>
      </c>
      <c r="E364" s="3" t="s">
        <v>860</v>
      </c>
      <c r="F364" s="3" t="s">
        <v>15</v>
      </c>
      <c r="G364" s="3" t="s">
        <v>1006</v>
      </c>
      <c r="H364" s="3" t="s">
        <v>170</v>
      </c>
      <c r="I364" s="3" t="str">
        <f>IFERROR(__xludf.DUMMYFUNCTION("GOOGLETRANSLATE(C364,""fr"",""en"")"),"Really assurance to flee, second visit to the veto and already refusal to repay them. My puppy has twice but two different legs and they took me out that my puppy had been sick before !! Sick ?? A lameness ?? Different paw in addition .. This insurance ha"&amp;"s always a decide so as not to reimburse us but I intend to go back against it because their excuse does not hold the road in relation to their excuses for non -payment.
Especially flee during the first contacts with them")</f>
        <v>Really assurance to flee, second visit to the veto and already refusal to repay them. My puppy has twice but two different legs and they took me out that my puppy had been sick before !! Sick ?? A lameness ?? Different paw in addition .. This insurance has always a decide so as not to reimburse us but I intend to go back against it because their excuse does not hold the road in relation to their excuses for non -payment.
Especially flee during the first contacts with them</v>
      </c>
      <c r="J364" s="3" t="s">
        <v>1126</v>
      </c>
      <c r="K364" s="3" t="str">
        <f>IFERROR(__xludf.DUMMYFUNCTION("GOOGLETRANSLATE(J364,""fr"",""en"")"),"Really assurance to flee, second visit to the veto and already refusal to repay them. My puppy has twice but two different legs and they took me out that my puppy had been sick before !! Sick ?? A lameness ?? Different paw in addition .. This insurance ha"&amp;"s always a decide so as not to reimburse us but I intend to go back against it because their excuse does not hold the road in relation to their excuses for non -payment.
Especially flee during the first contacts with them")</f>
        <v>Really assurance to flee, second visit to the veto and already refusal to repay them. My puppy has twice but two different legs and they took me out that my puppy had been sick before !! Sick ?? A lameness ?? Different paw in addition .. This insurance has always a decide so as not to reimburse us but I intend to go back against it because their excuse does not hold the road in relation to their excuses for non -payment.
Especially flee during the first contacts with them</v>
      </c>
    </row>
    <row r="365" ht="15.75" customHeight="1">
      <c r="B365" s="3" t="s">
        <v>1127</v>
      </c>
      <c r="C365" s="3" t="s">
        <v>1128</v>
      </c>
      <c r="D365" s="3" t="s">
        <v>1115</v>
      </c>
      <c r="E365" s="3" t="s">
        <v>860</v>
      </c>
      <c r="F365" s="3" t="s">
        <v>15</v>
      </c>
      <c r="G365" s="3" t="s">
        <v>1006</v>
      </c>
      <c r="H365" s="3" t="s">
        <v>53</v>
      </c>
      <c r="I365" s="3" t="str">
        <f>IFERROR(__xludf.DUMMYFUNCTION("GOOGLETRANSLATE(C365,""fr"",""en"")"),"Flee !!!!!!!!!!, even if the monthly payments are attractive, do not sign a contract with them !!!! I absolutely do not recommend.
On the phone, the ECA approacher guarantees me the orthodontist reimbursement. In the end I paid 345 th the semester of my "&amp;"pocket in June 2021. Today they still have not reimbursed. I keep trying to solicit them. Same lorthoptist has more reimbursement since April. In the same Toubib. I have cried for 7.5th of moderator ticket (that this little sum, they were kind enough to r"&amp;"eimburse me) while the security transmits them everything. There must be no more to have ???
Personally I have at least 200th outside. I am very angry. In addition the first year is compulsory because new contract. But in October I send you my recommende"&amp;"d termination.
Is there a way to file a complaint through the Commercial Court? I do not know
")</f>
        <v>Flee !!!!!!!!!!, even if the monthly payments are attractive, do not sign a contract with them !!!! I absolutely do not recommend.
On the phone, the ECA approacher guarantees me the orthodontist reimbursement. In the end I paid 345 th the semester of my pocket in June 2021. Today they still have not reimbursed. I keep trying to solicit them. Same lorthoptist has more reimbursement since April. In the same Toubib. I have cried for 7.5th of moderator ticket (that this little sum, they were kind enough to reimburse me) while the security transmits them everything. There must be no more to have ???
Personally I have at least 200th outside. I am very angry. In addition the first year is compulsory because new contract. But in October I send you my recommended termination.
Is there a way to file a complaint through the Commercial Court? I do not know
</v>
      </c>
      <c r="J365" s="3" t="s">
        <v>1128</v>
      </c>
      <c r="K365" s="3" t="str">
        <f>IFERROR(__xludf.DUMMYFUNCTION("GOOGLETRANSLATE(J365,""fr"",""en"")"),"Flee !!!!!!!!!!, even if the monthly payments are attractive, do not sign a contract with them !!!! I absolutely do not recommend.
On the phone, the ECA approacher guarantees me the orthodontist reimbursement. In the end I paid 345 th the semester of my "&amp;"pocket in June 2021. Today they still have not reimbursed. I keep trying to solicit them. Same lorthoptist has more reimbursement since April. In the same Toubib. I have cried for 7.5th of moderator ticket (that this little sum, they were kind enough to r"&amp;"eimburse me) while the security transmits them everything. There must be no more to have ???
Personally I have at least 200th outside. I am very angry. In addition the first year is compulsory because new contract. But in October I send you my recommende"&amp;"d termination.
Is there a way to file a complaint through the Commercial Court? I do not know
")</f>
        <v>Flee !!!!!!!!!!, even if the monthly payments are attractive, do not sign a contract with them !!!! I absolutely do not recommend.
On the phone, the ECA approacher guarantees me the orthodontist reimbursement. In the end I paid 345 th the semester of my pocket in June 2021. Today they still have not reimbursed. I keep trying to solicit them. Same lorthoptist has more reimbursement since April. In the same Toubib. I have cried for 7.5th of moderator ticket (that this little sum, they were kind enough to reimburse me) while the security transmits them everything. There must be no more to have ???
Personally I have at least 200th outside. I am very angry. In addition the first year is compulsory because new contract. But in October I send you my recommended termination.
Is there a way to file a complaint through the Commercial Court? I do not know
</v>
      </c>
    </row>
    <row r="366" ht="15.75" customHeight="1">
      <c r="B366" s="3" t="s">
        <v>1129</v>
      </c>
      <c r="C366" s="3" t="s">
        <v>1130</v>
      </c>
      <c r="D366" s="3" t="s">
        <v>1115</v>
      </c>
      <c r="E366" s="3" t="s">
        <v>860</v>
      </c>
      <c r="F366" s="3" t="s">
        <v>15</v>
      </c>
      <c r="G366" s="3" t="s">
        <v>1131</v>
      </c>
      <c r="H366" s="3" t="s">
        <v>410</v>
      </c>
      <c r="I366" s="3" t="str">
        <f>IFERROR(__xludf.DUMMYFUNCTION("GOOGLETRANSLATE(C366,""fr"",""en"")"),"Very frankly it is the worst experience I have never had with insurance my 3 cats are there and it is worse in worse at the beginning we take care of you and again, but in the end it is expectations 3/4 months to have the repayments, without even stopping"&amp;" their sample ...! Well yes they have to take the money but to make them…. That is another story! A great shame and on the phone we dare to take you for shit and for fools who do not understand anything !!! To flee as quickly as possible !!!! Run away !! "&amp;"Truly !!!!")</f>
        <v>Very frankly it is the worst experience I have never had with insurance my 3 cats are there and it is worse in worse at the beginning we take care of you and again, but in the end it is expectations 3/4 months to have the repayments, without even stopping their sample ...! Well yes they have to take the money but to make them…. That is another story! A great shame and on the phone we dare to take you for shit and for fools who do not understand anything !!! To flee as quickly as possible !!!! Run away !! Truly !!!!</v>
      </c>
      <c r="J366" s="3" t="s">
        <v>1130</v>
      </c>
      <c r="K366" s="3" t="str">
        <f>IFERROR(__xludf.DUMMYFUNCTION("GOOGLETRANSLATE(J366,""fr"",""en"")"),"Very frankly it is the worst experience I have never had with insurance my 3 cats are there and it is worse in worse at the beginning we take care of you and again, but in the end it is expectations 3/4 months to have the repayments, without even stopping"&amp;" their sample ...! Well yes they have to take the money but to make them…. That is another story! A great shame and on the phone we dare to take you for shit and for fools who do not understand anything !!! To flee as quickly as possible !!!! Run away !! "&amp;"Truly !!!!")</f>
        <v>Very frankly it is the worst experience I have never had with insurance my 3 cats are there and it is worse in worse at the beginning we take care of you and again, but in the end it is expectations 3/4 months to have the repayments, without even stopping their sample ...! Well yes they have to take the money but to make them…. That is another story! A great shame and on the phone we dare to take you for shit and for fools who do not understand anything !!! To flee as quickly as possible !!!! Run away !! Truly !!!!</v>
      </c>
    </row>
    <row r="367" ht="15.75" customHeight="1">
      <c r="B367" s="3" t="s">
        <v>1132</v>
      </c>
      <c r="C367" s="3" t="s">
        <v>1133</v>
      </c>
      <c r="D367" s="3" t="s">
        <v>1115</v>
      </c>
      <c r="E367" s="3" t="s">
        <v>860</v>
      </c>
      <c r="F367" s="3" t="s">
        <v>15</v>
      </c>
      <c r="G367" s="3" t="s">
        <v>1134</v>
      </c>
      <c r="H367" s="3" t="s">
        <v>410</v>
      </c>
      <c r="I367" s="3" t="str">
        <f>IFERROR(__xludf.DUMMYFUNCTION("GOOGLETRANSLATE(C367,""fr"",""en"")"),"Flee this insurance !!!! Horrible customer service, uses for 1 and a half years, never really useful. Because too hard request for reimbursement. !!! At the end here, they always look for not to terminate !!! I lost my job, I want to terminate and see his"&amp;" answer that I need I am waiting for the birthday contract for another 1 year !!!!
It's really a shame I don't understand that these people continue to excel. Even it is written on the contract !!!!!! See here (in the event of one of the events provided "&amp;"for in article L 113-16 of the insurance code change of domicile, matrimonial situation, matrimonial regime, profession, professional retirement or cessation of professional activity, when The guaranteed risks are in direct contact with the previous situa"&amp;"tion and are not found in the new situation. • The termination of the contract can only take place within three months of the date of the event. • In the event of a reduction in risk if we do not reduce) to avoid !!!+")</f>
        <v>Flee this insurance !!!! Horrible customer service, uses for 1 and a half years, never really useful. Because too hard request for reimbursement. !!! At the end here, they always look for not to terminate !!! I lost my job, I want to terminate and see his answer that I need I am waiting for the birthday contract for another 1 year !!!!
It's really a shame I don't understand that these people continue to excel. Even it is written on the contract !!!!!! See here (in the event of one of the events provided for in article L 113-16 of the insurance code change of domicile, matrimonial situation, matrimonial regime, profession, professional retirement or cessation of professional activity, when The guaranteed risks are in direct contact with the previous situation and are not found in the new situation. • The termination of the contract can only take place within three months of the date of the event. • In the event of a reduction in risk if we do not reduce) to avoid !!!+</v>
      </c>
      <c r="J367" s="3" t="s">
        <v>1133</v>
      </c>
      <c r="K367" s="3" t="str">
        <f>IFERROR(__xludf.DUMMYFUNCTION("GOOGLETRANSLATE(J367,""fr"",""en"")"),"Flee this insurance !!!! Horrible customer service, uses for 1 and a half years, never really useful. Because too hard request for reimbursement. !!! At the end here, they always look for not to terminate !!! I lost my job, I want to terminate and see his"&amp;" answer that I need I am waiting for the birthday contract for another 1 year !!!!
It's really a shame I don't understand that these people continue to excel. Even it is written on the contract !!!!!! See here (in the event of one of the events provided "&amp;"for in article L 113-16 of the insurance code change of domicile, matrimonial situation, matrimonial regime, profession, professional retirement or cessation of professional activity, when The guaranteed risks are in direct contact with the previous situa"&amp;"tion and are not found in the new situation. • The termination of the contract can only take place within three months of the date of the event. • In the event of a reduction in risk if we do not reduce) to avoid !!!+")</f>
        <v>Flee this insurance !!!! Horrible customer service, uses for 1 and a half years, never really useful. Because too hard request for reimbursement. !!! At the end here, they always look for not to terminate !!! I lost my job, I want to terminate and see his answer that I need I am waiting for the birthday contract for another 1 year !!!!
It's really a shame I don't understand that these people continue to excel. Even it is written on the contract !!!!!! See here (in the event of one of the events provided for in article L 113-16 of the insurance code change of domicile, matrimonial situation, matrimonial regime, profession, professional retirement or cessation of professional activity, when The guaranteed risks are in direct contact with the previous situation and are not found in the new situation. • The termination of the contract can only take place within three months of the date of the event. • In the event of a reduction in risk if we do not reduce) to avoid !!!+</v>
      </c>
    </row>
    <row r="368" ht="15.75" customHeight="1">
      <c r="B368" s="3" t="s">
        <v>1135</v>
      </c>
      <c r="C368" s="3" t="s">
        <v>1136</v>
      </c>
      <c r="D368" s="3" t="s">
        <v>1115</v>
      </c>
      <c r="E368" s="3" t="s">
        <v>860</v>
      </c>
      <c r="F368" s="3" t="s">
        <v>15</v>
      </c>
      <c r="G368" s="3" t="s">
        <v>423</v>
      </c>
      <c r="H368" s="3" t="s">
        <v>410</v>
      </c>
      <c r="I368" s="3" t="str">
        <f>IFERROR(__xludf.DUMMYFUNCTION("GOOGLETRANSLATE(C368,""fr"",""en"")"),"Insurance to flee, the advisers sell you the dream during contact following the request for online quote. We tell you that with the ""comfort"" guarantee, you are quiet, and in fact not at all, no refund, there is always something that makes it not taken "&amp;"care of.
The table of guarantees misleads.
Insurance to flee, false advertising, no professionalism.")</f>
        <v>Insurance to flee, the advisers sell you the dream during contact following the request for online quote. We tell you that with the "comfort" guarantee, you are quiet, and in fact not at all, no refund, there is always something that makes it not taken care of.
The table of guarantees misleads.
Insurance to flee, false advertising, no professionalism.</v>
      </c>
      <c r="J368" s="3" t="s">
        <v>1136</v>
      </c>
      <c r="K368" s="3" t="str">
        <f>IFERROR(__xludf.DUMMYFUNCTION("GOOGLETRANSLATE(J368,""fr"",""en"")"),"Insurance to flee, the advisers sell you the dream during contact following the request for online quote. We tell you that with the ""comfort"" guarantee, you are quiet, and in fact not at all, no refund, there is always something that makes it not taken "&amp;"care of.
The table of guarantees misleads.
Insurance to flee, false advertising, no professionalism.")</f>
        <v>Insurance to flee, the advisers sell you the dream during contact following the request for online quote. We tell you that with the "comfort" guarantee, you are quiet, and in fact not at all, no refund, there is always something that makes it not taken care of.
The table of guarantees misleads.
Insurance to flee, false advertising, no professionalism.</v>
      </c>
    </row>
    <row r="369" ht="15.75" customHeight="1">
      <c r="B369" s="3" t="s">
        <v>1137</v>
      </c>
      <c r="C369" s="3" t="s">
        <v>1138</v>
      </c>
      <c r="D369" s="3" t="s">
        <v>1115</v>
      </c>
      <c r="E369" s="3" t="s">
        <v>860</v>
      </c>
      <c r="F369" s="3" t="s">
        <v>15</v>
      </c>
      <c r="G369" s="3" t="s">
        <v>1139</v>
      </c>
      <c r="H369" s="3" t="s">
        <v>410</v>
      </c>
      <c r="I369" s="3" t="str">
        <f>IFERROR(__xludf.DUMMYFUNCTION("GOOGLETRANSLATE(C369,""fr"",""en"")"),"Brave people
Flee this insurance, they always look for the little beast not to reimburse especially for animals, they always miss a paper, a notice of a veto, or a report. It's really a shame I don't understand that these people continue to excel.")</f>
        <v>Brave people
Flee this insurance, they always look for the little beast not to reimburse especially for animals, they always miss a paper, a notice of a veto, or a report. It's really a shame I don't understand that these people continue to excel.</v>
      </c>
      <c r="J369" s="3" t="s">
        <v>1138</v>
      </c>
      <c r="K369" s="3" t="str">
        <f>IFERROR(__xludf.DUMMYFUNCTION("GOOGLETRANSLATE(J369,""fr"",""en"")"),"Brave people
Flee this insurance, they always look for the little beast not to reimburse especially for animals, they always miss a paper, a notice of a veto, or a report. It's really a shame I don't understand that these people continue to excel.")</f>
        <v>Brave people
Flee this insurance, they always look for the little beast not to reimburse especially for animals, they always miss a paper, a notice of a veto, or a report. It's really a shame I don't understand that these people continue to excel.</v>
      </c>
    </row>
    <row r="370" ht="15.75" customHeight="1">
      <c r="B370" s="3" t="s">
        <v>1140</v>
      </c>
      <c r="C370" s="3" t="s">
        <v>1141</v>
      </c>
      <c r="D370" s="3" t="s">
        <v>1115</v>
      </c>
      <c r="E370" s="3" t="s">
        <v>860</v>
      </c>
      <c r="F370" s="3" t="s">
        <v>15</v>
      </c>
      <c r="G370" s="3" t="s">
        <v>1142</v>
      </c>
      <c r="H370" s="3" t="s">
        <v>170</v>
      </c>
      <c r="I370" s="3" t="str">
        <f>IFERROR(__xludf.DUMMYFUNCTION("GOOGLETRANSLATE(C370,""fr"",""en"")"),"Insurance to flee.
Not serious, forcing. I have not signed a contract and yet I have to pay supposedly that I signed Electronically. Completely false. I ended up with the litigation that insulted me and threaten. I wanted to terminate with AR and we refu"&amp;"se because the letter arrives 1 day too late. I had to pay one year of more contribution. Reference of a new letter in AR and it sends me an email to tell me that they have received this letter in time but that they will think and rule on my file to find "&amp;"out whether they are terminated or not. Finally received confirmation of termination for August 31, 2021.
I have of course stopping any sample for more than a year and I pay every month by card which will not allow them withdrawal from my account.
In 2 "&amp;"years, I have never been reimbursed for anything, there was always something that did not correspond.
I was contacting by an advisor who wanted at all costs to take a health mutual for my family. The orca I was told that Eca Insurance was not serious and"&amp;" that I did not want to subscribe whatever it is with them, I was insulted. I had to hang up to stop the conversation. Real Pitt Bull. To flee.")</f>
        <v>Insurance to flee.
Not serious, forcing. I have not signed a contract and yet I have to pay supposedly that I signed Electronically. Completely false. I ended up with the litigation that insulted me and threaten. I wanted to terminate with AR and we refuse because the letter arrives 1 day too late. I had to pay one year of more contribution. Reference of a new letter in AR and it sends me an email to tell me that they have received this letter in time but that they will think and rule on my file to find out whether they are terminated or not. Finally received confirmation of termination for August 31, 2021.
I have of course stopping any sample for more than a year and I pay every month by card which will not allow them withdrawal from my account.
In 2 years, I have never been reimbursed for anything, there was always something that did not correspond.
I was contacting by an advisor who wanted at all costs to take a health mutual for my family. The orca I was told that Eca Insurance was not serious and that I did not want to subscribe whatever it is with them, I was insulted. I had to hang up to stop the conversation. Real Pitt Bull. To flee.</v>
      </c>
      <c r="J370" s="3" t="s">
        <v>1141</v>
      </c>
      <c r="K370" s="3" t="str">
        <f>IFERROR(__xludf.DUMMYFUNCTION("GOOGLETRANSLATE(J370,""fr"",""en"")"),"Insurance to flee.
Not serious, forcing. I have not signed a contract and yet I have to pay supposedly that I signed Electronically. Completely false. I ended up with the litigation that insulted me and threaten. I wanted to terminate with AR and we refu"&amp;"se because the letter arrives 1 day too late. I had to pay one year of more contribution. Reference of a new letter in AR and it sends me an email to tell me that they have received this letter in time but that they will think and rule on my file to find "&amp;"out whether they are terminated or not. Finally received confirmation of termination for August 31, 2021.
I have of course stopping any sample for more than a year and I pay every month by card which will not allow them withdrawal from my account.
In 2 "&amp;"years, I have never been reimbursed for anything, there was always something that did not correspond.
I was contacting by an advisor who wanted at all costs to take a health mutual for my family. The orca I was told that Eca Insurance was not serious and"&amp;" that I did not want to subscribe whatever it is with them, I was insulted. I had to hang up to stop the conversation. Real Pitt Bull. To flee.")</f>
        <v>Insurance to flee.
Not serious, forcing. I have not signed a contract and yet I have to pay supposedly that I signed Electronically. Completely false. I ended up with the litigation that insulted me and threaten. I wanted to terminate with AR and we refuse because the letter arrives 1 day too late. I had to pay one year of more contribution. Reference of a new letter in AR and it sends me an email to tell me that they have received this letter in time but that they will think and rule on my file to find out whether they are terminated or not. Finally received confirmation of termination for August 31, 2021.
I have of course stopping any sample for more than a year and I pay every month by card which will not allow them withdrawal from my account.
In 2 years, I have never been reimbursed for anything, there was always something that did not correspond.
I was contacting by an advisor who wanted at all costs to take a health mutual for my family. The orca I was told that Eca Insurance was not serious and that I did not want to subscribe whatever it is with them, I was insulted. I had to hang up to stop the conversation. Real Pitt Bull. To flee.</v>
      </c>
    </row>
    <row r="371" ht="15.75" customHeight="1">
      <c r="B371" s="3" t="s">
        <v>1143</v>
      </c>
      <c r="C371" s="3" t="s">
        <v>1144</v>
      </c>
      <c r="D371" s="3" t="s">
        <v>1115</v>
      </c>
      <c r="E371" s="3" t="s">
        <v>860</v>
      </c>
      <c r="F371" s="3" t="s">
        <v>15</v>
      </c>
      <c r="G371" s="3" t="s">
        <v>426</v>
      </c>
      <c r="H371" s="3" t="s">
        <v>174</v>
      </c>
      <c r="I371" s="3" t="str">
        <f>IFERROR(__xludf.DUMMYFUNCTION("GOOGLETRANSLATE(C371,""fr"",""en"")"),"Really disappointed reimbursements very long you have to relaunch them by email and such already 3 times that I call and still nothing the telephone operators are charming and take your requests by promising to take care of my file but I always wait")</f>
        <v>Really disappointed reimbursements very long you have to relaunch them by email and such already 3 times that I call and still nothing the telephone operators are charming and take your requests by promising to take care of my file but I always wait</v>
      </c>
      <c r="J371" s="3" t="s">
        <v>1144</v>
      </c>
      <c r="K371" s="3" t="str">
        <f>IFERROR(__xludf.DUMMYFUNCTION("GOOGLETRANSLATE(J371,""fr"",""en"")"),"Really disappointed reimbursements very long you have to relaunch them by email and such already 3 times that I call and still nothing the telephone operators are charming and take your requests by promising to take care of my file but I always wait")</f>
        <v>Really disappointed reimbursements very long you have to relaunch them by email and such already 3 times that I call and still nothing the telephone operators are charming and take your requests by promising to take care of my file but I always wait</v>
      </c>
    </row>
    <row r="372" ht="15.75" customHeight="1">
      <c r="B372" s="3" t="s">
        <v>1145</v>
      </c>
      <c r="C372" s="3" t="s">
        <v>1146</v>
      </c>
      <c r="D372" s="3" t="s">
        <v>1115</v>
      </c>
      <c r="E372" s="3" t="s">
        <v>860</v>
      </c>
      <c r="F372" s="3" t="s">
        <v>15</v>
      </c>
      <c r="G372" s="3" t="s">
        <v>1147</v>
      </c>
      <c r="H372" s="3" t="s">
        <v>174</v>
      </c>
      <c r="I372" s="3" t="str">
        <f>IFERROR(__xludf.DUMMYFUNCTION("GOOGLETRANSLATE(C372,""fr"",""en"")"),"1 stars c too much for them
When registering on the phone, the lady formally explains to me that I was reimbursing all veterinary costs
2 months after reimbursement up to 25 € while I have already spent 180 € veterinary expenses
Next reimbursement next"&amp;" year up to 25 €
Monthly contract has 28 € per month
Unacceptable")</f>
        <v>1 stars c too much for them
When registering on the phone, the lady formally explains to me that I was reimbursing all veterinary costs
2 months after reimbursement up to 25 € while I have already spent 180 € veterinary expenses
Next reimbursement next year up to 25 €
Monthly contract has 28 € per month
Unacceptable</v>
      </c>
      <c r="J372" s="3" t="s">
        <v>1146</v>
      </c>
      <c r="K372" s="3" t="str">
        <f>IFERROR(__xludf.DUMMYFUNCTION("GOOGLETRANSLATE(J372,""fr"",""en"")"),"1 stars c too much for them
When registering on the phone, the lady formally explains to me that I was reimbursing all veterinary costs
2 months after reimbursement up to 25 € while I have already spent 180 € veterinary expenses
Next reimbursement next"&amp;" year up to 25 €
Monthly contract has 28 € per month
Unacceptable")</f>
        <v>1 stars c too much for them
When registering on the phone, the lady formally explains to me that I was reimbursing all veterinary costs
2 months after reimbursement up to 25 € while I have already spent 180 € veterinary expenses
Next reimbursement next year up to 25 €
Monthly contract has 28 € per month
Unacceptable</v>
      </c>
    </row>
    <row r="373" ht="15.75" customHeight="1">
      <c r="B373" s="3" t="s">
        <v>1148</v>
      </c>
      <c r="C373" s="3" t="s">
        <v>1149</v>
      </c>
      <c r="D373" s="3" t="s">
        <v>1115</v>
      </c>
      <c r="E373" s="3" t="s">
        <v>860</v>
      </c>
      <c r="F373" s="3" t="s">
        <v>15</v>
      </c>
      <c r="G373" s="3" t="s">
        <v>1150</v>
      </c>
      <c r="H373" s="3" t="s">
        <v>174</v>
      </c>
      <c r="I373" s="3" t="str">
        <f>IFERROR(__xludf.DUMMYFUNCTION("GOOGLETRANSLATE(C373,""fr"",""en"")"),"I strongly advise against this insurance. For 2 years I paid every month for my female dog. At the 1st consultation I am neither reimbursed for the consultation of € 190 nor for drugs. It's a shame. It should be the minimum for an assurance of repaying th"&amp;"ese costs .... ECA Animal Insurance for me it's finished I have been terminated today and opposition on my account. They will no longer see 1cent on my part. What rot ... sorry am angry !!! Anyone have insurance to advise me?")</f>
        <v>I strongly advise against this insurance. For 2 years I paid every month for my female dog. At the 1st consultation I am neither reimbursed for the consultation of € 190 nor for drugs. It's a shame. It should be the minimum for an assurance of repaying these costs .... ECA Animal Insurance for me it's finished I have been terminated today and opposition on my account. They will no longer see 1cent on my part. What rot ... sorry am angry !!! Anyone have insurance to advise me?</v>
      </c>
      <c r="J373" s="3" t="s">
        <v>1149</v>
      </c>
      <c r="K373" s="3" t="str">
        <f>IFERROR(__xludf.DUMMYFUNCTION("GOOGLETRANSLATE(J373,""fr"",""en"")"),"I strongly advise against this insurance. For 2 years I paid every month for my female dog. At the 1st consultation I am neither reimbursed for the consultation of € 190 nor for drugs. It's a shame. It should be the minimum for an assurance of repaying th"&amp;"ese costs .... ECA Animal Insurance for me it's finished I have been terminated today and opposition on my account. They will no longer see 1cent on my part. What rot ... sorry am angry !!! Anyone have insurance to advise me?")</f>
        <v>I strongly advise against this insurance. For 2 years I paid every month for my female dog. At the 1st consultation I am neither reimbursed for the consultation of € 190 nor for drugs. It's a shame. It should be the minimum for an assurance of repaying these costs .... ECA Animal Insurance for me it's finished I have been terminated today and opposition on my account. They will no longer see 1cent on my part. What rot ... sorry am angry !!! Anyone have insurance to advise me?</v>
      </c>
    </row>
    <row r="374" ht="15.75" customHeight="1">
      <c r="B374" s="3" t="s">
        <v>1151</v>
      </c>
      <c r="C374" s="3" t="s">
        <v>1152</v>
      </c>
      <c r="D374" s="3" t="s">
        <v>1115</v>
      </c>
      <c r="E374" s="3" t="s">
        <v>860</v>
      </c>
      <c r="F374" s="3" t="s">
        <v>15</v>
      </c>
      <c r="G374" s="3" t="s">
        <v>1153</v>
      </c>
      <c r="H374" s="3" t="s">
        <v>181</v>
      </c>
      <c r="I374" s="3" t="str">
        <f>IFERROR(__xludf.DUMMYFUNCTION("GOOGLETRANSLATE(C374,""fr"",""en"")"),"Really not serious insurance.
Promises on the reimbursement phone at 100% results to the 1st problem you are reimbursed that a quarter or nothing reimbursed at all.
Insurance takes you the day after your subscription but if you want to unsubscribe from "&amp;"this insurance, it is lost at first you will receive to stay second they will tell you that it is after 3 months of subscription that you can Stop the contract now I find myself then duty of money because they did not want to stop the contract when I aske"&amp;"d it you really have to be wary of it")</f>
        <v>Really not serious insurance.
Promises on the reimbursement phone at 100% results to the 1st problem you are reimbursed that a quarter or nothing reimbursed at all.
Insurance takes you the day after your subscription but if you want to unsubscribe from this insurance, it is lost at first you will receive to stay second they will tell you that it is after 3 months of subscription that you can Stop the contract now I find myself then duty of money because they did not want to stop the contract when I asked it you really have to be wary of it</v>
      </c>
      <c r="J374" s="3" t="s">
        <v>1152</v>
      </c>
      <c r="K374" s="3" t="str">
        <f>IFERROR(__xludf.DUMMYFUNCTION("GOOGLETRANSLATE(J374,""fr"",""en"")"),"Really not serious insurance.
Promises on the reimbursement phone at 100% results to the 1st problem you are reimbursed that a quarter or nothing reimbursed at all.
Insurance takes you the day after your subscription but if you want to unsubscribe from "&amp;"this insurance, it is lost at first you will receive to stay second they will tell you that it is after 3 months of subscription that you can Stop the contract now I find myself then duty of money because they did not want to stop the contract when I aske"&amp;"d it you really have to be wary of it")</f>
        <v>Really not serious insurance.
Promises on the reimbursement phone at 100% results to the 1st problem you are reimbursed that a quarter or nothing reimbursed at all.
Insurance takes you the day after your subscription but if you want to unsubscribe from this insurance, it is lost at first you will receive to stay second they will tell you that it is after 3 months of subscription that you can Stop the contract now I find myself then duty of money because they did not want to stop the contract when I asked it you really have to be wary of it</v>
      </c>
    </row>
    <row r="375" ht="15.75" customHeight="1">
      <c r="B375" s="3" t="s">
        <v>1154</v>
      </c>
      <c r="C375" s="3" t="s">
        <v>1155</v>
      </c>
      <c r="D375" s="3" t="s">
        <v>1115</v>
      </c>
      <c r="E375" s="3" t="s">
        <v>860</v>
      </c>
      <c r="F375" s="3" t="s">
        <v>15</v>
      </c>
      <c r="G375" s="3" t="s">
        <v>1156</v>
      </c>
      <c r="H375" s="3" t="s">
        <v>159</v>
      </c>
      <c r="I375" s="3" t="str">
        <f>IFERROR(__xludf.DUMMYFUNCTION("GOOGLETRANSLATE(C375,""fr"",""en"")"),"Disappointed, my dog ​​operated, in an emergency, for a dazzling metritis was taken care of as sterilization therefore reimbursement of 100 euros instead of 600 euros.")</f>
        <v>Disappointed, my dog ​​operated, in an emergency, for a dazzling metritis was taken care of as sterilization therefore reimbursement of 100 euros instead of 600 euros.</v>
      </c>
      <c r="J375" s="3" t="s">
        <v>1155</v>
      </c>
      <c r="K375" s="3" t="str">
        <f>IFERROR(__xludf.DUMMYFUNCTION("GOOGLETRANSLATE(J375,""fr"",""en"")"),"Disappointed, my dog ​​operated, in an emergency, for a dazzling metritis was taken care of as sterilization therefore reimbursement of 100 euros instead of 600 euros.")</f>
        <v>Disappointed, my dog ​​operated, in an emergency, for a dazzling metritis was taken care of as sterilization therefore reimbursement of 100 euros instead of 600 euros.</v>
      </c>
    </row>
    <row r="376" ht="15.75" customHeight="1">
      <c r="B376" s="3" t="s">
        <v>1157</v>
      </c>
      <c r="C376" s="3" t="s">
        <v>1158</v>
      </c>
      <c r="D376" s="3" t="s">
        <v>1115</v>
      </c>
      <c r="E376" s="3" t="s">
        <v>860</v>
      </c>
      <c r="F376" s="3" t="s">
        <v>15</v>
      </c>
      <c r="G376" s="3" t="s">
        <v>1159</v>
      </c>
      <c r="H376" s="3" t="s">
        <v>159</v>
      </c>
      <c r="I376" s="3" t="str">
        <f>IFERROR(__xludf.DUMMYFUNCTION("GOOGLETRANSLATE(C376,""fr"",""en"")"),"I do not recommend this insurance. Put money aside and then that's it.
I paid for 16 months for my dog ​​who was barely ten years old at the time of subscription. In short, I paid € 1248 in total deadlines for backpacks up to € 531. Bad reimbursements, e"&amp;"ven after dispute on my part.
Not clear, not, reactive.
Do not put yourself in this stress and galley.
A. C.
")</f>
        <v>I do not recommend this insurance. Put money aside and then that's it.
I paid for 16 months for my dog ​​who was barely ten years old at the time of subscription. In short, I paid € 1248 in total deadlines for backpacks up to € 531. Bad reimbursements, even after dispute on my part.
Not clear, not, reactive.
Do not put yourself in this stress and galley.
A. C.
</v>
      </c>
      <c r="J376" s="3" t="s">
        <v>1158</v>
      </c>
      <c r="K376" s="3" t="str">
        <f>IFERROR(__xludf.DUMMYFUNCTION("GOOGLETRANSLATE(J376,""fr"",""en"")"),"I do not recommend this insurance. Put money aside and then that's it.
I paid for 16 months for my dog ​​who was barely ten years old at the time of subscription. In short, I paid € 1248 in total deadlines for backpacks up to € 531. Bad reimbursements, e"&amp;"ven after dispute on my part.
Not clear, not, reactive.
Do not put yourself in this stress and galley.
A. C.
")</f>
        <v>I do not recommend this insurance. Put money aside and then that's it.
I paid for 16 months for my dog ​​who was barely ten years old at the time of subscription. In short, I paid € 1248 in total deadlines for backpacks up to € 531. Bad reimbursements, even after dispute on my part.
Not clear, not, reactive.
Do not put yourself in this stress and galley.
A. C.
</v>
      </c>
    </row>
    <row r="377" ht="15.75" customHeight="1">
      <c r="B377" s="3" t="s">
        <v>1160</v>
      </c>
      <c r="C377" s="3" t="s">
        <v>1161</v>
      </c>
      <c r="D377" s="3" t="s">
        <v>1115</v>
      </c>
      <c r="E377" s="3" t="s">
        <v>860</v>
      </c>
      <c r="F377" s="3" t="s">
        <v>15</v>
      </c>
      <c r="G377" s="3" t="s">
        <v>1021</v>
      </c>
      <c r="H377" s="3" t="s">
        <v>159</v>
      </c>
      <c r="I377" s="3" t="str">
        <f>IFERROR(__xludf.DUMMYFUNCTION("GOOGLETRANSLATE(C377,""fr"",""en"")"),"After 3 years of Premium + insurance for my 2 dogs (which are healthy) I am very disappointed with repayment times, the lack of fluidity of these and the important deductible imposed.
I strongly advise against this insurer and not only will I not ensure "&amp;"at home the cat I have just adopted but I will denounce my two contracts (2 months notice!).
To avoid absolutely!")</f>
        <v>After 3 years of Premium + insurance for my 2 dogs (which are healthy) I am very disappointed with repayment times, the lack of fluidity of these and the important deductible imposed.
I strongly advise against this insurer and not only will I not ensure at home the cat I have just adopted but I will denounce my two contracts (2 months notice!).
To avoid absolutely!</v>
      </c>
      <c r="J377" s="3" t="s">
        <v>1161</v>
      </c>
      <c r="K377" s="3" t="str">
        <f>IFERROR(__xludf.DUMMYFUNCTION("GOOGLETRANSLATE(J377,""fr"",""en"")"),"After 3 years of Premium + insurance for my 2 dogs (which are healthy) I am very disappointed with repayment times, the lack of fluidity of these and the important deductible imposed.
I strongly advise against this insurer and not only will I not ensure "&amp;"at home the cat I have just adopted but I will denounce my two contracts (2 months notice!).
To avoid absolutely!")</f>
        <v>After 3 years of Premium + insurance for my 2 dogs (which are healthy) I am very disappointed with repayment times, the lack of fluidity of these and the important deductible imposed.
I strongly advise against this insurer and not only will I not ensure at home the cat I have just adopted but I will denounce my two contracts (2 months notice!).
To avoid absolutely!</v>
      </c>
    </row>
    <row r="378" ht="15.75" customHeight="1">
      <c r="B378" s="3" t="s">
        <v>1162</v>
      </c>
      <c r="C378" s="3" t="s">
        <v>1163</v>
      </c>
      <c r="D378" s="3" t="s">
        <v>1115</v>
      </c>
      <c r="E378" s="3" t="s">
        <v>860</v>
      </c>
      <c r="F378" s="3" t="s">
        <v>15</v>
      </c>
      <c r="G378" s="3" t="s">
        <v>1164</v>
      </c>
      <c r="H378" s="3" t="s">
        <v>159</v>
      </c>
      <c r="I378" s="3" t="str">
        <f>IFERROR(__xludf.DUMMYFUNCTION("GOOGLETRANSLATE(C378,""fr"",""en"")"),"To flee, liars, they do not practice contract prices!
When subscribing with the advisor, Mia, she tells me that membership is € 20, with 2 months offered, outside this one actually levied to me € 42.17, when she had said it only levied € 20. I call for e"&amp;"xplanations, and it is an extremely aggressive MIA now, unable to justify such a sum.
")</f>
        <v>To flee, liars, they do not practice contract prices!
When subscribing with the advisor, Mia, she tells me that membership is € 20, with 2 months offered, outside this one actually levied to me € 42.17, when she had said it only levied € 20. I call for explanations, and it is an extremely aggressive MIA now, unable to justify such a sum.
</v>
      </c>
      <c r="J378" s="3" t="s">
        <v>1163</v>
      </c>
      <c r="K378" s="3" t="str">
        <f>IFERROR(__xludf.DUMMYFUNCTION("GOOGLETRANSLATE(J378,""fr"",""en"")"),"To flee, liars, they do not practice contract prices!
When subscribing with the advisor, Mia, she tells me that membership is € 20, with 2 months offered, outside this one actually levied to me € 42.17, when she had said it only levied € 20. I call for e"&amp;"xplanations, and it is an extremely aggressive MIA now, unable to justify such a sum.
")</f>
        <v>To flee, liars, they do not practice contract prices!
When subscribing with the advisor, Mia, she tells me that membership is € 20, with 2 months offered, outside this one actually levied to me € 42.17, when she had said it only levied € 20. I call for explanations, and it is an extremely aggressive MIA now, unable to justify such a sum.
</v>
      </c>
    </row>
    <row r="379" ht="15.75" customHeight="1">
      <c r="B379" s="3" t="s">
        <v>1165</v>
      </c>
      <c r="C379" s="3" t="s">
        <v>1166</v>
      </c>
      <c r="D379" s="3" t="s">
        <v>1115</v>
      </c>
      <c r="E379" s="3" t="s">
        <v>860</v>
      </c>
      <c r="F379" s="3" t="s">
        <v>15</v>
      </c>
      <c r="G379" s="3" t="s">
        <v>1167</v>
      </c>
      <c r="H379" s="3" t="s">
        <v>329</v>
      </c>
      <c r="I379" s="3" t="str">
        <f>IFERROR(__xludf.DUMMYFUNCTION("GOOGLETRANSLATE(C379,""fr"",""en"")"),"FLEE!!!!!!!
Detail of very vague reimbursements.
No explanation on the phone.
The 100% treated ... Menting, there is the 15% deductible on each line !!!!!!.
Very badly reimbursed .....
Please go elsewhere ....")</f>
        <v>FLEE!!!!!!!
Detail of very vague reimbursements.
No explanation on the phone.
The 100% treated ... Menting, there is the 15% deductible on each line !!!!!!.
Very badly reimbursed .....
Please go elsewhere ....</v>
      </c>
      <c r="J379" s="3" t="s">
        <v>1166</v>
      </c>
      <c r="K379" s="3" t="str">
        <f>IFERROR(__xludf.DUMMYFUNCTION("GOOGLETRANSLATE(J379,""fr"",""en"")"),"FLEE!!!!!!!
Detail of very vague reimbursements.
No explanation on the phone.
The 100% treated ... Menting, there is the 15% deductible on each line !!!!!!.
Very badly reimbursed .....
Please go elsewhere ....")</f>
        <v>FLEE!!!!!!!
Detail of very vague reimbursements.
No explanation on the phone.
The 100% treated ... Menting, there is the 15% deductible on each line !!!!!!.
Very badly reimbursed .....
Please go elsewhere ....</v>
      </c>
    </row>
    <row r="380" ht="15.75" customHeight="1">
      <c r="B380" s="3" t="s">
        <v>1168</v>
      </c>
      <c r="C380" s="3" t="s">
        <v>1169</v>
      </c>
      <c r="D380" s="3" t="s">
        <v>1115</v>
      </c>
      <c r="E380" s="3" t="s">
        <v>860</v>
      </c>
      <c r="F380" s="3" t="s">
        <v>15</v>
      </c>
      <c r="G380" s="3" t="s">
        <v>1170</v>
      </c>
      <c r="H380" s="3" t="s">
        <v>329</v>
      </c>
      <c r="I380" s="3" t="str">
        <f>IFERROR(__xludf.DUMMYFUNCTION("GOOGLETRANSLATE(C380,""fr"",""en"")"),"To flee. Quick increase in prices ... my female dog is only 2 years old! And when terminating .. in time ... and asking for a fastest taking into account ... they pass the maturity date of insurance and continue to punctuate money ... no answer and when I"&amp;" call , they dare to say that I have not specified the anniversary date. Obviously I cut off the samples from my bank and does not intend to stop there. No compliance with consumer protection laws. I paid a year without any care for the sterilization of m"&amp;"y animal .. disgusted ... I will denounce them with consumer associations ...")</f>
        <v>To flee. Quick increase in prices ... my female dog is only 2 years old! And when terminating .. in time ... and asking for a fastest taking into account ... they pass the maturity date of insurance and continue to punctuate money ... no answer and when I call , they dare to say that I have not specified the anniversary date. Obviously I cut off the samples from my bank and does not intend to stop there. No compliance with consumer protection laws. I paid a year without any care for the sterilization of my animal .. disgusted ... I will denounce them with consumer associations ...</v>
      </c>
      <c r="J380" s="3" t="s">
        <v>1169</v>
      </c>
      <c r="K380" s="3" t="str">
        <f>IFERROR(__xludf.DUMMYFUNCTION("GOOGLETRANSLATE(J380,""fr"",""en"")"),"To flee. Quick increase in prices ... my female dog is only 2 years old! And when terminating .. in time ... and asking for a fastest taking into account ... they pass the maturity date of insurance and continue to punctuate money ... no answer and when I"&amp;" call , they dare to say that I have not specified the anniversary date. Obviously I cut off the samples from my bank and does not intend to stop there. No compliance with consumer protection laws. I paid a year without any care for the sterilization of m"&amp;"y animal .. disgusted ... I will denounce them with consumer associations ...")</f>
        <v>To flee. Quick increase in prices ... my female dog is only 2 years old! And when terminating .. in time ... and asking for a fastest taking into account ... they pass the maturity date of insurance and continue to punctuate money ... no answer and when I call , they dare to say that I have not specified the anniversary date. Obviously I cut off the samples from my bank and does not intend to stop there. No compliance with consumer protection laws. I paid a year without any care for the sterilization of my animal .. disgusted ... I will denounce them with consumer associations ...</v>
      </c>
    </row>
    <row r="381" ht="15.75" customHeight="1">
      <c r="B381" s="3" t="s">
        <v>1171</v>
      </c>
      <c r="C381" s="3" t="s">
        <v>1172</v>
      </c>
      <c r="D381" s="3" t="s">
        <v>1115</v>
      </c>
      <c r="E381" s="3" t="s">
        <v>860</v>
      </c>
      <c r="F381" s="3" t="s">
        <v>15</v>
      </c>
      <c r="G381" s="3" t="s">
        <v>679</v>
      </c>
      <c r="H381" s="3" t="s">
        <v>329</v>
      </c>
      <c r="I381" s="3" t="str">
        <f>IFERROR(__xludf.DUMMYFUNCTION("GOOGLETRANSLATE(C381,""fr"",""en"")"),"Always an excuse not to reimburse the veterinary costs, 1st and last year, still lacks an invoice or not received.
Long time to gain cause")</f>
        <v>Always an excuse not to reimburse the veterinary costs, 1st and last year, still lacks an invoice or not received.
Long time to gain cause</v>
      </c>
      <c r="J381" s="3" t="s">
        <v>1172</v>
      </c>
      <c r="K381" s="3" t="str">
        <f>IFERROR(__xludf.DUMMYFUNCTION("GOOGLETRANSLATE(J381,""fr"",""en"")"),"Always an excuse not to reimburse the veterinary costs, 1st and last year, still lacks an invoice or not received.
Long time to gain cause")</f>
        <v>Always an excuse not to reimburse the veterinary costs, 1st and last year, still lacks an invoice or not received.
Long time to gain cause</v>
      </c>
    </row>
    <row r="382" ht="15.75" customHeight="1">
      <c r="B382" s="3" t="s">
        <v>1173</v>
      </c>
      <c r="C382" s="3" t="s">
        <v>1174</v>
      </c>
      <c r="D382" s="3" t="s">
        <v>1115</v>
      </c>
      <c r="E382" s="3" t="s">
        <v>860</v>
      </c>
      <c r="F382" s="3" t="s">
        <v>15</v>
      </c>
      <c r="G382" s="3" t="s">
        <v>1175</v>
      </c>
      <c r="H382" s="3" t="s">
        <v>120</v>
      </c>
      <c r="I382" s="3" t="str">
        <f>IFERROR(__xludf.DUMMYFUNCTION("GOOGLETRANSLATE(C382,""fr"",""en"")"),"To flee!
They do not guarantee anything in fact.
I have the ""complete"" warranty but that means complete in the ...!
A consultation for the month of December is still not reimbursed
A radio from my dog ​​is not reimbursed on the ""non -covered pathol"&amp;"ogy"" reason but I don't even know what it is, I just received a generic email without precision.
")</f>
        <v>To flee!
They do not guarantee anything in fact.
I have the "complete" warranty but that means complete in the ...!
A consultation for the month of December is still not reimbursed
A radio from my dog ​​is not reimbursed on the "non -covered pathology" reason but I don't even know what it is, I just received a generic email without precision.
</v>
      </c>
      <c r="J382" s="3" t="s">
        <v>1174</v>
      </c>
      <c r="K382" s="3" t="str">
        <f>IFERROR(__xludf.DUMMYFUNCTION("GOOGLETRANSLATE(J382,""fr"",""en"")"),"To flee!
They do not guarantee anything in fact.
I have the ""complete"" warranty but that means complete in the ...!
A consultation for the month of December is still not reimbursed
A radio from my dog ​​is not reimbursed on the ""non -covered pathol"&amp;"ogy"" reason but I don't even know what it is, I just received a generic email without precision.
")</f>
        <v>To flee!
They do not guarantee anything in fact.
I have the "complete" warranty but that means complete in the ...!
A consultation for the month of December is still not reimbursed
A radio from my dog ​​is not reimbursed on the "non -covered pathology" reason but I don't even know what it is, I just received a generic email without precision.
</v>
      </c>
    </row>
    <row r="383" ht="15.75" customHeight="1">
      <c r="B383" s="3" t="s">
        <v>1176</v>
      </c>
      <c r="C383" s="3" t="s">
        <v>1177</v>
      </c>
      <c r="D383" s="3" t="s">
        <v>1115</v>
      </c>
      <c r="E383" s="3" t="s">
        <v>860</v>
      </c>
      <c r="F383" s="3" t="s">
        <v>15</v>
      </c>
      <c r="G383" s="3" t="s">
        <v>1178</v>
      </c>
      <c r="H383" s="3" t="s">
        <v>129</v>
      </c>
      <c r="I383" s="3" t="str">
        <f>IFERROR(__xludf.DUMMYFUNCTION("GOOGLETRANSLATE(C383,""fr"",""en"")"),"I do not recommend!
Continue to take up even when the contract is terminated! And above all ignore messages.
I am extremely disappointed with their service sincerely it is better not to ensure their animal.")</f>
        <v>I do not recommend!
Continue to take up even when the contract is terminated! And above all ignore messages.
I am extremely disappointed with their service sincerely it is better not to ensure their animal.</v>
      </c>
      <c r="J383" s="3" t="s">
        <v>1177</v>
      </c>
      <c r="K383" s="3" t="str">
        <f>IFERROR(__xludf.DUMMYFUNCTION("GOOGLETRANSLATE(J383,""fr"",""en"")"),"I do not recommend!
Continue to take up even when the contract is terminated! And above all ignore messages.
I am extremely disappointed with their service sincerely it is better not to ensure their animal.")</f>
        <v>I do not recommend!
Continue to take up even when the contract is terminated! And above all ignore messages.
I am extremely disappointed with their service sincerely it is better not to ensure their animal.</v>
      </c>
    </row>
    <row r="384" ht="15.75" customHeight="1">
      <c r="B384" s="3" t="s">
        <v>1179</v>
      </c>
      <c r="C384" s="3" t="s">
        <v>1180</v>
      </c>
      <c r="D384" s="3" t="s">
        <v>1115</v>
      </c>
      <c r="E384" s="3" t="s">
        <v>860</v>
      </c>
      <c r="F384" s="3" t="s">
        <v>15</v>
      </c>
      <c r="G384" s="3" t="s">
        <v>1181</v>
      </c>
      <c r="H384" s="3" t="s">
        <v>129</v>
      </c>
      <c r="I384" s="3" t="str">
        <f>IFERROR(__xludf.DUMMYFUNCTION("GOOGLETRANSLATE(C384,""fr"",""en"")"),"I took this mutual insurance for my kitten when he was barely 10 months old, he made repeated ear infections at the time I decided to take a mutual, telephone canvassing I play card on the table and I am not answered. . A few months later I have to make a"&amp;" scanner as it was during the 60 -day deficiency period I did not make a refund request.
Following this scanner we must operate my kitten, I play the mutual and I am answered: ""Any accident or pathology, as well as its consequences and consequences, the"&amp;" first demonstration or occurrence of which occurs before the
Date of subscription or during the deficiency period will be excluded from the guarantees, throughout the period of membership in the contract "". Basically no refund, I should have guessed th"&amp;"at it was going to have a problem and not take a mutual That anyway the concerns related to his ears will not be taken into account.
So if you have money to throw out the windows do not hesitate to call on them, personally I have put myself a reminder so"&amp;" as not to forget to terminate two months before the date because I cannot lower my Contribution has more than 30 €/month.")</f>
        <v>I took this mutual insurance for my kitten when he was barely 10 months old, he made repeated ear infections at the time I decided to take a mutual, telephone canvassing I play card on the table and I am not answered. . A few months later I have to make a scanner as it was during the 60 -day deficiency period I did not make a refund request.
Following this scanner we must operate my kitten, I play the mutual and I am answered: "Any accident or pathology, as well as its consequences and consequences, the first demonstration or occurrence of which occurs before the
Date of subscription or during the deficiency period will be excluded from the guarantees, throughout the period of membership in the contract ". Basically no refund, I should have guessed that it was going to have a problem and not take a mutual That anyway the concerns related to his ears will not be taken into account.
So if you have money to throw out the windows do not hesitate to call on them, personally I have put myself a reminder so as not to forget to terminate two months before the date because I cannot lower my Contribution has more than 30 €/month.</v>
      </c>
      <c r="J384" s="3" t="s">
        <v>1180</v>
      </c>
      <c r="K384" s="3" t="str">
        <f>IFERROR(__xludf.DUMMYFUNCTION("GOOGLETRANSLATE(J384,""fr"",""en"")"),"I took this mutual insurance for my kitten when he was barely 10 months old, he made repeated ear infections at the time I decided to take a mutual, telephone canvassing I play card on the table and I am not answered. . A few months later I have to make a"&amp;" scanner as it was during the 60 -day deficiency period I did not make a refund request.
Following this scanner we must operate my kitten, I play the mutual and I am answered: ""Any accident or pathology, as well as its consequences and consequences, the"&amp;" first demonstration or occurrence of which occurs before the
Date of subscription or during the deficiency period will be excluded from the guarantees, throughout the period of membership in the contract "". Basically no refund, I should have guessed th"&amp;"at it was going to have a problem and not take a mutual That anyway the concerns related to his ears will not be taken into account.
So if you have money to throw out the windows do not hesitate to call on them, personally I have put myself a reminder so"&amp;" as not to forget to terminate two months before the date because I cannot lower my Contribution has more than 30 €/month.")</f>
        <v>I took this mutual insurance for my kitten when he was barely 10 months old, he made repeated ear infections at the time I decided to take a mutual, telephone canvassing I play card on the table and I am not answered. . A few months later I have to make a scanner as it was during the 60 -day deficiency period I did not make a refund request.
Following this scanner we must operate my kitten, I play the mutual and I am answered: "Any accident or pathology, as well as its consequences and consequences, the first demonstration or occurrence of which occurs before the
Date of subscription or during the deficiency period will be excluded from the guarantees, throughout the period of membership in the contract ". Basically no refund, I should have guessed that it was going to have a problem and not take a mutual That anyway the concerns related to his ears will not be taken into account.
So if you have money to throw out the windows do not hesitate to call on them, personally I have put myself a reminder so as not to forget to terminate two months before the date because I cannot lower my Contribution has more than 30 €/month.</v>
      </c>
    </row>
    <row r="385" ht="15.75" customHeight="1">
      <c r="B385" s="3" t="s">
        <v>1182</v>
      </c>
      <c r="C385" s="3" t="s">
        <v>1183</v>
      </c>
      <c r="D385" s="3" t="s">
        <v>1115</v>
      </c>
      <c r="E385" s="3" t="s">
        <v>860</v>
      </c>
      <c r="F385" s="3" t="s">
        <v>15</v>
      </c>
      <c r="G385" s="3" t="s">
        <v>1181</v>
      </c>
      <c r="H385" s="3" t="s">
        <v>129</v>
      </c>
      <c r="I385" s="3" t="str">
        <f>IFERROR(__xludf.DUMMYFUNCTION("GOOGLETRANSLATE(C385,""fr"",""en"")"),"I am satisfied with this insurance that I took for my dog ​​who was 9 years old at the time (so old for certain insurances who did not want to insure my dog). My dog ​​is diabetic, suffered a blood test scanner etc, I am reimbursed, and quickly. On the ot"&amp;"her hand, there was an increase in samples without prior information.")</f>
        <v>I am satisfied with this insurance that I took for my dog ​​who was 9 years old at the time (so old for certain insurances who did not want to insure my dog). My dog ​​is diabetic, suffered a blood test scanner etc, I am reimbursed, and quickly. On the other hand, there was an increase in samples without prior information.</v>
      </c>
      <c r="J385" s="3" t="s">
        <v>1183</v>
      </c>
      <c r="K385" s="3" t="str">
        <f>IFERROR(__xludf.DUMMYFUNCTION("GOOGLETRANSLATE(J385,""fr"",""en"")"),"I am satisfied with this insurance that I took for my dog ​​who was 9 years old at the time (so old for certain insurances who did not want to insure my dog). My dog ​​is diabetic, suffered a blood test scanner etc, I am reimbursed, and quickly. On the ot"&amp;"her hand, there was an increase in samples without prior information.")</f>
        <v>I am satisfied with this insurance that I took for my dog ​​who was 9 years old at the time (so old for certain insurances who did not want to insure my dog). My dog ​​is diabetic, suffered a blood test scanner etc, I am reimbursed, and quickly. On the other hand, there was an increase in samples without prior information.</v>
      </c>
    </row>
    <row r="386" ht="15.75" customHeight="1">
      <c r="B386" s="3" t="s">
        <v>1184</v>
      </c>
      <c r="C386" s="3" t="s">
        <v>1185</v>
      </c>
      <c r="D386" s="3" t="s">
        <v>1115</v>
      </c>
      <c r="E386" s="3" t="s">
        <v>860</v>
      </c>
      <c r="F386" s="3" t="s">
        <v>15</v>
      </c>
      <c r="G386" s="3" t="s">
        <v>1181</v>
      </c>
      <c r="H386" s="3" t="s">
        <v>129</v>
      </c>
      <c r="I386" s="3" t="str">
        <f>IFERROR(__xludf.DUMMYFUNCTION("GOOGLETRANSLATE(C386,""fr"",""en"")"),"They have always reimbursed me on time, never had any worries with them the really friendly advisor. I really recommend, there is also my mom and my sister Labas who are also very satisfied.")</f>
        <v>They have always reimbursed me on time, never had any worries with them the really friendly advisor. I really recommend, there is also my mom and my sister Labas who are also very satisfied.</v>
      </c>
      <c r="J386" s="3" t="s">
        <v>1185</v>
      </c>
      <c r="K386" s="3" t="str">
        <f>IFERROR(__xludf.DUMMYFUNCTION("GOOGLETRANSLATE(J386,""fr"",""en"")"),"They have always reimbursed me on time, never had any worries with them the really friendly advisor. I really recommend, there is also my mom and my sister Labas who are also very satisfied.")</f>
        <v>They have always reimbursed me on time, never had any worries with them the really friendly advisor. I really recommend, there is also my mom and my sister Labas who are also very satisfied.</v>
      </c>
    </row>
    <row r="387" ht="15.75" customHeight="1">
      <c r="B387" s="3" t="s">
        <v>1186</v>
      </c>
      <c r="C387" s="3" t="s">
        <v>1187</v>
      </c>
      <c r="D387" s="3" t="s">
        <v>1115</v>
      </c>
      <c r="E387" s="3" t="s">
        <v>860</v>
      </c>
      <c r="F387" s="3" t="s">
        <v>15</v>
      </c>
      <c r="G387" s="3" t="s">
        <v>1188</v>
      </c>
      <c r="H387" s="3" t="s">
        <v>129</v>
      </c>
      <c r="I387" s="3" t="str">
        <f>IFERROR(__xludf.DUMMYFUNCTION("GOOGLETRANSLATE(C387,""fr"",""en"")"),"Be careful before you register because I signed up on August 20 in the morning and reading on a forum I read that this insurance was to flee. So the same day I sent a registeredder AR, I sent an email even call I was told that it was taken into account. W"&amp;"hat a month later I look at my amazement account I was withdrawn so I call them I am told that the money will be donated at the end of the month on my account. And still today a new sample. I would tell you that one thing to think carefully before signing"&amp;" a contract with this insurance")</f>
        <v>Be careful before you register because I signed up on August 20 in the morning and reading on a forum I read that this insurance was to flee. So the same day I sent a registeredder AR, I sent an email even call I was told that it was taken into account. What a month later I look at my amazement account I was withdrawn so I call them I am told that the money will be donated at the end of the month on my account. And still today a new sample. I would tell you that one thing to think carefully before signing a contract with this insurance</v>
      </c>
      <c r="J387" s="3" t="s">
        <v>1187</v>
      </c>
      <c r="K387" s="3" t="str">
        <f>IFERROR(__xludf.DUMMYFUNCTION("GOOGLETRANSLATE(J387,""fr"",""en"")"),"Be careful before you register because I signed up on August 20 in the morning and reading on a forum I read that this insurance was to flee. So the same day I sent a registeredder AR, I sent an email even call I was told that it was taken into account. W"&amp;"hat a month later I look at my amazement account I was withdrawn so I call them I am told that the money will be donated at the end of the month on my account. And still today a new sample. I would tell you that one thing to think carefully before signing"&amp;" a contract with this insurance")</f>
        <v>Be careful before you register because I signed up on August 20 in the morning and reading on a forum I read that this insurance was to flee. So the same day I sent a registeredder AR, I sent an email even call I was told that it was taken into account. What a month later I look at my amazement account I was withdrawn so I call them I am told that the money will be donated at the end of the month on my account. And still today a new sample. I would tell you that one thing to think carefully before signing a contract with this insurance</v>
      </c>
    </row>
    <row r="388" ht="15.75" customHeight="1">
      <c r="B388" s="3" t="s">
        <v>1189</v>
      </c>
      <c r="C388" s="3" t="s">
        <v>1190</v>
      </c>
      <c r="D388" s="3" t="s">
        <v>1115</v>
      </c>
      <c r="E388" s="3" t="s">
        <v>860</v>
      </c>
      <c r="F388" s="3" t="s">
        <v>15</v>
      </c>
      <c r="G388" s="3" t="s">
        <v>470</v>
      </c>
      <c r="H388" s="3" t="s">
        <v>59</v>
      </c>
      <c r="I388" s="3" t="str">
        <f>IFERROR(__xludf.DUMMYFUNCTION("GOOGLETRANSLATE(C388,""fr"",""en"")"),"Disappointed by their care for vaccinations and despite maximum insurance for my second cat the care for my medoc and vitamins is not more taking into account I pay more than 40 € per month for in the end I will Step my little one and after stop finish")</f>
        <v>Disappointed by their care for vaccinations and despite maximum insurance for my second cat the care for my medoc and vitamins is not more taking into account I pay more than 40 € per month for in the end I will Step my little one and after stop finish</v>
      </c>
      <c r="J388" s="3" t="s">
        <v>1190</v>
      </c>
      <c r="K388" s="3" t="str">
        <f>IFERROR(__xludf.DUMMYFUNCTION("GOOGLETRANSLATE(J388,""fr"",""en"")"),"Disappointed by their care for vaccinations and despite maximum insurance for my second cat the care for my medoc and vitamins is not more taking into account I pay more than 40 € per month for in the end I will Step my little one and after stop finish")</f>
        <v>Disappointed by their care for vaccinations and despite maximum insurance for my second cat the care for my medoc and vitamins is not more taking into account I pay more than 40 € per month for in the end I will Step my little one and after stop finish</v>
      </c>
    </row>
    <row r="389" ht="15.75" customHeight="1">
      <c r="B389" s="3" t="s">
        <v>1191</v>
      </c>
      <c r="C389" s="3" t="s">
        <v>1192</v>
      </c>
      <c r="D389" s="3" t="s">
        <v>1115</v>
      </c>
      <c r="E389" s="3" t="s">
        <v>860</v>
      </c>
      <c r="F389" s="3" t="s">
        <v>15</v>
      </c>
      <c r="G389" s="3" t="s">
        <v>59</v>
      </c>
      <c r="H389" s="3" t="s">
        <v>59</v>
      </c>
      <c r="I389" s="3" t="str">
        <f>IFERROR(__xludf.DUMMYFUNCTION("GOOGLETRANSLATE(C389,""fr"",""en"")"),"Absolutely Zero! Refunds that do not arrive, and especially no call for contributions but recommended letters of unpaid !!!
2 claims in one year, for the first I received € 28 instead of the € 48 planned and for the second (€ 75 spent) ... Nothing at a"&amp;"ll !!!
Let us add too many requests to offer other contracts!
In short, to flee like the plague!")</f>
        <v>Absolutely Zero! Refunds that do not arrive, and especially no call for contributions but recommended letters of unpaid !!!
2 claims in one year, for the first I received € 28 instead of the € 48 planned and for the second (€ 75 spent) ... Nothing at all !!!
Let us add too many requests to offer other contracts!
In short, to flee like the plague!</v>
      </c>
      <c r="J389" s="3" t="s">
        <v>1192</v>
      </c>
      <c r="K389" s="3" t="str">
        <f>IFERROR(__xludf.DUMMYFUNCTION("GOOGLETRANSLATE(J389,""fr"",""en"")"),"Absolutely Zero! Refunds that do not arrive, and especially no call for contributions but recommended letters of unpaid !!!
2 claims in one year, for the first I received € 28 instead of the € 48 planned and for the second (€ 75 spent) ... Nothing at a"&amp;"ll !!!
Let us add too many requests to offer other contracts!
In short, to flee like the plague!")</f>
        <v>Absolutely Zero! Refunds that do not arrive, and especially no call for contributions but recommended letters of unpaid !!!
2 claims in one year, for the first I received € 28 instead of the € 48 planned and for the second (€ 75 spent) ... Nothing at all !!!
Let us add too many requests to offer other contracts!
In short, to flee like the plague!</v>
      </c>
    </row>
    <row r="390" ht="15.75" customHeight="1">
      <c r="B390" s="3" t="s">
        <v>1193</v>
      </c>
      <c r="C390" s="3" t="s">
        <v>1194</v>
      </c>
      <c r="D390" s="3" t="s">
        <v>1115</v>
      </c>
      <c r="E390" s="3" t="s">
        <v>860</v>
      </c>
      <c r="F390" s="3" t="s">
        <v>15</v>
      </c>
      <c r="G390" s="3" t="s">
        <v>476</v>
      </c>
      <c r="H390" s="3" t="s">
        <v>284</v>
      </c>
      <c r="I390" s="3" t="str">
        <f>IFERROR(__xludf.DUMMYFUNCTION("GOOGLETRANSLATE(C390,""fr"",""en"")"),"I do not understand the negative opinions that there are on this ECA insurance I took the comfort formula since my little dog had 2 months. Around the age of one year he was operated on the hip I was reimbursed at 70 % of his operation I am reimbursed by "&amp;"half of his vaccine each time he has one I made it castrate On 130 € I was reimbursed 100 € the only thing where I was wrong is that I thought that the descaling was included in the formula of course I am not reimbursed for the disease or the veto visits "&amp;"and of course Not the drugs either but I come back to say that this insurance for my part for the moment I am happy. thing that I deplore is that not even 2 years spending it is that from € 28 I have already gone to 32 € and dust why I do not know anythin"&amp;"g at the moment I stay with them while waiting for Find a little cheaper where he will reimburse as I said the descaling when he needs it and if I could also find for veterinarian visits and the sick are I will most certainly change and also for death. We"&amp;"ll sure that I do not want him to die poor little man I would like to add that when I phone I always have someone on the phone when I think the refund n ' Do not come very quickly well it is very rare and that I always come across people very kind for my "&amp;"part I recommend this insurance while waiting to find one that is roughly in the same rates and that I have a little more guarantee.")</f>
        <v>I do not understand the negative opinions that there are on this ECA insurance I took the comfort formula since my little dog had 2 months. Around the age of one year he was operated on the hip I was reimbursed at 70 % of his operation I am reimbursed by half of his vaccine each time he has one I made it castrate On 130 € I was reimbursed 100 € the only thing where I was wrong is that I thought that the descaling was included in the formula of course I am not reimbursed for the disease or the veto visits and of course Not the drugs either but I come back to say that this insurance for my part for the moment I am happy. thing that I deplore is that not even 2 years spending it is that from € 28 I have already gone to 32 € and dust why I do not know anything at the moment I stay with them while waiting for Find a little cheaper where he will reimburse as I said the descaling when he needs it and if I could also find for veterinarian visits and the sick are I will most certainly change and also for death. Well sure that I do not want him to die poor little man I would like to add that when I phone I always have someone on the phone when I think the refund n ' Do not come very quickly well it is very rare and that I always come across people very kind for my part I recommend this insurance while waiting to find one that is roughly in the same rates and that I have a little more guarantee.</v>
      </c>
      <c r="J390" s="3" t="s">
        <v>1194</v>
      </c>
      <c r="K390" s="3" t="str">
        <f>IFERROR(__xludf.DUMMYFUNCTION("GOOGLETRANSLATE(J390,""fr"",""en"")"),"I do not understand the negative opinions that there are on this ECA insurance I took the comfort formula since my little dog had 2 months. Around the age of one year he was operated on the hip I was reimbursed at 70 % of his operation I am reimbursed by "&amp;"half of his vaccine each time he has one I made it castrate On 130 € I was reimbursed 100 € the only thing where I was wrong is that I thought that the descaling was included in the formula of course I am not reimbursed for the disease or the veto visits "&amp;"and of course Not the drugs either but I come back to say that this insurance for my part for the moment I am happy. thing that I deplore is that not even 2 years spending it is that from € 28 I have already gone to 32 € and dust why I do not know anythin"&amp;"g at the moment I stay with them while waiting for Find a little cheaper where he will reimburse as I said the descaling when he needs it and if I could also find for veterinarian visits and the sick are I will most certainly change and also for death. We"&amp;"ll sure that I do not want him to die poor little man I would like to add that when I phone I always have someone on the phone when I think the refund n ' Do not come very quickly well it is very rare and that I always come across people very kind for my "&amp;"part I recommend this insurance while waiting to find one that is roughly in the same rates and that I have a little more guarantee.")</f>
        <v>I do not understand the negative opinions that there are on this ECA insurance I took the comfort formula since my little dog had 2 months. Around the age of one year he was operated on the hip I was reimbursed at 70 % of his operation I am reimbursed by half of his vaccine each time he has one I made it castrate On 130 € I was reimbursed 100 € the only thing where I was wrong is that I thought that the descaling was included in the formula of course I am not reimbursed for the disease or the veto visits and of course Not the drugs either but I come back to say that this insurance for my part for the moment I am happy. thing that I deplore is that not even 2 years spending it is that from € 28 I have already gone to 32 € and dust why I do not know anything at the moment I stay with them while waiting for Find a little cheaper where he will reimburse as I said the descaling when he needs it and if I could also find for veterinarian visits and the sick are I will most certainly change and also for death. Well sure that I do not want him to die poor little man I would like to add that when I phone I always have someone on the phone when I think the refund n ' Do not come very quickly well it is very rare and that I always come across people very kind for my part I recommend this insurance while waiting to find one that is roughly in the same rates and that I have a little more guarantee.</v>
      </c>
    </row>
    <row r="391" ht="15.75" customHeight="1">
      <c r="B391" s="3" t="s">
        <v>1195</v>
      </c>
      <c r="C391" s="3" t="s">
        <v>1196</v>
      </c>
      <c r="D391" s="3" t="s">
        <v>1115</v>
      </c>
      <c r="E391" s="3" t="s">
        <v>860</v>
      </c>
      <c r="F391" s="3" t="s">
        <v>15</v>
      </c>
      <c r="G391" s="3" t="s">
        <v>1197</v>
      </c>
      <c r="H391" s="3" t="s">
        <v>284</v>
      </c>
      <c r="I391" s="3" t="str">
        <f>IFERROR(__xludf.DUMMYFUNCTION("GOOGLETRANSLATE(C391,""fr"",""en"")"),"These are liar on the contract I have subscribed, it is mentioned that I will be reimbursed at 85 % while in reality there is a deductible that OM holds you on the post -reimbursement invoices you only have 45 % to reimburse")</f>
        <v>These are liar on the contract I have subscribed, it is mentioned that I will be reimbursed at 85 % while in reality there is a deductible that OM holds you on the post -reimbursement invoices you only have 45 % to reimburse</v>
      </c>
      <c r="J391" s="3" t="s">
        <v>1196</v>
      </c>
      <c r="K391" s="3" t="str">
        <f>IFERROR(__xludf.DUMMYFUNCTION("GOOGLETRANSLATE(J391,""fr"",""en"")"),"These are liar on the contract I have subscribed, it is mentioned that I will be reimbursed at 85 % while in reality there is a deductible that OM holds you on the post -reimbursement invoices you only have 45 % to reimburse")</f>
        <v>These are liar on the contract I have subscribed, it is mentioned that I will be reimbursed at 85 % while in reality there is a deductible that OM holds you on the post -reimbursement invoices you only have 45 % to reimburse</v>
      </c>
    </row>
    <row r="392" ht="15.75" customHeight="1">
      <c r="B392" s="3" t="s">
        <v>1198</v>
      </c>
      <c r="C392" s="3" t="s">
        <v>1199</v>
      </c>
      <c r="D392" s="3" t="s">
        <v>1115</v>
      </c>
      <c r="E392" s="3" t="s">
        <v>860</v>
      </c>
      <c r="F392" s="3" t="s">
        <v>15</v>
      </c>
      <c r="G392" s="3" t="s">
        <v>1200</v>
      </c>
      <c r="H392" s="3" t="s">
        <v>284</v>
      </c>
      <c r="I392" s="3" t="str">
        <f>IFERROR(__xludf.DUMMYFUNCTION("GOOGLETRANSLATE(C392,""fr"",""en"")"),"No to flee. I assured my animal 6 years old for nothing, be careful do not take accident into account with a vehicle or a human, neither the hernia discs nor epilepsy. I am very angry.
Rather place your money every month to help you in case of illness or"&amp;" accident")</f>
        <v>No to flee. I assured my animal 6 years old for nothing, be careful do not take accident into account with a vehicle or a human, neither the hernia discs nor epilepsy. I am very angry.
Rather place your money every month to help you in case of illness or accident</v>
      </c>
      <c r="J392" s="3" t="s">
        <v>1199</v>
      </c>
      <c r="K392" s="3" t="str">
        <f>IFERROR(__xludf.DUMMYFUNCTION("GOOGLETRANSLATE(J392,""fr"",""en"")"),"No to flee. I assured my animal 6 years old for nothing, be careful do not take accident into account with a vehicle or a human, neither the hernia discs nor epilepsy. I am very angry.
Rather place your money every month to help you in case of illness or"&amp;" accident")</f>
        <v>No to flee. I assured my animal 6 years old for nothing, be careful do not take accident into account with a vehicle or a human, neither the hernia discs nor epilepsy. I am very angry.
Rather place your money every month to help you in case of illness or accident</v>
      </c>
    </row>
    <row r="393" ht="15.75" customHeight="1">
      <c r="B393" s="3" t="s">
        <v>1201</v>
      </c>
      <c r="C393" s="3" t="s">
        <v>1202</v>
      </c>
      <c r="D393" s="3" t="s">
        <v>1115</v>
      </c>
      <c r="E393" s="3" t="s">
        <v>860</v>
      </c>
      <c r="F393" s="3" t="s">
        <v>15</v>
      </c>
      <c r="G393" s="3" t="s">
        <v>139</v>
      </c>
      <c r="H393" s="3" t="s">
        <v>139</v>
      </c>
      <c r="I393" s="3" t="str">
        <f>IFERROR(__xludf.DUMMYFUNCTION("GOOGLETRANSLATE(C393,""fr"",""en"")"),"Very bad insurance promises you reimbursements that we have ever. When you send the diseases, they tell you it is not taken into account and you have to wait for the birthday to terminate. It's a shame. Do not subscribe to them")</f>
        <v>Very bad insurance promises you reimbursements that we have ever. When you send the diseases, they tell you it is not taken into account and you have to wait for the birthday to terminate. It's a shame. Do not subscribe to them</v>
      </c>
      <c r="J393" s="3" t="s">
        <v>1202</v>
      </c>
      <c r="K393" s="3" t="str">
        <f>IFERROR(__xludf.DUMMYFUNCTION("GOOGLETRANSLATE(J393,""fr"",""en"")"),"Very bad insurance promises you reimbursements that we have ever. When you send the diseases, they tell you it is not taken into account and you have to wait for the birthday to terminate. It's a shame. Do not subscribe to them")</f>
        <v>Very bad insurance promises you reimbursements that we have ever. When you send the diseases, they tell you it is not taken into account and you have to wait for the birthday to terminate. It's a shame. Do not subscribe to them</v>
      </c>
    </row>
    <row r="394" ht="15.75" customHeight="1">
      <c r="B394" s="3" t="s">
        <v>1203</v>
      </c>
      <c r="C394" s="3" t="s">
        <v>1204</v>
      </c>
      <c r="D394" s="3" t="s">
        <v>1115</v>
      </c>
      <c r="E394" s="3" t="s">
        <v>860</v>
      </c>
      <c r="F394" s="3" t="s">
        <v>15</v>
      </c>
      <c r="G394" s="3" t="s">
        <v>1205</v>
      </c>
      <c r="H394" s="3" t="s">
        <v>288</v>
      </c>
      <c r="I394" s="3" t="str">
        <f>IFERROR(__xludf.DUMMYFUNCTION("GOOGLETRANSLATE(C394,""fr"",""en"")"),"No reliability.
I was taken double the price from the first month, three weeks that I try to have my refund, no answer by email, false promises when you finally get you by phone and still no sign of my refund .
You answered me to have the proofs of your"&amp;" error, the lady I had on the phone confirmed to me that I had to be reimbursed, since, nothing. Radio silence.
It's unbearable.")</f>
        <v>No reliability.
I was taken double the price from the first month, three weeks that I try to have my refund, no answer by email, false promises when you finally get you by phone and still no sign of my refund .
You answered me to have the proofs of your error, the lady I had on the phone confirmed to me that I had to be reimbursed, since, nothing. Radio silence.
It's unbearable.</v>
      </c>
      <c r="J394" s="3" t="s">
        <v>1204</v>
      </c>
      <c r="K394" s="3" t="str">
        <f>IFERROR(__xludf.DUMMYFUNCTION("GOOGLETRANSLATE(J394,""fr"",""en"")"),"No reliability.
I was taken double the price from the first month, three weeks that I try to have my refund, no answer by email, false promises when you finally get you by phone and still no sign of my refund .
You answered me to have the proofs of your"&amp;" error, the lady I had on the phone confirmed to me that I had to be reimbursed, since, nothing. Radio silence.
It's unbearable.")</f>
        <v>No reliability.
I was taken double the price from the first month, three weeks that I try to have my refund, no answer by email, false promises when you finally get you by phone and still no sign of my refund .
You answered me to have the proofs of your error, the lady I had on the phone confirmed to me that I had to be reimbursed, since, nothing. Radio silence.
It's unbearable.</v>
      </c>
    </row>
    <row r="395" ht="15.75" customHeight="1">
      <c r="B395" s="3" t="s">
        <v>1206</v>
      </c>
      <c r="C395" s="3" t="s">
        <v>1207</v>
      </c>
      <c r="D395" s="3" t="s">
        <v>1115</v>
      </c>
      <c r="E395" s="3" t="s">
        <v>860</v>
      </c>
      <c r="F395" s="3" t="s">
        <v>15</v>
      </c>
      <c r="G395" s="3" t="s">
        <v>915</v>
      </c>
      <c r="H395" s="3" t="s">
        <v>67</v>
      </c>
      <c r="I395" s="3" t="str">
        <f>IFERROR(__xludf.DUMMYFUNCTION("GOOGLETRANSLATE(C395,""fr"",""en"")"),"The cross and the banner to terminate. To flee like the plague!")</f>
        <v>The cross and the banner to terminate. To flee like the plague!</v>
      </c>
      <c r="J395" s="3" t="s">
        <v>1207</v>
      </c>
      <c r="K395" s="3" t="str">
        <f>IFERROR(__xludf.DUMMYFUNCTION("GOOGLETRANSLATE(J395,""fr"",""en"")"),"The cross and the banner to terminate. To flee like the plague!")</f>
        <v>The cross and the banner to terminate. To flee like the plague!</v>
      </c>
    </row>
    <row r="396" ht="15.75" customHeight="1">
      <c r="B396" s="3" t="s">
        <v>1208</v>
      </c>
      <c r="C396" s="3" t="s">
        <v>1209</v>
      </c>
      <c r="D396" s="3" t="s">
        <v>1115</v>
      </c>
      <c r="E396" s="3" t="s">
        <v>860</v>
      </c>
      <c r="F396" s="3" t="s">
        <v>15</v>
      </c>
      <c r="G396" s="3" t="s">
        <v>1210</v>
      </c>
      <c r="H396" s="3" t="s">
        <v>222</v>
      </c>
      <c r="I396" s="3" t="str">
        <f>IFERROR(__xludf.DUMMYFUNCTION("GOOGLETRANSLATE(C396,""fr"",""en"")"),"I am very disappointed to have come to your home")</f>
        <v>I am very disappointed to have come to your home</v>
      </c>
      <c r="J396" s="3" t="s">
        <v>1209</v>
      </c>
      <c r="K396" s="3" t="str">
        <f>IFERROR(__xludf.DUMMYFUNCTION("GOOGLETRANSLATE(J396,""fr"",""en"")"),"I am very disappointed to have come to your home")</f>
        <v>I am very disappointed to have come to your home</v>
      </c>
    </row>
    <row r="397" ht="15.75" customHeight="1">
      <c r="B397" s="3" t="s">
        <v>1211</v>
      </c>
      <c r="C397" s="3" t="s">
        <v>1212</v>
      </c>
      <c r="D397" s="3" t="s">
        <v>1115</v>
      </c>
      <c r="E397" s="3" t="s">
        <v>860</v>
      </c>
      <c r="F397" s="3" t="s">
        <v>15</v>
      </c>
      <c r="G397" s="3" t="s">
        <v>1213</v>
      </c>
      <c r="H397" s="3" t="s">
        <v>73</v>
      </c>
      <c r="I397" s="3" t="str">
        <f>IFERROR(__xludf.DUMMYFUNCTION("GOOGLETRANSLATE(C397,""fr"",""en"")"),"We are walking !! They reimburse and remove more than the franchise applicable without detail, I have been waiting for answers since May 29 !! Refunds extremely long. No serious telephone, have no information and do not have the authorization of us Pass a"&amp;" manager.")</f>
        <v>We are walking !! They reimburse and remove more than the franchise applicable without detail, I have been waiting for answers since May 29 !! Refunds extremely long. No serious telephone, have no information and do not have the authorization of us Pass a manager.</v>
      </c>
      <c r="J397" s="3" t="s">
        <v>1212</v>
      </c>
      <c r="K397" s="3" t="str">
        <f>IFERROR(__xludf.DUMMYFUNCTION("GOOGLETRANSLATE(J397,""fr"",""en"")"),"We are walking !! They reimburse and remove more than the franchise applicable without detail, I have been waiting for answers since May 29 !! Refunds extremely long. No serious telephone, have no information and do not have the authorization of us Pass a"&amp;" manager.")</f>
        <v>We are walking !! They reimburse and remove more than the franchise applicable without detail, I have been waiting for answers since May 29 !! Refunds extremely long. No serious telephone, have no information and do not have the authorization of us Pass a manager.</v>
      </c>
    </row>
    <row r="398" ht="15.75" customHeight="1">
      <c r="B398" s="3" t="s">
        <v>1214</v>
      </c>
      <c r="C398" s="3" t="s">
        <v>1215</v>
      </c>
      <c r="D398" s="3" t="s">
        <v>1115</v>
      </c>
      <c r="E398" s="3" t="s">
        <v>860</v>
      </c>
      <c r="F398" s="3" t="s">
        <v>15</v>
      </c>
      <c r="G398" s="3" t="s">
        <v>1216</v>
      </c>
      <c r="H398" s="3" t="s">
        <v>532</v>
      </c>
      <c r="I398" s="3" t="str">
        <f>IFERROR(__xludf.DUMMYFUNCTION("GOOGLETRANSLATE(C398,""fr"",""en"")"),"I am taken from contributions without having signed a direct debit authorization on the one hand ... On the other hand, the advisor on the phone wanted to sell me this insurance and I explained to her that I wanted to have the contract before any membersh"&amp;"ip. . I just had a recommended formal notice ... I have signed nothing !!! I will address 60 million consumers for abuse and harassment.")</f>
        <v>I am taken from contributions without having signed a direct debit authorization on the one hand ... On the other hand, the advisor on the phone wanted to sell me this insurance and I explained to her that I wanted to have the contract before any membership. . I just had a recommended formal notice ... I have signed nothing !!! I will address 60 million consumers for abuse and harassment.</v>
      </c>
      <c r="J398" s="3" t="s">
        <v>1215</v>
      </c>
      <c r="K398" s="3" t="str">
        <f>IFERROR(__xludf.DUMMYFUNCTION("GOOGLETRANSLATE(J398,""fr"",""en"")"),"I am taken from contributions without having signed a direct debit authorization on the one hand ... On the other hand, the advisor on the phone wanted to sell me this insurance and I explained to her that I wanted to have the contract before any membersh"&amp;"ip. . I just had a recommended formal notice ... I have signed nothing !!! I will address 60 million consumers for abuse and harassment.")</f>
        <v>I am taken from contributions without having signed a direct debit authorization on the one hand ... On the other hand, the advisor on the phone wanted to sell me this insurance and I explained to her that I wanted to have the contract before any membership. . I just had a recommended formal notice ... I have signed nothing !!! I will address 60 million consumers for abuse and harassment.</v>
      </c>
    </row>
    <row r="399" ht="15.75" customHeight="1">
      <c r="B399" s="3" t="s">
        <v>1217</v>
      </c>
      <c r="C399" s="3" t="s">
        <v>1218</v>
      </c>
      <c r="D399" s="3" t="s">
        <v>1115</v>
      </c>
      <c r="E399" s="3" t="s">
        <v>860</v>
      </c>
      <c r="F399" s="3" t="s">
        <v>15</v>
      </c>
      <c r="G399" s="3" t="s">
        <v>1219</v>
      </c>
      <c r="H399" s="3" t="s">
        <v>532</v>
      </c>
      <c r="I399" s="3" t="str">
        <f>IFERROR(__xludf.DUMMYFUNCTION("GOOGLETRANSLATE(C399,""fr"",""en"")"),"Currently pending for 8 minutes on their phone numbers ... It just hangs up.
I am currently trying to contact them to obtain the refund of the sums they have taken from me despite my withdrawal")</f>
        <v>Currently pending for 8 minutes on their phone numbers ... It just hangs up.
I am currently trying to contact them to obtain the refund of the sums they have taken from me despite my withdrawal</v>
      </c>
      <c r="J399" s="3" t="s">
        <v>1218</v>
      </c>
      <c r="K399" s="3" t="str">
        <f>IFERROR(__xludf.DUMMYFUNCTION("GOOGLETRANSLATE(J399,""fr"",""en"")"),"Currently pending for 8 minutes on their phone numbers ... It just hangs up.
I am currently trying to contact them to obtain the refund of the sums they have taken from me despite my withdrawal")</f>
        <v>Currently pending for 8 minutes on their phone numbers ... It just hangs up.
I am currently trying to contact them to obtain the refund of the sums they have taken from me despite my withdrawal</v>
      </c>
    </row>
    <row r="400" ht="15.75" customHeight="1">
      <c r="B400" s="3" t="s">
        <v>1220</v>
      </c>
      <c r="C400" s="3" t="s">
        <v>1221</v>
      </c>
      <c r="D400" s="3" t="s">
        <v>1115</v>
      </c>
      <c r="E400" s="3" t="s">
        <v>860</v>
      </c>
      <c r="F400" s="3" t="s">
        <v>15</v>
      </c>
      <c r="G400" s="3" t="s">
        <v>1219</v>
      </c>
      <c r="H400" s="3" t="s">
        <v>532</v>
      </c>
      <c r="I400" s="3" t="str">
        <f>IFERROR(__xludf.DUMMYFUNCTION("GOOGLETRANSLATE(C400,""fr"",""en"")"),"A quotation that has doubled for 5 years without any explanation.
I have an in progress. For 3 weeks I have been told that it will be settled within 72 hours and I am still waiting. Given the price of my dog's operation I am on the edge of the abyss.")</f>
        <v>A quotation that has doubled for 5 years without any explanation.
I have an in progress. For 3 weeks I have been told that it will be settled within 72 hours and I am still waiting. Given the price of my dog's operation I am on the edge of the abyss.</v>
      </c>
      <c r="J400" s="3" t="s">
        <v>1221</v>
      </c>
      <c r="K400" s="3" t="str">
        <f>IFERROR(__xludf.DUMMYFUNCTION("GOOGLETRANSLATE(J400,""fr"",""en"")"),"A quotation that has doubled for 5 years without any explanation.
I have an in progress. For 3 weeks I have been told that it will be settled within 72 hours and I am still waiting. Given the price of my dog's operation I am on the edge of the abyss.")</f>
        <v>A quotation that has doubled for 5 years without any explanation.
I have an in progress. For 3 weeks I have been told that it will be settled within 72 hours and I am still waiting. Given the price of my dog's operation I am on the edge of the abyss.</v>
      </c>
    </row>
    <row r="401" ht="15.75" customHeight="1">
      <c r="B401" s="3" t="s">
        <v>1222</v>
      </c>
      <c r="C401" s="3" t="s">
        <v>1223</v>
      </c>
      <c r="D401" s="3" t="s">
        <v>1115</v>
      </c>
      <c r="E401" s="3" t="s">
        <v>860</v>
      </c>
      <c r="F401" s="3" t="s">
        <v>15</v>
      </c>
      <c r="G401" s="3" t="s">
        <v>1224</v>
      </c>
      <c r="H401" s="3" t="s">
        <v>539</v>
      </c>
      <c r="I401" s="3" t="str">
        <f>IFERROR(__xludf.DUMMYFUNCTION("GOOGLETRANSLATE(C401,""fr"",""en"")"),"I have taken me for several months, several times the amount. Returned to them always the same speech, we understand you. I will take attachment with my bank to refuse these samples; Maybe there will be a reaction.
 ")</f>
        <v>I have taken me for several months, several times the amount. Returned to them always the same speech, we understand you. I will take attachment with my bank to refuse these samples; Maybe there will be a reaction.
 </v>
      </c>
      <c r="J401" s="3" t="s">
        <v>1223</v>
      </c>
      <c r="K401" s="3" t="str">
        <f>IFERROR(__xludf.DUMMYFUNCTION("GOOGLETRANSLATE(J401,""fr"",""en"")"),"I have taken me for several months, several times the amount. Returned to them always the same speech, we understand you. I will take attachment with my bank to refuse these samples; Maybe there will be a reaction.
 ")</f>
        <v>I have taken me for several months, several times the amount. Returned to them always the same speech, we understand you. I will take attachment with my bank to refuse these samples; Maybe there will be a reaction.
 </v>
      </c>
    </row>
    <row r="402" ht="15.75" customHeight="1">
      <c r="B402" s="3" t="s">
        <v>1225</v>
      </c>
      <c r="C402" s="3" t="s">
        <v>1226</v>
      </c>
      <c r="D402" s="3" t="s">
        <v>1115</v>
      </c>
      <c r="E402" s="3" t="s">
        <v>860</v>
      </c>
      <c r="F402" s="3" t="s">
        <v>15</v>
      </c>
      <c r="G402" s="3" t="s">
        <v>1227</v>
      </c>
      <c r="H402" s="3" t="s">
        <v>539</v>
      </c>
      <c r="I402" s="3" t="str">
        <f>IFERROR(__xludf.DUMMYFUNCTION("GOOGLETRANSLATE(C402,""fr"",""en"")"),"Mutual good to take the monthly payments, however for a refund there are no more people !!! Do not bother to read the emails and systematically refer the same emails, without meeting our expectations. I will block all the samples and go to see elsewhere, "&amp;"since March 23, I wait until reimbursing an intervention and still nothing. So to call them it's horrible. Frankly mutual to flee !!!")</f>
        <v>Mutual good to take the monthly payments, however for a refund there are no more people !!! Do not bother to read the emails and systematically refer the same emails, without meeting our expectations. I will block all the samples and go to see elsewhere, since March 23, I wait until reimbursing an intervention and still nothing. So to call them it's horrible. Frankly mutual to flee !!!</v>
      </c>
      <c r="J402" s="3" t="s">
        <v>1226</v>
      </c>
      <c r="K402" s="3" t="str">
        <f>IFERROR(__xludf.DUMMYFUNCTION("GOOGLETRANSLATE(J402,""fr"",""en"")"),"Mutual good to take the monthly payments, however for a refund there are no more people !!! Do not bother to read the emails and systematically refer the same emails, without meeting our expectations. I will block all the samples and go to see elsewhere, "&amp;"since March 23, I wait until reimbursing an intervention and still nothing. So to call them it's horrible. Frankly mutual to flee !!!")</f>
        <v>Mutual good to take the monthly payments, however for a refund there are no more people !!! Do not bother to read the emails and systematically refer the same emails, without meeting our expectations. I will block all the samples and go to see elsewhere, since March 23, I wait until reimbursing an intervention and still nothing. So to call them it's horrible. Frankly mutual to flee !!!</v>
      </c>
    </row>
    <row r="403" ht="15.75" customHeight="1">
      <c r="B403" s="3" t="s">
        <v>1228</v>
      </c>
      <c r="C403" s="3" t="s">
        <v>1229</v>
      </c>
      <c r="D403" s="3" t="s">
        <v>1115</v>
      </c>
      <c r="E403" s="3" t="s">
        <v>860</v>
      </c>
      <c r="F403" s="3" t="s">
        <v>15</v>
      </c>
      <c r="G403" s="3" t="s">
        <v>24</v>
      </c>
      <c r="H403" s="3" t="s">
        <v>25</v>
      </c>
      <c r="I403" s="3" t="str">
        <f>IFERROR(__xludf.DUMMYFUNCTION("GOOGLETRANSLATE(C403,""fr"",""en"")"),"Totally incompetent customer service. Rarely responds to emails (no choice to send it because the line is always occupied), and when it is, fully replies next. So you have to manage on your own.
Very disappointed, never seen a customer service like that."&amp;" A shame.")</f>
        <v>Totally incompetent customer service. Rarely responds to emails (no choice to send it because the line is always occupied), and when it is, fully replies next. So you have to manage on your own.
Very disappointed, never seen a customer service like that. A shame.</v>
      </c>
      <c r="J403" s="3" t="s">
        <v>1229</v>
      </c>
      <c r="K403" s="3" t="str">
        <f>IFERROR(__xludf.DUMMYFUNCTION("GOOGLETRANSLATE(J403,""fr"",""en"")"),"Totally incompetent customer service. Rarely responds to emails (no choice to send it because the line is always occupied), and when it is, fully replies next. So you have to manage on your own.
Very disappointed, never seen a customer service like that."&amp;" A shame.")</f>
        <v>Totally incompetent customer service. Rarely responds to emails (no choice to send it because the line is always occupied), and when it is, fully replies next. So you have to manage on your own.
Very disappointed, never seen a customer service like that. A shame.</v>
      </c>
    </row>
    <row r="404" ht="15.75" customHeight="1">
      <c r="B404" s="3" t="s">
        <v>1230</v>
      </c>
      <c r="C404" s="3" t="s">
        <v>1231</v>
      </c>
      <c r="D404" s="3" t="s">
        <v>1115</v>
      </c>
      <c r="E404" s="3" t="s">
        <v>860</v>
      </c>
      <c r="F404" s="3" t="s">
        <v>15</v>
      </c>
      <c r="G404" s="3" t="s">
        <v>1232</v>
      </c>
      <c r="H404" s="3" t="s">
        <v>32</v>
      </c>
      <c r="I404" s="3" t="str">
        <f>IFERROR(__xludf.DUMMYFUNCTION("GOOGLETRANSLATE(C404,""fr"",""en"")"),"Gallery for assets on the phone so that in the end they do not know how to answer my questions, they know nothing and in addition to its for reimbursement it is super long, more and more disappointed with this mutual, I pay I want the quality !!!!")</f>
        <v>Gallery for assets on the phone so that in the end they do not know how to answer my questions, they know nothing and in addition to its for reimbursement it is super long, more and more disappointed with this mutual, I pay I want the quality !!!!</v>
      </c>
      <c r="J404" s="3" t="s">
        <v>1231</v>
      </c>
      <c r="K404" s="3" t="str">
        <f>IFERROR(__xludf.DUMMYFUNCTION("GOOGLETRANSLATE(J404,""fr"",""en"")"),"Gallery for assets on the phone so that in the end they do not know how to answer my questions, they know nothing and in addition to its for reimbursement it is super long, more and more disappointed with this mutual, I pay I want the quality !!!!")</f>
        <v>Gallery for assets on the phone so that in the end they do not know how to answer my questions, they know nothing and in addition to its for reimbursement it is super long, more and more disappointed with this mutual, I pay I want the quality !!!!</v>
      </c>
    </row>
    <row r="405" ht="15.75" customHeight="1">
      <c r="B405" s="3" t="s">
        <v>1233</v>
      </c>
      <c r="C405" s="3" t="s">
        <v>1234</v>
      </c>
      <c r="D405" s="3" t="s">
        <v>1115</v>
      </c>
      <c r="E405" s="3" t="s">
        <v>860</v>
      </c>
      <c r="F405" s="3" t="s">
        <v>15</v>
      </c>
      <c r="G405" s="3" t="s">
        <v>1235</v>
      </c>
      <c r="H405" s="3" t="s">
        <v>32</v>
      </c>
      <c r="I405" s="3" t="str">
        <f>IFERROR(__xludf.DUMMYFUNCTION("GOOGLETRANSLATE(C405,""fr"",""en"")")," I was deceived and badly informed they were supposed to terminate with my old insurance it was not taken into account I tried to join them so that they solve the problem they make me understand that no is not their problems they had what they wanted they"&amp;" took me the same day without even bothering to terminate my old contract")</f>
        <v> I was deceived and badly informed they were supposed to terminate with my old insurance it was not taken into account I tried to join them so that they solve the problem they make me understand that no is not their problems they had what they wanted they took me the same day without even bothering to terminate my old contract</v>
      </c>
      <c r="J405" s="3" t="s">
        <v>1234</v>
      </c>
      <c r="K405" s="3" t="str">
        <f>IFERROR(__xludf.DUMMYFUNCTION("GOOGLETRANSLATE(J405,""fr"",""en"")")," I was deceived and badly informed they were supposed to terminate with my old insurance it was not taken into account I tried to join them so that they solve the problem they make me understand that no is not their problems they had what they wanted they"&amp;" took me the same day without even bothering to terminate my old contract")</f>
        <v> I was deceived and badly informed they were supposed to terminate with my old insurance it was not taken into account I tried to join them so that they solve the problem they make me understand that no is not their problems they had what they wanted they took me the same day without even bothering to terminate my old contract</v>
      </c>
    </row>
    <row r="406" ht="15.75" customHeight="1">
      <c r="B406" s="3" t="s">
        <v>1236</v>
      </c>
      <c r="C406" s="3" t="s">
        <v>1237</v>
      </c>
      <c r="D406" s="3" t="s">
        <v>1115</v>
      </c>
      <c r="E406" s="3" t="s">
        <v>860</v>
      </c>
      <c r="F406" s="3" t="s">
        <v>15</v>
      </c>
      <c r="G406" s="3" t="s">
        <v>1238</v>
      </c>
      <c r="H406" s="3" t="s">
        <v>83</v>
      </c>
      <c r="I406" s="3" t="str">
        <f>IFERROR(__xludf.DUMMYFUNCTION("GOOGLETRANSLATE(C406,""fr"",""en"")"),"I have subscribed for 4 years a mutual for my dog, we have just diagnosed that it is epileptic (a disease) and well this disease is not covered and everything is at my expense. I pay around 40 euros per month since 4 years made the calculation. Read your "&amp;"general conditions well, it is the dog mutual or there is the most exclusion and I follow myself, now I can make sure elsewhere, except before the disease this declare my dog ​​could have been taken care of by other insurance whose epilepsy is not an excl"&amp;"usion.")</f>
        <v>I have subscribed for 4 years a mutual for my dog, we have just diagnosed that it is epileptic (a disease) and well this disease is not covered and everything is at my expense. I pay around 40 euros per month since 4 years made the calculation. Read your general conditions well, it is the dog mutual or there is the most exclusion and I follow myself, now I can make sure elsewhere, except before the disease this declare my dog ​​could have been taken care of by other insurance whose epilepsy is not an exclusion.</v>
      </c>
      <c r="J406" s="3" t="s">
        <v>1237</v>
      </c>
      <c r="K406" s="3" t="str">
        <f>IFERROR(__xludf.DUMMYFUNCTION("GOOGLETRANSLATE(J406,""fr"",""en"")"),"I have subscribed for 4 years a mutual for my dog, we have just diagnosed that it is epileptic (a disease) and well this disease is not covered and everything is at my expense. I pay around 40 euros per month since 4 years made the calculation. Read your "&amp;"general conditions well, it is the dog mutual or there is the most exclusion and I follow myself, now I can make sure elsewhere, except before the disease this declare my dog ​​could have been taken care of by other insurance whose epilepsy is not an excl"&amp;"usion.")</f>
        <v>I have subscribed for 4 years a mutual for my dog, we have just diagnosed that it is epileptic (a disease) and well this disease is not covered and everything is at my expense. I pay around 40 euros per month since 4 years made the calculation. Read your general conditions well, it is the dog mutual or there is the most exclusion and I follow myself, now I can make sure elsewhere, except before the disease this declare my dog ​​could have been taken care of by other insurance whose epilepsy is not an exclusion.</v>
      </c>
    </row>
    <row r="407" ht="15.75" customHeight="1">
      <c r="B407" s="3" t="s">
        <v>1239</v>
      </c>
      <c r="C407" s="3" t="s">
        <v>1240</v>
      </c>
      <c r="D407" s="3" t="s">
        <v>1115</v>
      </c>
      <c r="E407" s="3" t="s">
        <v>860</v>
      </c>
      <c r="F407" s="3" t="s">
        <v>15</v>
      </c>
      <c r="G407" s="3" t="s">
        <v>1241</v>
      </c>
      <c r="H407" s="3" t="s">
        <v>40</v>
      </c>
      <c r="I407" s="3" t="str">
        <f>IFERROR(__xludf.DUMMYFUNCTION("GOOGLETRANSLATE(C407,""fr"",""en"")"),"This inexpensive insurance for subscription, increases every year, without giving reasons, started in 2012 at 19 € I am today at 33.14")</f>
        <v>This inexpensive insurance for subscription, increases every year, without giving reasons, started in 2012 at 19 € I am today at 33.14</v>
      </c>
      <c r="J407" s="3" t="s">
        <v>1240</v>
      </c>
      <c r="K407" s="3" t="str">
        <f>IFERROR(__xludf.DUMMYFUNCTION("GOOGLETRANSLATE(J407,""fr"",""en"")"),"This inexpensive insurance for subscription, increases every year, without giving reasons, started in 2012 at 19 € I am today at 33.14")</f>
        <v>This inexpensive insurance for subscription, increases every year, without giving reasons, started in 2012 at 19 € I am today at 33.14</v>
      </c>
    </row>
    <row r="408" ht="15.75" customHeight="1">
      <c r="B408" s="3" t="s">
        <v>1242</v>
      </c>
      <c r="C408" s="3" t="s">
        <v>1243</v>
      </c>
      <c r="D408" s="3" t="s">
        <v>1115</v>
      </c>
      <c r="E408" s="3" t="s">
        <v>860</v>
      </c>
      <c r="F408" s="3" t="s">
        <v>15</v>
      </c>
      <c r="G408" s="3" t="s">
        <v>1244</v>
      </c>
      <c r="H408" s="3" t="s">
        <v>847</v>
      </c>
      <c r="I408" s="3" t="str">
        <f>IFERROR(__xludf.DUMMYFUNCTION("GOOGLETRANSLATE(C408,""fr"",""en"")"),"I regret with regret that negative opinions prove to be the truth.
I subscribed during the first telephone contact because the customer officer told me that I had 15 days of withdrawal time. The night bearing advice I decided the day after not to follow "&amp;"up and therefore send my recommended accompanied by the insurer's documents to formalize my request.
I received a letter to notify the current processing and a phone call to finalize the termination
But I see with amazement 2 weeks later that I was take"&amp;"n !!!!!
I therefore encourage you to be very caution because I fear that it will become a real headache")</f>
        <v>I regret with regret that negative opinions prove to be the truth.
I subscribed during the first telephone contact because the customer officer told me that I had 15 days of withdrawal time. The night bearing advice I decided the day after not to follow up and therefore send my recommended accompanied by the insurer's documents to formalize my request.
I received a letter to notify the current processing and a phone call to finalize the termination
But I see with amazement 2 weeks later that I was taken !!!!!
I therefore encourage you to be very caution because I fear that it will become a real headache</v>
      </c>
      <c r="J408" s="3" t="s">
        <v>1243</v>
      </c>
      <c r="K408" s="3" t="str">
        <f>IFERROR(__xludf.DUMMYFUNCTION("GOOGLETRANSLATE(J408,""fr"",""en"")"),"I regret with regret that negative opinions prove to be the truth.
I subscribed during the first telephone contact because the customer officer told me that I had 15 days of withdrawal time. The night bearing advice I decided the day after not to follow "&amp;"up and therefore send my recommended accompanied by the insurer's documents to formalize my request.
I received a letter to notify the current processing and a phone call to finalize the termination
But I see with amazement 2 weeks later that I was take"&amp;"n !!!!!
I therefore encourage you to be very caution because I fear that it will become a real headache")</f>
        <v>I regret with regret that negative opinions prove to be the truth.
I subscribed during the first telephone contact because the customer officer told me that I had 15 days of withdrawal time. The night bearing advice I decided the day after not to follow up and therefore send my recommended accompanied by the insurer's documents to formalize my request.
I received a letter to notify the current processing and a phone call to finalize the termination
But I see with amazement 2 weeks later that I was taken !!!!!
I therefore encourage you to be very caution because I fear that it will become a real headache</v>
      </c>
    </row>
    <row r="409" ht="15.75" customHeight="1">
      <c r="B409" s="3" t="s">
        <v>1245</v>
      </c>
      <c r="C409" s="3" t="s">
        <v>1246</v>
      </c>
      <c r="D409" s="3" t="s">
        <v>1115</v>
      </c>
      <c r="E409" s="3" t="s">
        <v>860</v>
      </c>
      <c r="F409" s="3" t="s">
        <v>15</v>
      </c>
      <c r="G409" s="3" t="s">
        <v>1247</v>
      </c>
      <c r="H409" s="3" t="s">
        <v>397</v>
      </c>
      <c r="I409" s="3" t="str">
        <f>IFERROR(__xludf.DUMMYFUNCTION("GOOGLETRANSLATE(C409,""fr"",""en"")"),"Run away!!!! Very bad insurance. Apart from answering you negatively and above all I say above all to pump your money they are strictly for nothing.")</f>
        <v>Run away!!!! Very bad insurance. Apart from answering you negatively and above all I say above all to pump your money they are strictly for nothing.</v>
      </c>
      <c r="J409" s="3" t="s">
        <v>1246</v>
      </c>
      <c r="K409" s="3" t="str">
        <f>IFERROR(__xludf.DUMMYFUNCTION("GOOGLETRANSLATE(J409,""fr"",""en"")"),"Run away!!!! Very bad insurance. Apart from answering you negatively and above all I say above all to pump your money they are strictly for nothing.")</f>
        <v>Run away!!!! Very bad insurance. Apart from answering you negatively and above all I say above all to pump your money they are strictly for nothing.</v>
      </c>
    </row>
    <row r="410" ht="15.75" customHeight="1">
      <c r="B410" s="3" t="s">
        <v>1248</v>
      </c>
      <c r="C410" s="3" t="s">
        <v>1249</v>
      </c>
      <c r="D410" s="3" t="s">
        <v>1115</v>
      </c>
      <c r="E410" s="3" t="s">
        <v>860</v>
      </c>
      <c r="F410" s="3" t="s">
        <v>15</v>
      </c>
      <c r="G410" s="3" t="s">
        <v>1250</v>
      </c>
      <c r="H410" s="3" t="s">
        <v>91</v>
      </c>
      <c r="I410" s="3" t="str">
        <f>IFERROR(__xludf.DUMMYFUNCTION("GOOGLETRANSLATE(C410,""fr"",""en"")"),"We find ourselves against our customer will of ECA Santé Animaux. Indeed, following a quote received on August 8, we contacted them on September 28 first by trying to subscribe by the net then, before having validated the contract, by phone because we did"&amp;" not agree On the effective date which was that of the quote and which one could not modify. The operator then gave us a higher price of € 4 at the price of the quote. I told him that I did not agree and that I refused to take out the contract. She insist"&amp;"ed so unpleasantly that I ended up hanging up.
My CB had been debited from a monthly payment. So I sent an email the same day asking for the reimbursement of the amount debited because I had not taken out a contract.
Response from this pseudo insurer, t"&amp;"he contract is taken out.
A few days later, without advice from them, my bank account was debited with 2 additional monthly payments for August and September.
I sent a new furious email, response by email: to follow up on your request, please find attac"&amp;"hment the special conditions of your contract.
Sending a recommended, response by email today: your cancellation request is not valid. Please comply with notice.
Here I am engaged by one year with the so-called professional insurance.
Beware.")</f>
        <v>We find ourselves against our customer will of ECA Santé Animaux. Indeed, following a quote received on August 8, we contacted them on September 28 first by trying to subscribe by the net then, before having validated the contract, by phone because we did not agree On the effective date which was that of the quote and which one could not modify. The operator then gave us a higher price of € 4 at the price of the quote. I told him that I did not agree and that I refused to take out the contract. She insisted so unpleasantly that I ended up hanging up.
My CB had been debited from a monthly payment. So I sent an email the same day asking for the reimbursement of the amount debited because I had not taken out a contract.
Response from this pseudo insurer, the contract is taken out.
A few days later, without advice from them, my bank account was debited with 2 additional monthly payments for August and September.
I sent a new furious email, response by email: to follow up on your request, please find attachment the special conditions of your contract.
Sending a recommended, response by email today: your cancellation request is not valid. Please comply with notice.
Here I am engaged by one year with the so-called professional insurance.
Beware.</v>
      </c>
      <c r="J410" s="3" t="s">
        <v>1249</v>
      </c>
      <c r="K410" s="3" t="str">
        <f>IFERROR(__xludf.DUMMYFUNCTION("GOOGLETRANSLATE(J410,""fr"",""en"")"),"We find ourselves against our customer will of ECA Santé Animaux. Indeed, following a quote received on August 8, we contacted them on September 28 first by trying to subscribe by the net then, before having validated the contract, by phone because we did"&amp;" not agree On the effective date which was that of the quote and which one could not modify. The operator then gave us a higher price of € 4 at the price of the quote. I told him that I did not agree and that I refused to take out the contract. She insist"&amp;"ed so unpleasantly that I ended up hanging up.
My CB had been debited from a monthly payment. So I sent an email the same day asking for the reimbursement of the amount debited because I had not taken out a contract.
Response from this pseudo insurer, t"&amp;"he contract is taken out.
A few days later, without advice from them, my bank account was debited with 2 additional monthly payments for August and September.
I sent a new furious email, response by email: to follow up on your request, please find attac"&amp;"hment the special conditions of your contract.
Sending a recommended, response by email today: your cancellation request is not valid. Please comply with notice.
Here I am engaged by one year with the so-called professional insurance.
Beware.")</f>
        <v>We find ourselves against our customer will of ECA Santé Animaux. Indeed, following a quote received on August 8, we contacted them on September 28 first by trying to subscribe by the net then, before having validated the contract, by phone because we did not agree On the effective date which was that of the quote and which one could not modify. The operator then gave us a higher price of € 4 at the price of the quote. I told him that I did not agree and that I refused to take out the contract. She insisted so unpleasantly that I ended up hanging up.
My CB had been debited from a monthly payment. So I sent an email the same day asking for the reimbursement of the amount debited because I had not taken out a contract.
Response from this pseudo insurer, the contract is taken out.
A few days later, without advice from them, my bank account was debited with 2 additional monthly payments for August and September.
I sent a new furious email, response by email: to follow up on your request, please find attachment the special conditions of your contract.
Sending a recommended, response by email today: your cancellation request is not valid. Please comply with notice.
Here I am engaged by one year with the so-called professional insurance.
Beware.</v>
      </c>
    </row>
    <row r="411" ht="15.75" customHeight="1">
      <c r="B411" s="3" t="s">
        <v>1251</v>
      </c>
      <c r="C411" s="3" t="s">
        <v>1252</v>
      </c>
      <c r="D411" s="3" t="s">
        <v>1115</v>
      </c>
      <c r="E411" s="3" t="s">
        <v>860</v>
      </c>
      <c r="F411" s="3" t="s">
        <v>15</v>
      </c>
      <c r="G411" s="3" t="s">
        <v>1253</v>
      </c>
      <c r="H411" s="3" t="s">
        <v>308</v>
      </c>
      <c r="I411" s="3" t="str">
        <f>IFERROR(__xludf.DUMMYFUNCTION("GOOGLETRANSLATE(C411,""fr"",""en"")"),"! Above all, do not change a contract by phone! They have independent service providers and promise you the effective contract within 3 months. There is nothing !!! We then tell you that it is on the anniversary of the contract. Or for my part in 10 month"&amp;"s. Very bad welcome to the phone when you reclammate. And you take for a C ... (like what is my contract now? We answer you: ECA Assurance !!!!!) To flee !!!! I will therefore wait and terminate with the 2 months of Preavis.")</f>
        <v>! Above all, do not change a contract by phone! They have independent service providers and promise you the effective contract within 3 months. There is nothing !!! We then tell you that it is on the anniversary of the contract. Or for my part in 10 months. Very bad welcome to the phone when you reclammate. And you take for a C ... (like what is my contract now? We answer you: ECA Assurance !!!!!) To flee !!!! I will therefore wait and terminate with the 2 months of Preavis.</v>
      </c>
      <c r="J411" s="3" t="s">
        <v>1252</v>
      </c>
      <c r="K411" s="3" t="str">
        <f>IFERROR(__xludf.DUMMYFUNCTION("GOOGLETRANSLATE(J411,""fr"",""en"")"),"! Above all, do not change a contract by phone! They have independent service providers and promise you the effective contract within 3 months. There is nothing !!! We then tell you that it is on the anniversary of the contract. Or for my part in 10 month"&amp;"s. Very bad welcome to the phone when you reclammate. And you take for a C ... (like what is my contract now? We answer you: ECA Assurance !!!!!) To flee !!!! I will therefore wait and terminate with the 2 months of Preavis.")</f>
        <v>! Above all, do not change a contract by phone! They have independent service providers and promise you the effective contract within 3 months. There is nothing !!! We then tell you that it is on the anniversary of the contract. Or for my part in 10 months. Very bad welcome to the phone when you reclammate. And you take for a C ... (like what is my contract now? We answer you: ECA Assurance !!!!!) To flee !!!! I will therefore wait and terminate with the 2 months of Preavis.</v>
      </c>
    </row>
    <row r="412" ht="15.75" customHeight="1">
      <c r="B412" s="3" t="s">
        <v>1254</v>
      </c>
      <c r="C412" s="3" t="s">
        <v>1255</v>
      </c>
      <c r="D412" s="3" t="s">
        <v>1115</v>
      </c>
      <c r="E412" s="3" t="s">
        <v>860</v>
      </c>
      <c r="F412" s="3" t="s">
        <v>15</v>
      </c>
      <c r="G412" s="3" t="s">
        <v>1256</v>
      </c>
      <c r="H412" s="3" t="s">
        <v>248</v>
      </c>
      <c r="I412" s="3" t="str">
        <f>IFERROR(__xludf.DUMMYFUNCTION("GOOGLETRANSLATE(C412,""fr"",""en"")"),"To flee !!")</f>
        <v>To flee !!</v>
      </c>
      <c r="J412" s="3" t="s">
        <v>1255</v>
      </c>
      <c r="K412" s="3" t="str">
        <f>IFERROR(__xludf.DUMMYFUNCTION("GOOGLETRANSLATE(J412,""fr"",""en"")"),"To flee !!")</f>
        <v>To flee !!</v>
      </c>
    </row>
    <row r="413" ht="15.75" customHeight="1">
      <c r="B413" s="3" t="s">
        <v>1257</v>
      </c>
      <c r="C413" s="3" t="s">
        <v>1258</v>
      </c>
      <c r="D413" s="3" t="s">
        <v>1115</v>
      </c>
      <c r="E413" s="3" t="s">
        <v>860</v>
      </c>
      <c r="F413" s="3" t="s">
        <v>15</v>
      </c>
      <c r="G413" s="3" t="s">
        <v>1259</v>
      </c>
      <c r="H413" s="3" t="s">
        <v>248</v>
      </c>
      <c r="I413" s="3" t="str">
        <f>IFERROR(__xludf.DUMMYFUNCTION("GOOGLETRANSLATE(C413,""fr"",""en"")"),"Very bad assurance you need to justify your dog's disease as IBSI have been sick and to be opened. It's been 2 months for half that I wait to be reimbursed the innmissible operation for the price 80 € for 2 dogs.")</f>
        <v>Very bad assurance you need to justify your dog's disease as IBSI have been sick and to be opened. It's been 2 months for half that I wait to be reimbursed the innmissible operation for the price 80 € for 2 dogs.</v>
      </c>
      <c r="J413" s="3" t="s">
        <v>1258</v>
      </c>
      <c r="K413" s="3" t="str">
        <f>IFERROR(__xludf.DUMMYFUNCTION("GOOGLETRANSLATE(J413,""fr"",""en"")"),"Very bad assurance you need to justify your dog's disease as IBSI have been sick and to be opened. It's been 2 months for half that I wait to be reimbursed the innmissible operation for the price 80 € for 2 dogs.")</f>
        <v>Very bad assurance you need to justify your dog's disease as IBSI have been sick and to be opened. It's been 2 months for half that I wait to be reimbursed the innmissible operation for the price 80 € for 2 dogs.</v>
      </c>
    </row>
    <row r="414" ht="15.75" customHeight="1">
      <c r="B414" s="3" t="s">
        <v>1260</v>
      </c>
      <c r="C414" s="3" t="s">
        <v>1261</v>
      </c>
      <c r="D414" s="3" t="s">
        <v>1115</v>
      </c>
      <c r="E414" s="3" t="s">
        <v>860</v>
      </c>
      <c r="F414" s="3" t="s">
        <v>15</v>
      </c>
      <c r="G414" s="3" t="s">
        <v>1262</v>
      </c>
      <c r="H414" s="3" t="s">
        <v>643</v>
      </c>
      <c r="I414" s="3" t="str">
        <f>IFERROR(__xludf.DUMMYFUNCTION("GOOGLETRANSLATE(C414,""fr"",""en"")"),"Here you are looking for serious insurance so go your way, promise lies and bad times its habid for this pseudo insurance I have been waiting for a refund for 6 months while customer service promises it in a week I am asked several times the same papers. "&amp;".. When at the telephone service it becomes laughable never the same speech no answer and more promises it will be set to the weekend mytho. I am obviously sent a Courier to put an end to this contract it takes a recommended Courier 2 months before the an"&amp;"niversary date prove you so being stuck for a moment")</f>
        <v>Here you are looking for serious insurance so go your way, promise lies and bad times its habid for this pseudo insurance I have been waiting for a refund for 6 months while customer service promises it in a week I am asked several times the same papers. .. When at the telephone service it becomes laughable never the same speech no answer and more promises it will be set to the weekend mytho. I am obviously sent a Courier to put an end to this contract it takes a recommended Courier 2 months before the anniversary date prove you so being stuck for a moment</v>
      </c>
      <c r="J414" s="3" t="s">
        <v>1261</v>
      </c>
      <c r="K414" s="3" t="str">
        <f>IFERROR(__xludf.DUMMYFUNCTION("GOOGLETRANSLATE(J414,""fr"",""en"")"),"Here you are looking for serious insurance so go your way, promise lies and bad times its habid for this pseudo insurance I have been waiting for a refund for 6 months while customer service promises it in a week I am asked several times the same papers. "&amp;".. When at the telephone service it becomes laughable never the same speech no answer and more promises it will be set to the weekend mytho. I am obviously sent a Courier to put an end to this contract it takes a recommended Courier 2 months before the an"&amp;"niversary date prove you so being stuck for a moment")</f>
        <v>Here you are looking for serious insurance so go your way, promise lies and bad times its habid for this pseudo insurance I have been waiting for a refund for 6 months while customer service promises it in a week I am asked several times the same papers. .. When at the telephone service it becomes laughable never the same speech no answer and more promises it will be set to the weekend mytho. I am obviously sent a Courier to put an end to this contract it takes a recommended Courier 2 months before the anniversary date prove you so being stuck for a moment</v>
      </c>
    </row>
    <row r="415" ht="15.75" customHeight="1">
      <c r="B415" s="3" t="s">
        <v>1263</v>
      </c>
      <c r="C415" s="3" t="s">
        <v>1264</v>
      </c>
      <c r="D415" s="3" t="s">
        <v>1115</v>
      </c>
      <c r="E415" s="3" t="s">
        <v>860</v>
      </c>
      <c r="F415" s="3" t="s">
        <v>15</v>
      </c>
      <c r="G415" s="3" t="s">
        <v>642</v>
      </c>
      <c r="H415" s="3" t="s">
        <v>643</v>
      </c>
      <c r="I415" s="3" t="str">
        <f>IFERROR(__xludf.DUMMYFUNCTION("GOOGLETRANSLATE(C415,""fr"",""en"")"),"Be careful to read the general conditions well !! If your dog has the slightest disease or accident during the deficiency deadline ... You will no longer be reimbursed for this life disease! It's crazy. My dog ​​had a conjunctivitis, quite classic patholo"&amp;"gy among puppies and I do not see what justifies not to reimburse this pathology. The object is to reduce the reimbursement cases as much as possible. This kind of insurance is not attractive to the requested price.")</f>
        <v>Be careful to read the general conditions well !! If your dog has the slightest disease or accident during the deficiency deadline ... You will no longer be reimbursed for this life disease! It's crazy. My dog ​​had a conjunctivitis, quite classic pathology among puppies and I do not see what justifies not to reimburse this pathology. The object is to reduce the reimbursement cases as much as possible. This kind of insurance is not attractive to the requested price.</v>
      </c>
      <c r="J415" s="3" t="s">
        <v>1264</v>
      </c>
      <c r="K415" s="3" t="str">
        <f>IFERROR(__xludf.DUMMYFUNCTION("GOOGLETRANSLATE(J415,""fr"",""en"")"),"Be careful to read the general conditions well !! If your dog has the slightest disease or accident during the deficiency deadline ... You will no longer be reimbursed for this life disease! It's crazy. My dog ​​had a conjunctivitis, quite classic patholo"&amp;"gy among puppies and I do not see what justifies not to reimburse this pathology. The object is to reduce the reimbursement cases as much as possible. This kind of insurance is not attractive to the requested price.")</f>
        <v>Be careful to read the general conditions well !! If your dog has the slightest disease or accident during the deficiency deadline ... You will no longer be reimbursed for this life disease! It's crazy. My dog ​​had a conjunctivitis, quite classic pathology among puppies and I do not see what justifies not to reimburse this pathology. The object is to reduce the reimbursement cases as much as possible. This kind of insurance is not attractive to the requested price.</v>
      </c>
    </row>
    <row r="416" ht="15.75" customHeight="1">
      <c r="B416" s="3" t="s">
        <v>1265</v>
      </c>
      <c r="C416" s="3" t="s">
        <v>1266</v>
      </c>
      <c r="D416" s="3" t="s">
        <v>1115</v>
      </c>
      <c r="E416" s="3" t="s">
        <v>860</v>
      </c>
      <c r="F416" s="3" t="s">
        <v>15</v>
      </c>
      <c r="G416" s="3" t="s">
        <v>1267</v>
      </c>
      <c r="H416" s="3" t="s">
        <v>44</v>
      </c>
      <c r="I416" s="3" t="str">
        <f>IFERROR(__xludf.DUMMYFUNCTION("GOOGLETRANSLATE(C416,""fr"",""en"")"),"For several years, I have been assured at ECA for four animals: two dogs two cats; No preferential rate was offered to me. I have subscribed online insurance and asked that the one who had been taken out by mistake on their part be canceled: the cancellat"&amp;"ion has never been taken into account, but the new insurance has been validated, of course. A deductible of more than twenty euros per animal, even for a consultation, it is not very interesting.")</f>
        <v>For several years, I have been assured at ECA for four animals: two dogs two cats; No preferential rate was offered to me. I have subscribed online insurance and asked that the one who had been taken out by mistake on their part be canceled: the cancellation has never been taken into account, but the new insurance has been validated, of course. A deductible of more than twenty euros per animal, even for a consultation, it is not very interesting.</v>
      </c>
      <c r="J416" s="3" t="s">
        <v>1266</v>
      </c>
      <c r="K416" s="3" t="str">
        <f>IFERROR(__xludf.DUMMYFUNCTION("GOOGLETRANSLATE(J416,""fr"",""en"")"),"For several years, I have been assured at ECA for four animals: two dogs two cats; No preferential rate was offered to me. I have subscribed online insurance and asked that the one who had been taken out by mistake on their part be canceled: the cancellat"&amp;"ion has never been taken into account, but the new insurance has been validated, of course. A deductible of more than twenty euros per animal, even for a consultation, it is not very interesting.")</f>
        <v>For several years, I have been assured at ECA for four animals: two dogs two cats; No preferential rate was offered to me. I have subscribed online insurance and asked that the one who had been taken out by mistake on their part be canceled: the cancellation has never been taken into account, but the new insurance has been validated, of course. A deductible of more than twenty euros per animal, even for a consultation, it is not very interesting.</v>
      </c>
    </row>
    <row r="417" ht="15.75" customHeight="1">
      <c r="B417" s="3" t="s">
        <v>1268</v>
      </c>
      <c r="C417" s="3" t="s">
        <v>1269</v>
      </c>
      <c r="D417" s="3" t="s">
        <v>1115</v>
      </c>
      <c r="E417" s="3" t="s">
        <v>860</v>
      </c>
      <c r="F417" s="3" t="s">
        <v>15</v>
      </c>
      <c r="G417" s="3" t="s">
        <v>153</v>
      </c>
      <c r="H417" s="3" t="s">
        <v>154</v>
      </c>
      <c r="I417" s="3" t="str">
        <f>IFERROR(__xludf.DUMMYFUNCTION("GOOGLETRANSLATE(C417,""fr"",""en"")"),"With our 1st dog, obstacle course to be reimbursed for his 1st intervention for mammary tumor, for the following, more problem. On his death the contract was quickly terminated without difficulty. With our new little female dog they quickly reimbursed ste"&amp;"rilization")</f>
        <v>With our 1st dog, obstacle course to be reimbursed for his 1st intervention for mammary tumor, for the following, more problem. On his death the contract was quickly terminated without difficulty. With our new little female dog they quickly reimbursed sterilization</v>
      </c>
      <c r="J417" s="3" t="s">
        <v>1269</v>
      </c>
      <c r="K417" s="3" t="str">
        <f>IFERROR(__xludf.DUMMYFUNCTION("GOOGLETRANSLATE(J417,""fr"",""en"")"),"With our 1st dog, obstacle course to be reimbursed for his 1st intervention for mammary tumor, for the following, more problem. On his death the contract was quickly terminated without difficulty. With our new little female dog they quickly reimbursed ste"&amp;"rilization")</f>
        <v>With our 1st dog, obstacle course to be reimbursed for his 1st intervention for mammary tumor, for the following, more problem. On his death the contract was quickly terminated without difficulty. With our new little female dog they quickly reimbursed sterilization</v>
      </c>
    </row>
    <row r="418" ht="15.75" customHeight="1">
      <c r="B418" s="3" t="s">
        <v>1270</v>
      </c>
      <c r="C418" s="3" t="s">
        <v>1271</v>
      </c>
      <c r="D418" s="3" t="s">
        <v>1115</v>
      </c>
      <c r="E418" s="3" t="s">
        <v>860</v>
      </c>
      <c r="F418" s="3" t="s">
        <v>15</v>
      </c>
      <c r="G418" s="3" t="s">
        <v>251</v>
      </c>
      <c r="H418" s="3" t="s">
        <v>108</v>
      </c>
      <c r="I418" s="3" t="str">
        <f>IFERROR(__xludf.DUMMYFUNCTION("GOOGLETRANSLATE(C418,""fr"",""en"")"),"Really zero animal insurance, does not reimburse for what we need. Unless we take their insurance at 100th/month. Are not good with regard to the sales department. And above all read the clauses well in very small, because if your pet is sick they reimbur"&amp;"se only under certain conditions and that certain problems. Many things (the most common in dogs) are not taken care of!")</f>
        <v>Really zero animal insurance, does not reimburse for what we need. Unless we take their insurance at 100th/month. Are not good with regard to the sales department. And above all read the clauses well in very small, because if your pet is sick they reimburse only under certain conditions and that certain problems. Many things (the most common in dogs) are not taken care of!</v>
      </c>
      <c r="J418" s="3" t="s">
        <v>1271</v>
      </c>
      <c r="K418" s="3" t="str">
        <f>IFERROR(__xludf.DUMMYFUNCTION("GOOGLETRANSLATE(J418,""fr"",""en"")"),"Really zero animal insurance, does not reimburse for what we need. Unless we take their insurance at 100th/month. Are not good with regard to the sales department. And above all read the clauses well in very small, because if your pet is sick they reimbur"&amp;"se only under certain conditions and that certain problems. Many things (the most common in dogs) are not taken care of!")</f>
        <v>Really zero animal insurance, does not reimburse for what we need. Unless we take their insurance at 100th/month. Are not good with regard to the sales department. And above all read the clauses well in very small, because if your pet is sick they reimburse only under certain conditions and that certain problems. Many things (the most common in dogs) are not taken care of!</v>
      </c>
    </row>
    <row r="419" ht="15.75" customHeight="1">
      <c r="B419" s="3" t="s">
        <v>1272</v>
      </c>
      <c r="C419" s="3" t="s">
        <v>1273</v>
      </c>
      <c r="D419" s="3" t="s">
        <v>1274</v>
      </c>
      <c r="E419" s="3" t="s">
        <v>1275</v>
      </c>
      <c r="F419" s="3" t="s">
        <v>15</v>
      </c>
      <c r="G419" s="3" t="s">
        <v>1276</v>
      </c>
      <c r="H419" s="3" t="s">
        <v>174</v>
      </c>
      <c r="I419" s="3" t="str">
        <f>IFERROR(__xludf.DUMMYFUNCTION("GOOGLETRANSLATE(C419,""fr"",""en"")"),"The prices are correct, but they are the ones you get with any broker. On the other hand, if one day you have a concern (sampling error, sinister, etc ...) LSA is a disaster. You will not be able to join your insurer, and LSA at the reactivity level is a "&amp;"disaster. They never respond to emails, and when they answer it is to direct you to another service. The worst part is that contracts sometimes evolve in the right direction (lower tariff conditions), but LSA will never have the time or professionalism to"&amp;" inform you and you will continue to pay the high price. I wrongly practiced them for 5 years and lost a lot of time and money. In a word: Flee !!!")</f>
        <v>The prices are correct, but they are the ones you get with any broker. On the other hand, if one day you have a concern (sampling error, sinister, etc ...) LSA is a disaster. You will not be able to join your insurer, and LSA at the reactivity level is a disaster. They never respond to emails, and when they answer it is to direct you to another service. The worst part is that contracts sometimes evolve in the right direction (lower tariff conditions), but LSA will never have the time or professionalism to inform you and you will continue to pay the high price. I wrongly practiced them for 5 years and lost a lot of time and money. In a word: Flee !!!</v>
      </c>
      <c r="J419" s="3" t="s">
        <v>1273</v>
      </c>
      <c r="K419" s="3" t="str">
        <f>IFERROR(__xludf.DUMMYFUNCTION("GOOGLETRANSLATE(J419,""fr"",""en"")"),"The prices are correct, but they are the ones you get with any broker. On the other hand, if one day you have a concern (sampling error, sinister, etc ...) LSA is a disaster. You will not be able to join your insurer, and LSA at the reactivity level is a "&amp;"disaster. They never respond to emails, and when they answer it is to direct you to another service. The worst part is that contracts sometimes evolve in the right direction (lower tariff conditions), but LSA will never have the time or professionalism to"&amp;" inform you and you will continue to pay the high price. I wrongly practiced them for 5 years and lost a lot of time and money. In a word: Flee !!!")</f>
        <v>The prices are correct, but they are the ones you get with any broker. On the other hand, if one day you have a concern (sampling error, sinister, etc ...) LSA is a disaster. You will not be able to join your insurer, and LSA at the reactivity level is a disaster. They never respond to emails, and when they answer it is to direct you to another service. The worst part is that contracts sometimes evolve in the right direction (lower tariff conditions), but LSA will never have the time or professionalism to inform you and you will continue to pay the high price. I wrongly practiced them for 5 years and lost a lot of time and money. In a word: Flee !!!</v>
      </c>
    </row>
    <row r="420" ht="15.75" customHeight="1">
      <c r="B420" s="3" t="s">
        <v>1277</v>
      </c>
      <c r="C420" s="3" t="s">
        <v>1278</v>
      </c>
      <c r="D420" s="3" t="s">
        <v>1274</v>
      </c>
      <c r="E420" s="3" t="s">
        <v>1275</v>
      </c>
      <c r="F420" s="3" t="s">
        <v>15</v>
      </c>
      <c r="G420" s="3" t="s">
        <v>1178</v>
      </c>
      <c r="H420" s="3" t="s">
        <v>129</v>
      </c>
      <c r="I420" s="3" t="str">
        <f>IFERROR(__xludf.DUMMYFUNCTION("GOOGLETRANSLATE(C420,""fr"",""en"")"),"Customer notice of a construction professional assured at MMA. Following a damage caused by this manufacturer during a site, this ""insurer"" does not ensure the damage that I suffered neither in RC Pro nor in disappointing. Assessment: € 20,000 at my exp"&amp;"ense. Flee professionals ""insured"" with them: they are not covered! And so you either!")</f>
        <v>Customer notice of a construction professional assured at MMA. Following a damage caused by this manufacturer during a site, this "insurer" does not ensure the damage that I suffered neither in RC Pro nor in disappointing. Assessment: € 20,000 at my expense. Flee professionals "insured" with them: they are not covered! And so you either!</v>
      </c>
      <c r="J420" s="3" t="s">
        <v>1278</v>
      </c>
      <c r="K420" s="3" t="str">
        <f>IFERROR(__xludf.DUMMYFUNCTION("GOOGLETRANSLATE(J420,""fr"",""en"")"),"Customer notice of a construction professional assured at MMA. Following a damage caused by this manufacturer during a site, this ""insurer"" does not ensure the damage that I suffered neither in RC Pro nor in disappointing. Assessment: € 20,000 at my exp"&amp;"ense. Flee professionals ""insured"" with them: they are not covered! And so you either!")</f>
        <v>Customer notice of a construction professional assured at MMA. Following a damage caused by this manufacturer during a site, this "insurer" does not ensure the damage that I suffered neither in RC Pro nor in disappointing. Assessment: € 20,000 at my expense. Flee professionals "insured" with them: they are not covered! And so you either!</v>
      </c>
    </row>
    <row r="421" ht="15.75" customHeight="1">
      <c r="B421" s="3" t="s">
        <v>1279</v>
      </c>
      <c r="C421" s="3" t="s">
        <v>1280</v>
      </c>
      <c r="D421" s="3" t="s">
        <v>1281</v>
      </c>
      <c r="E421" s="3" t="s">
        <v>1275</v>
      </c>
      <c r="F421" s="3" t="s">
        <v>15</v>
      </c>
      <c r="G421" s="3" t="s">
        <v>123</v>
      </c>
      <c r="H421" s="3" t="s">
        <v>124</v>
      </c>
      <c r="I421" s="3" t="str">
        <f>IFERROR(__xludf.DUMMYFUNCTION("GOOGLETRANSLATE(C421,""fr"",""en"")"),"The excellent trade interface suggests the usefulness of RC Pro insurance for a self-employed entrepreneur (positioning of Hiscox). After declaration of a claim, the documents ""necessary to instruct the file"" requested by the agent (named ""disaster man"&amp;"ager"" by Hiscox) quickly make you understand that you have no chance of being compensated. For example and in my case, this agent claims me ""the contractual documents linking me to my client, as well as all the invoices, annexes, and general and specifi"&amp;"c conditions relating to it"". Which auto-entrepreneur performing occasional missions can produce this?
The rest of the documents and elements of information required are at the end: unsuitable for the situation and perfectly dissuasive.")</f>
        <v>The excellent trade interface suggests the usefulness of RC Pro insurance for a self-employed entrepreneur (positioning of Hiscox). After declaration of a claim, the documents "necessary to instruct the file" requested by the agent (named "disaster manager" by Hiscox) quickly make you understand that you have no chance of being compensated. For example and in my case, this agent claims me "the contractual documents linking me to my client, as well as all the invoices, annexes, and general and specific conditions relating to it". Which auto-entrepreneur performing occasional missions can produce this?
The rest of the documents and elements of information required are at the end: unsuitable for the situation and perfectly dissuasive.</v>
      </c>
      <c r="J421" s="3" t="s">
        <v>1280</v>
      </c>
      <c r="K421" s="3" t="str">
        <f>IFERROR(__xludf.DUMMYFUNCTION("GOOGLETRANSLATE(J421,""fr"",""en"")"),"The excellent trade interface suggests the usefulness of RC Pro insurance for a self-employed entrepreneur (positioning of Hiscox). After declaration of a claim, the documents ""necessary to instruct the file"" requested by the agent (named ""disaster man"&amp;"ager"" by Hiscox) quickly make you understand that you have no chance of being compensated. For example and in my case, this agent claims me ""the contractual documents linking me to my client, as well as all the invoices, annexes, and general and specifi"&amp;"c conditions relating to it"". Which auto-entrepreneur performing occasional missions can produce this?
The rest of the documents and elements of information required are at the end: unsuitable for the situation and perfectly dissuasive.")</f>
        <v>The excellent trade interface suggests the usefulness of RC Pro insurance for a self-employed entrepreneur (positioning of Hiscox). After declaration of a claim, the documents "necessary to instruct the file" requested by the agent (named "disaster manager" by Hiscox) quickly make you understand that you have no chance of being compensated. For example and in my case, this agent claims me "the contractual documents linking me to my client, as well as all the invoices, annexes, and general and specific conditions relating to it". Which auto-entrepreneur performing occasional missions can produce this?
The rest of the documents and elements of information required are at the end: unsuitable for the situation and perfectly dissuasive.</v>
      </c>
    </row>
    <row r="422" ht="15.75" customHeight="1">
      <c r="B422" s="3" t="s">
        <v>1282</v>
      </c>
      <c r="C422" s="3" t="s">
        <v>1283</v>
      </c>
      <c r="D422" s="3" t="s">
        <v>1281</v>
      </c>
      <c r="E422" s="3" t="s">
        <v>1275</v>
      </c>
      <c r="F422" s="3" t="s">
        <v>15</v>
      </c>
      <c r="G422" s="3" t="s">
        <v>192</v>
      </c>
      <c r="H422" s="3" t="s">
        <v>129</v>
      </c>
      <c r="I422" s="3" t="str">
        <f>IFERROR(__xludf.DUMMYFUNCTION("GOOGLETRANSLATE(C422,""fr"",""en"")"),"Be careful to peel the contractual C0nditions fully.
The C0NTRATS are clearly c0nçu against you by experienced lawyers who know how to have the advantage over you. These are not professional partners but rather vultures who want to grab an annuity withou"&amp;"t c0ntparty. Flee these vultures my friends, may my sad experience be profitable for you!")</f>
        <v>Be careful to peel the contractual C0nditions fully.
The C0NTRATS are clearly c0nçu against you by experienced lawyers who know how to have the advantage over you. These are not professional partners but rather vultures who want to grab an annuity without c0ntparty. Flee these vultures my friends, may my sad experience be profitable for you!</v>
      </c>
      <c r="J422" s="3" t="s">
        <v>1283</v>
      </c>
      <c r="K422" s="3" t="str">
        <f>IFERROR(__xludf.DUMMYFUNCTION("GOOGLETRANSLATE(J422,""fr"",""en"")"),"Be careful to peel the contractual C0nditions fully.
The C0NTRATS are clearly c0nçu against you by experienced lawyers who know how to have the advantage over you. These are not professional partners but rather vultures who want to grab an annuity withou"&amp;"t c0ntparty. Flee these vultures my friends, may my sad experience be profitable for you!")</f>
        <v>Be careful to peel the contractual C0nditions fully.
The C0NTRATS are clearly c0nçu against you by experienced lawyers who know how to have the advantage over you. These are not professional partners but rather vultures who want to grab an annuity without c0ntparty. Flee these vultures my friends, may my sad experience be profitable for you!</v>
      </c>
    </row>
    <row r="423" ht="15.75" customHeight="1">
      <c r="B423" s="3" t="s">
        <v>1284</v>
      </c>
      <c r="C423" s="3" t="s">
        <v>1285</v>
      </c>
      <c r="D423" s="3" t="s">
        <v>318</v>
      </c>
      <c r="E423" s="3" t="s">
        <v>1275</v>
      </c>
      <c r="F423" s="3" t="s">
        <v>15</v>
      </c>
      <c r="G423" s="3" t="s">
        <v>1026</v>
      </c>
      <c r="H423" s="3" t="s">
        <v>120</v>
      </c>
      <c r="I423" s="3" t="str">
        <f>IFERROR(__xludf.DUMMYFUNCTION("GOOGLETRANSLATE(C423,""fr"",""en"")"),"Since March 2020 and this famous covid, I can no longer exercise my profession as a animator with communities, I have a hard time with some interim jobs but at 53 we are not a priority, my contract was terminated without possible arrangement by the Direct"&amp;"ion while I got involved with the buyer of my Allianz agency in St Jean de Védas to honor the months of late deadlines. I was able to reimburse the monthly payments of the current year until the birthday but now Allianz to terminate my last professional c"&amp;"ontract and claims the entire year to come, via its intrum recovery subsidiary. No possible arrangement and more than 100 € in costs via intrum is scandalous not to offer an arrangement after 9 years of contract with them! I will keep you informed of the "&amp;"case very quickly. Take care of yourself and promote this link for a fairer and more human life.")</f>
        <v>Since March 2020 and this famous covid, I can no longer exercise my profession as a animator with communities, I have a hard time with some interim jobs but at 53 we are not a priority, my contract was terminated without possible arrangement by the Direction while I got involved with the buyer of my Allianz agency in St Jean de Védas to honor the months of late deadlines. I was able to reimburse the monthly payments of the current year until the birthday but now Allianz to terminate my last professional contract and claims the entire year to come, via its intrum recovery subsidiary. No possible arrangement and more than 100 € in costs via intrum is scandalous not to offer an arrangement after 9 years of contract with them! I will keep you informed of the case very quickly. Take care of yourself and promote this link for a fairer and more human life.</v>
      </c>
      <c r="J423" s="3" t="s">
        <v>1285</v>
      </c>
      <c r="K423" s="3" t="str">
        <f>IFERROR(__xludf.DUMMYFUNCTION("GOOGLETRANSLATE(J423,""fr"",""en"")"),"Since March 2020 and this famous covid, I can no longer exercise my profession as a animator with communities, I have a hard time with some interim jobs but at 53 we are not a priority, my contract was terminated without possible arrangement by the Direct"&amp;"ion while I got involved with the buyer of my Allianz agency in St Jean de Védas to honor the months of late deadlines. I was able to reimburse the monthly payments of the current year until the birthday but now Allianz to terminate my last professional c"&amp;"ontract and claims the entire year to come, via its intrum recovery subsidiary. No possible arrangement and more than 100 € in costs via intrum is scandalous not to offer an arrangement after 9 years of contract with them! I will keep you informed of the "&amp;"case very quickly. Take care of yourself and promote this link for a fairer and more human life.")</f>
        <v>Since March 2020 and this famous covid, I can no longer exercise my profession as a animator with communities, I have a hard time with some interim jobs but at 53 we are not a priority, my contract was terminated without possible arrangement by the Direction while I got involved with the buyer of my Allianz agency in St Jean de Védas to honor the months of late deadlines. I was able to reimburse the monthly payments of the current year until the birthday but now Allianz to terminate my last professional contract and claims the entire year to come, via its intrum recovery subsidiary. No possible arrangement and more than 100 € in costs via intrum is scandalous not to offer an arrangement after 9 years of contract with them! I will keep you informed of the case very quickly. Take care of yourself and promote this link for a fairer and more human life.</v>
      </c>
    </row>
    <row r="424" ht="15.75" customHeight="1">
      <c r="B424" s="3" t="s">
        <v>1286</v>
      </c>
      <c r="C424" s="3" t="s">
        <v>1287</v>
      </c>
      <c r="D424" s="3" t="s">
        <v>1288</v>
      </c>
      <c r="E424" s="3" t="s">
        <v>1289</v>
      </c>
      <c r="F424" s="3" t="s">
        <v>15</v>
      </c>
      <c r="G424" s="3" t="s">
        <v>661</v>
      </c>
      <c r="H424" s="3" t="s">
        <v>410</v>
      </c>
      <c r="I424" s="3" t="str">
        <f>IFERROR(__xludf.DUMMYFUNCTION("GOOGLETRANSLATE(C424,""fr"",""en"")"),"Very good contact. Always available. Always good explanations of the contract. Always good solutions. Professionalism listening to good proposals")</f>
        <v>Very good contact. Always available. Always good explanations of the contract. Always good solutions. Professionalism listening to good proposals</v>
      </c>
      <c r="J424" s="3" t="s">
        <v>1287</v>
      </c>
      <c r="K424" s="3" t="str">
        <f>IFERROR(__xludf.DUMMYFUNCTION("GOOGLETRANSLATE(J424,""fr"",""en"")"),"Very good contact. Always available. Always good explanations of the contract. Always good solutions. Professionalism listening to good proposals")</f>
        <v>Very good contact. Always available. Always good explanations of the contract. Always good solutions. Professionalism listening to good proposals</v>
      </c>
    </row>
    <row r="425" ht="15.75" customHeight="1">
      <c r="B425" s="3" t="s">
        <v>1290</v>
      </c>
      <c r="C425" s="3" t="s">
        <v>1291</v>
      </c>
      <c r="D425" s="3" t="s">
        <v>1288</v>
      </c>
      <c r="E425" s="3" t="s">
        <v>1289</v>
      </c>
      <c r="F425" s="3" t="s">
        <v>15</v>
      </c>
      <c r="G425" s="3" t="s">
        <v>1292</v>
      </c>
      <c r="H425" s="3" t="s">
        <v>170</v>
      </c>
      <c r="I425" s="3" t="str">
        <f>IFERROR(__xludf.DUMMYFUNCTION("GOOGLETRANSLATE(C425,""fr"",""en"")"),"Very competent staff at the Reims agency, too bad that the headquarters do not align with the prices of these competitors when I ask them with proof to support")</f>
        <v>Very competent staff at the Reims agency, too bad that the headquarters do not align with the prices of these competitors when I ask them with proof to support</v>
      </c>
      <c r="J425" s="3" t="s">
        <v>1291</v>
      </c>
      <c r="K425" s="3" t="str">
        <f>IFERROR(__xludf.DUMMYFUNCTION("GOOGLETRANSLATE(J425,""fr"",""en"")"),"Very competent staff at the Reims agency, too bad that the headquarters do not align with the prices of these competitors when I ask them with proof to support")</f>
        <v>Very competent staff at the Reims agency, too bad that the headquarters do not align with the prices of these competitors when I ask them with proof to support</v>
      </c>
    </row>
    <row r="426" ht="15.75" customHeight="1">
      <c r="B426" s="3" t="s">
        <v>1293</v>
      </c>
      <c r="C426" s="3" t="s">
        <v>1294</v>
      </c>
      <c r="D426" s="3" t="s">
        <v>318</v>
      </c>
      <c r="E426" s="3" t="s">
        <v>1289</v>
      </c>
      <c r="F426" s="3" t="s">
        <v>15</v>
      </c>
      <c r="G426" s="3" t="s">
        <v>56</v>
      </c>
      <c r="H426" s="3" t="s">
        <v>53</v>
      </c>
      <c r="I426" s="3" t="str">
        <f>IFERROR(__xludf.DUMMYFUNCTION("GOOGLETRANSLATE(C426,""fr"",""en"")"),"Slowness and default Dinformation in the regulation of disaster incoherence in the answers of my interlocutors after 20 years of insurance at Allianz I will change it")</f>
        <v>Slowness and default Dinformation in the regulation of disaster incoherence in the answers of my interlocutors after 20 years of insurance at Allianz I will change it</v>
      </c>
      <c r="J426" s="3" t="s">
        <v>1294</v>
      </c>
      <c r="K426" s="3" t="str">
        <f>IFERROR(__xludf.DUMMYFUNCTION("GOOGLETRANSLATE(J426,""fr"",""en"")"),"Slowness and default Dinformation in the regulation of disaster incoherence in the answers of my interlocutors after 20 years of insurance at Allianz I will change it")</f>
        <v>Slowness and default Dinformation in the regulation of disaster incoherence in the answers of my interlocutors after 20 years of insurance at Allianz I will change it</v>
      </c>
    </row>
    <row r="427" ht="15.75" customHeight="1">
      <c r="B427" s="3" t="s">
        <v>1295</v>
      </c>
      <c r="C427" s="3" t="s">
        <v>1296</v>
      </c>
      <c r="D427" s="3" t="s">
        <v>318</v>
      </c>
      <c r="E427" s="3" t="s">
        <v>1289</v>
      </c>
      <c r="F427" s="3" t="s">
        <v>15</v>
      </c>
      <c r="G427" s="3" t="s">
        <v>1297</v>
      </c>
      <c r="H427" s="3" t="s">
        <v>120</v>
      </c>
      <c r="I427" s="3" t="str">
        <f>IFERROR(__xludf.DUMMYFUNCTION("GOOGLETRANSLATE(C427,""fr"",""en"")"),"Allianz The insurance group who does not advise, who does not meet after claim, who do not respond, who have catastrophic management of the IARD service and their customer relations !!!! After 25 years by their side confidence and broke then flee quickly "&amp;"!!!!")</f>
        <v>Allianz The insurance group who does not advise, who does not meet after claim, who do not respond, who have catastrophic management of the IARD service and their customer relations !!!! After 25 years by their side confidence and broke then flee quickly !!!!</v>
      </c>
      <c r="J427" s="3" t="s">
        <v>1296</v>
      </c>
      <c r="K427" s="3" t="str">
        <f>IFERROR(__xludf.DUMMYFUNCTION("GOOGLETRANSLATE(J427,""fr"",""en"")"),"Allianz The insurance group who does not advise, who does not meet after claim, who do not respond, who have catastrophic management of the IARD service and their customer relations !!!! After 25 years by their side confidence and broke then flee quickly "&amp;"!!!!")</f>
        <v>Allianz The insurance group who does not advise, who does not meet after claim, who do not respond, who have catastrophic management of the IARD service and their customer relations !!!! After 25 years by their side confidence and broke then flee quickly !!!!</v>
      </c>
    </row>
    <row r="428" ht="15.75" customHeight="1">
      <c r="B428" s="3" t="s">
        <v>1298</v>
      </c>
      <c r="C428" s="3" t="s">
        <v>1299</v>
      </c>
      <c r="D428" s="3" t="s">
        <v>1300</v>
      </c>
      <c r="E428" s="3" t="s">
        <v>1301</v>
      </c>
      <c r="F428" s="3" t="s">
        <v>15</v>
      </c>
      <c r="G428" s="3" t="s">
        <v>1302</v>
      </c>
      <c r="H428" s="3" t="s">
        <v>67</v>
      </c>
      <c r="I428" s="3" t="str">
        <f>IFERROR(__xludf.DUMMYFUNCTION("GOOGLETRANSLATE(C428,""fr"",""en"")"),"Very disappointed with how to proceed with your PM insured. I am the manager of a transport company. My vehicles have been insured at Groupama for 25 years and due to several declarations of theft of parts on my vehicles parked in the parking lot of the c"&amp;"ompany I am sent without warning investigators so as not to settle the claims. I am very angry with the questioning of my good faith and question me about the so -called customer relationship put forward by this company")</f>
        <v>Very disappointed with how to proceed with your PM insured. I am the manager of a transport company. My vehicles have been insured at Groupama for 25 years and due to several declarations of theft of parts on my vehicles parked in the parking lot of the company I am sent without warning investigators so as not to settle the claims. I am very angry with the questioning of my good faith and question me about the so -called customer relationship put forward by this company</v>
      </c>
      <c r="J428" s="3" t="s">
        <v>1299</v>
      </c>
      <c r="K428" s="3" t="str">
        <f>IFERROR(__xludf.DUMMYFUNCTION("GOOGLETRANSLATE(J428,""fr"",""en"")"),"Very disappointed with how to proceed with your PM insured. I am the manager of a transport company. My vehicles have been insured at Groupama for 25 years and due to several declarations of theft of parts on my vehicles parked in the parking lot of the c"&amp;"ompany I am sent without warning investigators so as not to settle the claims. I am very angry with the questioning of my good faith and question me about the so -called customer relationship put forward by this company")</f>
        <v>Very disappointed with how to proceed with your PM insured. I am the manager of a transport company. My vehicles have been insured at Groupama for 25 years and due to several declarations of theft of parts on my vehicles parked in the parking lot of the company I am sent without warning investigators so as not to settle the claims. I am very angry with the questioning of my good faith and question me about the so -called customer relationship put forward by this company</v>
      </c>
    </row>
    <row r="429" ht="15.75" customHeight="1">
      <c r="B429" s="3" t="s">
        <v>1303</v>
      </c>
      <c r="C429" s="3" t="s">
        <v>1304</v>
      </c>
      <c r="D429" s="3" t="s">
        <v>1300</v>
      </c>
      <c r="E429" s="3" t="s">
        <v>1301</v>
      </c>
      <c r="F429" s="3" t="s">
        <v>15</v>
      </c>
      <c r="G429" s="3" t="s">
        <v>1305</v>
      </c>
      <c r="H429" s="3" t="s">
        <v>146</v>
      </c>
      <c r="I429" s="3" t="str">
        <f>IFERROR(__xludf.DUMMYFUNCTION("GOOGLETRANSLATE(C429,""fr"",""en"")"),"Pont de Beauvoisin Savoie agency
Incompetence and breach of trust could define this agency. 2 unsuccessful claims in 7 months. A private vehicle provided in pro vehicle for 18 months without my agreement but the amount of which was drowned in the other 5"&amp;" insurance. Pro RC Insurance Radored that I am always charged and which will probably not be reimbursed as for my car insurance (there is no reason)")</f>
        <v>Pont de Beauvoisin Savoie agency
Incompetence and breach of trust could define this agency. 2 unsuccessful claims in 7 months. A private vehicle provided in pro vehicle for 18 months without my agreement but the amount of which was drowned in the other 5 insurance. Pro RC Insurance Radored that I am always charged and which will probably not be reimbursed as for my car insurance (there is no reason)</v>
      </c>
      <c r="J429" s="3" t="s">
        <v>1304</v>
      </c>
      <c r="K429" s="3" t="str">
        <f>IFERROR(__xludf.DUMMYFUNCTION("GOOGLETRANSLATE(J429,""fr"",""en"")"),"Pont de Beauvoisin Savoie agency
Incompetence and breach of trust could define this agency. 2 unsuccessful claims in 7 months. A private vehicle provided in pro vehicle for 18 months without my agreement but the amount of which was drowned in the other 5"&amp;" insurance. Pro RC Insurance Radored that I am always charged and which will probably not be reimbursed as for my car insurance (there is no reason)")</f>
        <v>Pont de Beauvoisin Savoie agency
Incompetence and breach of trust could define this agency. 2 unsuccessful claims in 7 months. A private vehicle provided in pro vehicle for 18 months without my agreement but the amount of which was drowned in the other 5 insurance. Pro RC Insurance Radored that I am always charged and which will probably not be reimbursed as for my car insurance (there is no reason)</v>
      </c>
    </row>
    <row r="430" ht="15.75" customHeight="1">
      <c r="B430" s="3" t="s">
        <v>1306</v>
      </c>
      <c r="C430" s="3" t="s">
        <v>1307</v>
      </c>
      <c r="D430" s="3" t="s">
        <v>195</v>
      </c>
      <c r="E430" s="3" t="s">
        <v>1301</v>
      </c>
      <c r="F430" s="3" t="s">
        <v>15</v>
      </c>
      <c r="G430" s="3" t="s">
        <v>1308</v>
      </c>
      <c r="H430" s="3" t="s">
        <v>584</v>
      </c>
      <c r="I430" s="3" t="str">
        <f>IFERROR(__xludf.DUMMYFUNCTION("GOOGLETRANSLATE(C430,""fr"",""en"")"),"hello
The assistance is deplorable and the auto assistance service is managed by limited and ineffective incapable people!
I will change my car insurance from my fleet because of this assistance service !! Who is piloted from abroad in addition!")</f>
        <v>hello
The assistance is deplorable and the auto assistance service is managed by limited and ineffective incapable people!
I will change my car insurance from my fleet because of this assistance service !! Who is piloted from abroad in addition!</v>
      </c>
      <c r="J430" s="3" t="s">
        <v>1307</v>
      </c>
      <c r="K430" s="3" t="str">
        <f>IFERROR(__xludf.DUMMYFUNCTION("GOOGLETRANSLATE(J430,""fr"",""en"")"),"hello
The assistance is deplorable and the auto assistance service is managed by limited and ineffective incapable people!
I will change my car insurance from my fleet because of this assistance service !! Who is piloted from abroad in addition!")</f>
        <v>hello
The assistance is deplorable and the auto assistance service is managed by limited and ineffective incapable people!
I will change my car insurance from my fleet because of this assistance service !! Who is piloted from abroad in addition!</v>
      </c>
    </row>
    <row r="431" ht="15.75" customHeight="1">
      <c r="B431" s="3" t="s">
        <v>1309</v>
      </c>
      <c r="C431" s="3" t="s">
        <v>1310</v>
      </c>
      <c r="D431" s="3" t="s">
        <v>1274</v>
      </c>
      <c r="E431" s="3" t="s">
        <v>1311</v>
      </c>
      <c r="F431" s="3" t="s">
        <v>15</v>
      </c>
      <c r="G431" s="3" t="s">
        <v>258</v>
      </c>
      <c r="H431" s="3" t="s">
        <v>170</v>
      </c>
      <c r="I431" s="3" t="str">
        <f>IFERROR(__xludf.DUMMYFUNCTION("GOOGLETRANSLATE(C431,""fr"",""en"")"),"Hello I subscribed to a damage contract work at the MMA in 2012 for a very beautiful house with architect our roof is decomposed by pyrite in our slates we have no damage inside the attic so a question of aesthetics The damage damage completed in 2023 so "&amp;"if there are 'infiltration after too bad for us MMA is really in bad faith he should help us attack roofer insurance")</f>
        <v>Hello I subscribed to a damage contract work at the MMA in 2012 for a very beautiful house with architect our roof is decomposed by pyrite in our slates we have no damage inside the attic so a question of aesthetics The damage damage completed in 2023 so if there are 'infiltration after too bad for us MMA is really in bad faith he should help us attack roofer insurance</v>
      </c>
      <c r="J431" s="3" t="s">
        <v>1310</v>
      </c>
      <c r="K431" s="3" t="str">
        <f>IFERROR(__xludf.DUMMYFUNCTION("GOOGLETRANSLATE(J431,""fr"",""en"")"),"Hello I subscribed to a damage contract work at the MMA in 2012 for a very beautiful house with architect our roof is decomposed by pyrite in our slates we have no damage inside the attic so a question of aesthetics The damage damage completed in 2023 so "&amp;"if there are 'infiltration after too bad for us MMA is really in bad faith he should help us attack roofer insurance")</f>
        <v>Hello I subscribed to a damage contract work at the MMA in 2012 for a very beautiful house with architect our roof is decomposed by pyrite in our slates we have no damage inside the attic so a question of aesthetics The damage damage completed in 2023 so if there are 'infiltration after too bad for us MMA is really in bad faith he should help us attack roofer insurance</v>
      </c>
    </row>
    <row r="432" ht="15.75" customHeight="1">
      <c r="B432" s="3" t="s">
        <v>1312</v>
      </c>
      <c r="C432" s="3" t="s">
        <v>1313</v>
      </c>
      <c r="D432" s="3" t="s">
        <v>1314</v>
      </c>
      <c r="E432" s="3" t="s">
        <v>1311</v>
      </c>
      <c r="F432" s="3" t="s">
        <v>15</v>
      </c>
      <c r="G432" s="3" t="s">
        <v>1315</v>
      </c>
      <c r="H432" s="3" t="s">
        <v>410</v>
      </c>
      <c r="I432" s="3" t="str">
        <f>IFERROR(__xludf.DUMMYFUNCTION("GOOGLETRANSLATE(C432,""fr"",""en"")"),"Hello, I have a bad experience with the Socobat which is the insurance of the construction created in 1980 by SMA. I played the decennial for a new accommodation except the reinforced parquet floor below and retailed in the entrance. Normally it was provi"&amp;"ded for in the sales contract that the prosecution would be redone if necessary. Attacked by twin vrillettes but a uninhabited building for several years the prosecution began to collapse when the tenants started walking on it. I sent recommended to the c"&amp;"ompany, given a mediator before arriving at the decennial. Also mandated and paid an expert who determined that a consolidation from below attested that the company could not ignore the fragility of the prosecution and that it should have changed it. The "&amp;"expert in the SMABTP subsidiary SOCOBAT has moved said ok the expert's report is clear, it's dangerous, we will repair very quickly. Then wanted quotes without ever giving specific indications just a few details as to the prosecution blades to be replaced"&amp;". Then refused a quote deemed too expensive and encompassing too much surface, when the quote redone, a third of the first was imprecise I questioned it and he said that the parquet blades would be colored before the installation he had asked the professi"&amp;"onal. I admit that I did not see too much how. Because in the quote refused the parquetist punctuated and varied the entire old parquet surface and new repaired parquet. Then it dragged and questioned by phone he told me to sign the quote (which was in my"&amp;" name) and that I would be reimbursed before or after. I realized that I had nothing concrete just a meeting on the day of expertise and after answers to the phone when I questioned. I had neither his mail nor an email. I moved to their office in Bordeaux"&amp;" I saw a lawyer who told me that I will have an answer. I just received 7 months after the 1st appointment on the grounds that the prosecution had not given rise to work. It is not so much the refusal that questions me but the way in which my file was pro"&amp;"cessed with so little professionalism and the impression afterwards that it was important not to leave any trace of all the negotiations. Indeed I have nothing concrete. Just the mail of January informing me of the RV and that of the refusal. It is comple"&amp;"tely crazy to work like this and I suppose in view of all the opinions that it is common. To believe that it is common practice you have to discourage at all costs by any means. Do not answer or do anything to walk customers until they drop the case. I di"&amp;"d not see the SMABTP as well.")</f>
        <v>Hello, I have a bad experience with the Socobat which is the insurance of the construction created in 1980 by SMA. I played the decennial for a new accommodation except the reinforced parquet floor below and retailed in the entrance. Normally it was provided for in the sales contract that the prosecution would be redone if necessary. Attacked by twin vrillettes but a uninhabited building for several years the prosecution began to collapse when the tenants started walking on it. I sent recommended to the company, given a mediator before arriving at the decennial. Also mandated and paid an expert who determined that a consolidation from below attested that the company could not ignore the fragility of the prosecution and that it should have changed it. The expert in the SMABTP subsidiary SOCOBAT has moved said ok the expert's report is clear, it's dangerous, we will repair very quickly. Then wanted quotes without ever giving specific indications just a few details as to the prosecution blades to be replaced. Then refused a quote deemed too expensive and encompassing too much surface, when the quote redone, a third of the first was imprecise I questioned it and he said that the parquet blades would be colored before the installation he had asked the professional. I admit that I did not see too much how. Because in the quote refused the parquetist punctuated and varied the entire old parquet surface and new repaired parquet. Then it dragged and questioned by phone he told me to sign the quote (which was in my name) and that I would be reimbursed before or after. I realized that I had nothing concrete just a meeting on the day of expertise and after answers to the phone when I questioned. I had neither his mail nor an email. I moved to their office in Bordeaux I saw a lawyer who told me that I will have an answer. I just received 7 months after the 1st appointment on the grounds that the prosecution had not given rise to work. It is not so much the refusal that questions me but the way in which my file was processed with so little professionalism and the impression afterwards that it was important not to leave any trace of all the negotiations. Indeed I have nothing concrete. Just the mail of January informing me of the RV and that of the refusal. It is completely crazy to work like this and I suppose in view of all the opinions that it is common. To believe that it is common practice you have to discourage at all costs by any means. Do not answer or do anything to walk customers until they drop the case. I did not see the SMABTP as well.</v>
      </c>
      <c r="J432" s="3" t="s">
        <v>1313</v>
      </c>
      <c r="K432" s="3" t="str">
        <f>IFERROR(__xludf.DUMMYFUNCTION("GOOGLETRANSLATE(J432,""fr"",""en"")"),"Hello, I have a bad experience with the Socobat which is the insurance of the construction created in 1980 by SMA. I played the decennial for a new accommodation except the reinforced parquet floor below and retailed in the entrance. Normally it was provi"&amp;"ded for in the sales contract that the prosecution would be redone if necessary. Attacked by twin vrillettes but a uninhabited building for several years the prosecution began to collapse when the tenants started walking on it. I sent recommended to the c"&amp;"ompany, given a mediator before arriving at the decennial. Also mandated and paid an expert who determined that a consolidation from below attested that the company could not ignore the fragility of the prosecution and that it should have changed it. The "&amp;"expert in the SMABTP subsidiary SOCOBAT has moved said ok the expert's report is clear, it's dangerous, we will repair very quickly. Then wanted quotes without ever giving specific indications just a few details as to the prosecution blades to be replaced"&amp;". Then refused a quote deemed too expensive and encompassing too much surface, when the quote redone, a third of the first was imprecise I questioned it and he said that the parquet blades would be colored before the installation he had asked the professi"&amp;"onal. I admit that I did not see too much how. Because in the quote refused the parquetist punctuated and varied the entire old parquet surface and new repaired parquet. Then it dragged and questioned by phone he told me to sign the quote (which was in my"&amp;" name) and that I would be reimbursed before or after. I realized that I had nothing concrete just a meeting on the day of expertise and after answers to the phone when I questioned. I had neither his mail nor an email. I moved to their office in Bordeaux"&amp;" I saw a lawyer who told me that I will have an answer. I just received 7 months after the 1st appointment on the grounds that the prosecution had not given rise to work. It is not so much the refusal that questions me but the way in which my file was pro"&amp;"cessed with so little professionalism and the impression afterwards that it was important not to leave any trace of all the negotiations. Indeed I have nothing concrete. Just the mail of January informing me of the RV and that of the refusal. It is comple"&amp;"tely crazy to work like this and I suppose in view of all the opinions that it is common. To believe that it is common practice you have to discourage at all costs by any means. Do not answer or do anything to walk customers until they drop the case. I di"&amp;"d not see the SMABTP as well.")</f>
        <v>Hello, I have a bad experience with the Socobat which is the insurance of the construction created in 1980 by SMA. I played the decennial for a new accommodation except the reinforced parquet floor below and retailed in the entrance. Normally it was provided for in the sales contract that the prosecution would be redone if necessary. Attacked by twin vrillettes but a uninhabited building for several years the prosecution began to collapse when the tenants started walking on it. I sent recommended to the company, given a mediator before arriving at the decennial. Also mandated and paid an expert who determined that a consolidation from below attested that the company could not ignore the fragility of the prosecution and that it should have changed it. The expert in the SMABTP subsidiary SOCOBAT has moved said ok the expert's report is clear, it's dangerous, we will repair very quickly. Then wanted quotes without ever giving specific indications just a few details as to the prosecution blades to be replaced. Then refused a quote deemed too expensive and encompassing too much surface, when the quote redone, a third of the first was imprecise I questioned it and he said that the parquet blades would be colored before the installation he had asked the professional. I admit that I did not see too much how. Because in the quote refused the parquetist punctuated and varied the entire old parquet surface and new repaired parquet. Then it dragged and questioned by phone he told me to sign the quote (which was in my name) and that I would be reimbursed before or after. I realized that I had nothing concrete just a meeting on the day of expertise and after answers to the phone when I questioned. I had neither his mail nor an email. I moved to their office in Bordeaux I saw a lawyer who told me that I will have an answer. I just received 7 months after the 1st appointment on the grounds that the prosecution had not given rise to work. It is not so much the refusal that questions me but the way in which my file was processed with so little professionalism and the impression afterwards that it was important not to leave any trace of all the negotiations. Indeed I have nothing concrete. Just the mail of January informing me of the RV and that of the refusal. It is completely crazy to work like this and I suppose in view of all the opinions that it is common. To believe that it is common practice you have to discourage at all costs by any means. Do not answer or do anything to walk customers until they drop the case. I did not see the SMABTP as well.</v>
      </c>
    </row>
    <row r="433" ht="15.75" customHeight="1">
      <c r="B433" s="3" t="s">
        <v>1316</v>
      </c>
      <c r="C433" s="3" t="s">
        <v>1317</v>
      </c>
      <c r="D433" s="3" t="s">
        <v>318</v>
      </c>
      <c r="E433" s="3" t="s">
        <v>1318</v>
      </c>
      <c r="F433" s="3" t="s">
        <v>15</v>
      </c>
      <c r="G433" s="3" t="s">
        <v>1319</v>
      </c>
      <c r="H433" s="3" t="s">
        <v>113</v>
      </c>
      <c r="I433" s="3" t="str">
        <f>IFERROR(__xludf.DUMMYFUNCTION("GOOGLETRANSLATE(C433,""fr"",""en"")"),"Company very impacted by the covid- event sector and loss of 80% CA. Allianz applies an increase in 2020 and 2021 on the contract (unlike their commitment to Bruno Le Maire). In addition, Reco letter and suspension of contract even though we were awaiting"&amp;" their response on what they offered for companies very impacted by COVID. After multiple reminders, by the broker, no answer then, in the end, we insisted with Allianz and our file finally passed in the management committee: he considers that we are not "&amp;"in the sector impacted by the COVVID (despite Certificate of accountant). We just have to pay and with increase!
")</f>
        <v>Company very impacted by the covid- event sector and loss of 80% CA. Allianz applies an increase in 2020 and 2021 on the contract (unlike their commitment to Bruno Le Maire). In addition, Reco letter and suspension of contract even though we were awaiting their response on what they offered for companies very impacted by COVID. After multiple reminders, by the broker, no answer then, in the end, we insisted with Allianz and our file finally passed in the management committee: he considers that we are not in the sector impacted by the COVVID (despite Certificate of accountant). We just have to pay and with increase!
</v>
      </c>
      <c r="J433" s="3" t="s">
        <v>1317</v>
      </c>
    </row>
    <row r="434" ht="15.75" customHeight="1">
      <c r="B434" s="3" t="s">
        <v>1320</v>
      </c>
      <c r="C434" s="3" t="s">
        <v>1321</v>
      </c>
      <c r="D434" s="3" t="s">
        <v>318</v>
      </c>
      <c r="E434" s="3" t="s">
        <v>1318</v>
      </c>
      <c r="F434" s="3" t="s">
        <v>15</v>
      </c>
      <c r="G434" s="3" t="s">
        <v>1322</v>
      </c>
      <c r="H434" s="3" t="s">
        <v>181</v>
      </c>
      <c r="I434" s="3" t="str">
        <f>IFERROR(__xludf.DUMMYFUNCTION("GOOGLETRANSLATE(C434,""fr"",""en"")"),"Following a burglary on 01/22/2021, I am still waiting for their decisions to bring the entrepreneur. I welcome my customers in a little commercial configuration (fractured door, broken tiles and angle of the torn wall). I find it deplorable, especially f"&amp;"or traders.")</f>
        <v>Following a burglary on 01/22/2021, I am still waiting for their decisions to bring the entrepreneur. I welcome my customers in a little commercial configuration (fractured door, broken tiles and angle of the torn wall). I find it deplorable, especially for traders.</v>
      </c>
      <c r="J434" s="3" t="s">
        <v>1321</v>
      </c>
    </row>
    <row r="435" ht="15.75" customHeight="1">
      <c r="B435" s="3" t="s">
        <v>1323</v>
      </c>
      <c r="C435" s="3" t="s">
        <v>1324</v>
      </c>
      <c r="D435" s="3" t="s">
        <v>111</v>
      </c>
      <c r="E435" s="3" t="s">
        <v>1318</v>
      </c>
      <c r="F435" s="3" t="s">
        <v>15</v>
      </c>
      <c r="G435" s="3" t="s">
        <v>1153</v>
      </c>
      <c r="H435" s="3" t="s">
        <v>181</v>
      </c>
      <c r="I435" s="3" t="str">
        <f>IFERROR(__xludf.DUMMYFUNCTION("GOOGLETRANSLATE(C435,""fr"",""en"")"),"Hello,
I note that between the time of my request for substantive payment and the validation of my request, my funds fell from their valuation of 50% suddenly!
Could I understand this strong fall in a few days? The index seems to display no decrease"&amp;" but on the contrary a value taking of it.
I try to call customer service in vain, I am on hold for an endless time. Customer service seems to be absent, it's really lamentable!
Waiting to read you.
Cordially,
Lk
-Original message--
From: Secu"&amp;"re Message Center
Date: 2021-04-19 10:35:16
To: 110540525-atc@amundismb.com
Subject: Re: monitoring of my request [#2523421]
Hello LK,
In accordance with our telephone conversation and the answers that have been given to you, we end your reques"&amp;"t.
Remaining at your disposal.
Cordially,
Your Customer Service
-Original message--
From: Secure message center
Date: 04/13/2021 03:37 pm
A: Secure Message Center
Subject: monitoring of my request
Hello,
I would like to unlock my savings fol"&amp;"lowing a cessation of employment contract and a dissolution of PACS.
Astonishment, the service which manages the reception of documents requires me a certificate of judgment. However, it is a PACS, therefore, there is no judgment to dissolve a PACS union"&amp;". I remind you that one of the two parties can dissolve the PACS, without the opinion of the other.
The document you ask me therefore does not exist!
That said, the town hall gave us a declaration of dissolution of the PACS recorded in Lyon on December "&amp;"8, 2020, which I joined at my request.
I tried in vain to call customer service to explain the situation, I waited for more than an hour for an operator to take care of me. No operator has taken the call, it is deplorable.
Finally, I ask you to kind"&amp;"ly process my request as soon as possible in order to receive the bottom without further delay.
Thanking you in advance,
Lk")</f>
        <v>Hello,
I note that between the time of my request for substantive payment and the validation of my request, my funds fell from their valuation of 50% suddenly!
Could I understand this strong fall in a few days? The index seems to display no decrease but on the contrary a value taking of it.
I try to call customer service in vain, I am on hold for an endless time. Customer service seems to be absent, it's really lamentable!
Waiting to read you.
Cordially,
Lk
-Original message--
From: Secure Message Center
Date: 2021-04-19 10:35:16
To: 110540525-atc@amundismb.com
Subject: Re: monitoring of my request [#2523421]
Hello LK,
In accordance with our telephone conversation and the answers that have been given to you, we end your request.
Remaining at your disposal.
Cordially,
Your Customer Service
-Original message--
From: Secure message center
Date: 04/13/2021 03:37 pm
A: Secure Message Center
Subject: monitoring of my request
Hello,
I would like to unlock my savings following a cessation of employment contract and a dissolution of PACS.
Astonishment, the service which manages the reception of documents requires me a certificate of judgment. However, it is a PACS, therefore, there is no judgment to dissolve a PACS union. I remind you that one of the two parties can dissolve the PACS, without the opinion of the other.
The document you ask me therefore does not exist!
That said, the town hall gave us a declaration of dissolution of the PACS recorded in Lyon on December 8, 2020, which I joined at my request.
I tried in vain to call customer service to explain the situation, I waited for more than an hour for an operator to take care of me. No operator has taken the call, it is deplorable.
Finally, I ask you to kindly process my request as soon as possible in order to receive the bottom without further delay.
Thanking you in advance,
Lk</v>
      </c>
      <c r="J435" s="3" t="s">
        <v>1324</v>
      </c>
    </row>
    <row r="436" ht="15.75" customHeight="1">
      <c r="B436" s="3" t="s">
        <v>1325</v>
      </c>
      <c r="C436" s="3" t="s">
        <v>1326</v>
      </c>
      <c r="D436" s="3" t="s">
        <v>195</v>
      </c>
      <c r="E436" s="3" t="s">
        <v>1318</v>
      </c>
      <c r="F436" s="3" t="s">
        <v>15</v>
      </c>
      <c r="G436" s="3" t="s">
        <v>205</v>
      </c>
      <c r="H436" s="3" t="s">
        <v>159</v>
      </c>
      <c r="I436" s="3" t="str">
        <f>IFERROR(__xludf.DUMMYFUNCTION("GOOGLETRANSLATE(C436,""fr"",""en"")"),"For a long time I did not need anything and I just paid.
Axa was perfect.
On the other hand, the day there is a claim ... We regret not being assured elsewhere")</f>
        <v>For a long time I did not need anything and I just paid.
Axa was perfect.
On the other hand, the day there is a claim ... We regret not being assured elsewhere</v>
      </c>
      <c r="J436" s="3" t="s">
        <v>1326</v>
      </c>
    </row>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2022-12-16T15:48:31Z</dcterms:created>
</cp:coreProperties>
</file>