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 Aurelio\Proyectos\GDA\Portafolio\Excel\"/>
    </mc:Choice>
  </mc:AlternateContent>
  <xr:revisionPtr revIDLastSave="0" documentId="13_ncr:1_{A3C59BF8-CC01-461F-861B-22C0F3EAA983}" xr6:coauthVersionLast="47" xr6:coauthVersionMax="47" xr10:uidLastSave="{00000000-0000-0000-0000-000000000000}"/>
  <bookViews>
    <workbookView xWindow="-120" yWindow="-120" windowWidth="20640" windowHeight="11160" xr2:uid="{F27AA22F-8D9B-49CE-A340-0BD30E8FE5A3}"/>
  </bookViews>
  <sheets>
    <sheet name="Reducciòn del mod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7" i="1" l="1"/>
  <c r="AH28" i="1"/>
  <c r="AH29" i="1"/>
  <c r="AH30" i="1"/>
  <c r="AH31" i="1"/>
  <c r="AH32" i="1"/>
  <c r="AH33" i="1"/>
  <c r="AH34" i="1"/>
  <c r="AH35" i="1"/>
  <c r="AH36" i="1"/>
  <c r="AH37" i="1"/>
  <c r="AI37" i="1" s="1"/>
  <c r="AH38" i="1"/>
  <c r="AH39" i="1"/>
  <c r="AH40" i="1"/>
  <c r="AH41" i="1"/>
  <c r="AH42" i="1"/>
  <c r="AH26" i="1"/>
  <c r="AG27" i="1"/>
  <c r="AG28" i="1"/>
  <c r="AG29" i="1"/>
  <c r="AI29" i="1" s="1"/>
  <c r="AG30" i="1"/>
  <c r="AG31" i="1"/>
  <c r="AI31" i="1" s="1"/>
  <c r="AG32" i="1"/>
  <c r="AG33" i="1"/>
  <c r="AI33" i="1" s="1"/>
  <c r="AG34" i="1"/>
  <c r="AG35" i="1"/>
  <c r="AG36" i="1"/>
  <c r="AG37" i="1"/>
  <c r="AG38" i="1"/>
  <c r="AG39" i="1"/>
  <c r="AG40" i="1"/>
  <c r="AG41" i="1"/>
  <c r="AG42" i="1"/>
  <c r="AI42" i="1" s="1"/>
  <c r="AG26" i="1"/>
  <c r="AI26" i="1" s="1"/>
  <c r="AF27" i="1"/>
  <c r="AQ27" i="1" s="1"/>
  <c r="AF28" i="1"/>
  <c r="AQ28" i="1" s="1"/>
  <c r="AF29" i="1"/>
  <c r="AQ29" i="1" s="1"/>
  <c r="AF30" i="1"/>
  <c r="AQ30" i="1" s="1"/>
  <c r="AF31" i="1"/>
  <c r="AQ31" i="1" s="1"/>
  <c r="AF32" i="1"/>
  <c r="AQ32" i="1" s="1"/>
  <c r="AF33" i="1"/>
  <c r="AQ33" i="1" s="1"/>
  <c r="AF34" i="1"/>
  <c r="AQ34" i="1" s="1"/>
  <c r="AF35" i="1"/>
  <c r="AQ35" i="1" s="1"/>
  <c r="AF36" i="1"/>
  <c r="AQ36" i="1" s="1"/>
  <c r="AF37" i="1"/>
  <c r="AQ37" i="1" s="1"/>
  <c r="AF38" i="1"/>
  <c r="AQ38" i="1" s="1"/>
  <c r="AF39" i="1"/>
  <c r="AQ39" i="1" s="1"/>
  <c r="AF40" i="1"/>
  <c r="AQ40" i="1" s="1"/>
  <c r="AF41" i="1"/>
  <c r="AQ41" i="1" s="1"/>
  <c r="AF42" i="1"/>
  <c r="AQ42" i="1" s="1"/>
  <c r="AF26" i="1"/>
  <c r="AQ26" i="1" s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5" i="1"/>
  <c r="AG6" i="1"/>
  <c r="AI6" i="1" s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5" i="1"/>
  <c r="AF6" i="1"/>
  <c r="AQ6" i="1" s="1"/>
  <c r="AF7" i="1"/>
  <c r="AQ7" i="1" s="1"/>
  <c r="AF8" i="1"/>
  <c r="AQ8" i="1" s="1"/>
  <c r="AF9" i="1"/>
  <c r="AQ9" i="1" s="1"/>
  <c r="AF10" i="1"/>
  <c r="AQ10" i="1" s="1"/>
  <c r="AF11" i="1"/>
  <c r="AQ11" i="1" s="1"/>
  <c r="AF12" i="1"/>
  <c r="AQ12" i="1" s="1"/>
  <c r="AF13" i="1"/>
  <c r="AQ13" i="1" s="1"/>
  <c r="AF14" i="1"/>
  <c r="AQ14" i="1" s="1"/>
  <c r="AF15" i="1"/>
  <c r="AQ15" i="1" s="1"/>
  <c r="AF16" i="1"/>
  <c r="AQ16" i="1" s="1"/>
  <c r="AF17" i="1"/>
  <c r="AQ17" i="1" s="1"/>
  <c r="AF18" i="1"/>
  <c r="AQ18" i="1" s="1"/>
  <c r="AF19" i="1"/>
  <c r="AQ19" i="1" s="1"/>
  <c r="AF20" i="1"/>
  <c r="AQ20" i="1" s="1"/>
  <c r="AF21" i="1"/>
  <c r="AQ21" i="1" s="1"/>
  <c r="AF5" i="1"/>
  <c r="AQ5" i="1" s="1"/>
  <c r="AI27" i="1" l="1"/>
  <c r="AI39" i="1"/>
  <c r="AI5" i="1"/>
  <c r="AI35" i="1"/>
  <c r="AI38" i="1"/>
  <c r="AI34" i="1"/>
  <c r="AI30" i="1"/>
  <c r="AI40" i="1"/>
  <c r="AI36" i="1"/>
  <c r="AI32" i="1"/>
  <c r="AL26" i="1" s="1" a="1"/>
  <c r="AI28" i="1"/>
  <c r="AI41" i="1"/>
  <c r="AI11" i="1"/>
  <c r="AI21" i="1"/>
  <c r="AI13" i="1"/>
  <c r="AI19" i="1"/>
  <c r="AI10" i="1"/>
  <c r="AI12" i="1"/>
  <c r="AI18" i="1"/>
  <c r="AI20" i="1"/>
  <c r="L27" i="1"/>
  <c r="R27" i="1" s="1"/>
  <c r="L28" i="1"/>
  <c r="R28" i="1" s="1"/>
  <c r="L29" i="1"/>
  <c r="R29" i="1" s="1"/>
  <c r="L30" i="1"/>
  <c r="R30" i="1" s="1"/>
  <c r="L31" i="1"/>
  <c r="R31" i="1" s="1"/>
  <c r="L32" i="1"/>
  <c r="R32" i="1" s="1"/>
  <c r="L33" i="1"/>
  <c r="R33" i="1" s="1"/>
  <c r="L34" i="1"/>
  <c r="L35" i="1"/>
  <c r="R35" i="1" s="1"/>
  <c r="L36" i="1"/>
  <c r="R36" i="1" s="1"/>
  <c r="L37" i="1"/>
  <c r="R37" i="1" s="1"/>
  <c r="L38" i="1"/>
  <c r="R38" i="1" s="1"/>
  <c r="L39" i="1"/>
  <c r="R39" i="1" s="1"/>
  <c r="L40" i="1"/>
  <c r="R40" i="1" s="1"/>
  <c r="L41" i="1"/>
  <c r="R41" i="1" s="1"/>
  <c r="L42" i="1"/>
  <c r="R42" i="1" s="1"/>
  <c r="L26" i="1"/>
  <c r="R26" i="1" s="1"/>
  <c r="K27" i="1"/>
  <c r="Q27" i="1" s="1"/>
  <c r="K28" i="1"/>
  <c r="Q28" i="1" s="1"/>
  <c r="K29" i="1"/>
  <c r="K30" i="1"/>
  <c r="Q30" i="1" s="1"/>
  <c r="K31" i="1"/>
  <c r="Q31" i="1" s="1"/>
  <c r="K32" i="1"/>
  <c r="Q32" i="1" s="1"/>
  <c r="K33" i="1"/>
  <c r="K34" i="1"/>
  <c r="Q34" i="1" s="1"/>
  <c r="K35" i="1"/>
  <c r="Q35" i="1" s="1"/>
  <c r="K36" i="1"/>
  <c r="Q36" i="1" s="1"/>
  <c r="K37" i="1"/>
  <c r="Q37" i="1" s="1"/>
  <c r="K38" i="1"/>
  <c r="Q38" i="1" s="1"/>
  <c r="K39" i="1"/>
  <c r="Q39" i="1" s="1"/>
  <c r="K40" i="1"/>
  <c r="Q40" i="1" s="1"/>
  <c r="K41" i="1"/>
  <c r="K42" i="1"/>
  <c r="Q42" i="1" s="1"/>
  <c r="K26" i="1"/>
  <c r="Q26" i="1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6" i="1"/>
  <c r="J27" i="1"/>
  <c r="P27" i="1" s="1"/>
  <c r="J28" i="1"/>
  <c r="J29" i="1"/>
  <c r="P29" i="1" s="1"/>
  <c r="J30" i="1"/>
  <c r="J31" i="1"/>
  <c r="P31" i="1" s="1"/>
  <c r="J32" i="1"/>
  <c r="J33" i="1"/>
  <c r="P33" i="1" s="1"/>
  <c r="J34" i="1"/>
  <c r="J35" i="1"/>
  <c r="P35" i="1" s="1"/>
  <c r="J36" i="1"/>
  <c r="J37" i="1"/>
  <c r="P37" i="1" s="1"/>
  <c r="J38" i="1"/>
  <c r="J39" i="1"/>
  <c r="P39" i="1" s="1"/>
  <c r="J40" i="1"/>
  <c r="J41" i="1"/>
  <c r="P41" i="1" s="1"/>
  <c r="J42" i="1"/>
  <c r="J26" i="1"/>
  <c r="AO30" i="1" l="1"/>
  <c r="AO29" i="1"/>
  <c r="AO28" i="1"/>
  <c r="AO27" i="1"/>
  <c r="AO26" i="1"/>
  <c r="AN30" i="1"/>
  <c r="AN29" i="1"/>
  <c r="AN28" i="1"/>
  <c r="AN27" i="1"/>
  <c r="AN26" i="1"/>
  <c r="AN35" i="1" s="1"/>
  <c r="AM30" i="1"/>
  <c r="AM29" i="1"/>
  <c r="AM28" i="1"/>
  <c r="AM27" i="1"/>
  <c r="AM26" i="1"/>
  <c r="AL30" i="1"/>
  <c r="AL29" i="1"/>
  <c r="AL28" i="1"/>
  <c r="AL27" i="1"/>
  <c r="AL26" i="1"/>
  <c r="O41" i="1"/>
  <c r="M31" i="1"/>
  <c r="N40" i="1"/>
  <c r="N36" i="1"/>
  <c r="N32" i="1"/>
  <c r="N29" i="1"/>
  <c r="O39" i="1"/>
  <c r="O35" i="1"/>
  <c r="O31" i="1"/>
  <c r="N28" i="1"/>
  <c r="N33" i="1"/>
  <c r="N37" i="1"/>
  <c r="N41" i="1"/>
  <c r="M41" i="1"/>
  <c r="M37" i="1"/>
  <c r="M33" i="1"/>
  <c r="M29" i="1"/>
  <c r="N34" i="1"/>
  <c r="M27" i="1"/>
  <c r="Q33" i="1"/>
  <c r="Q29" i="1"/>
  <c r="O33" i="1"/>
  <c r="M39" i="1"/>
  <c r="O37" i="1"/>
  <c r="O29" i="1"/>
  <c r="M35" i="1"/>
  <c r="Q41" i="1"/>
  <c r="O27" i="1"/>
  <c r="N27" i="1"/>
  <c r="N31" i="1"/>
  <c r="N35" i="1"/>
  <c r="N39" i="1"/>
  <c r="N30" i="1"/>
  <c r="R34" i="1"/>
  <c r="N38" i="1"/>
  <c r="N42" i="1"/>
  <c r="N26" i="1"/>
  <c r="O26" i="1"/>
  <c r="O32" i="1"/>
  <c r="O38" i="1"/>
  <c r="O42" i="1"/>
  <c r="P26" i="1"/>
  <c r="P28" i="1"/>
  <c r="P30" i="1"/>
  <c r="P32" i="1"/>
  <c r="P34" i="1"/>
  <c r="P36" i="1"/>
  <c r="P38" i="1"/>
  <c r="P40" i="1"/>
  <c r="P42" i="1"/>
  <c r="O28" i="1"/>
  <c r="O30" i="1"/>
  <c r="O34" i="1"/>
  <c r="O36" i="1"/>
  <c r="O40" i="1"/>
  <c r="M26" i="1"/>
  <c r="M28" i="1"/>
  <c r="M30" i="1"/>
  <c r="M32" i="1"/>
  <c r="M34" i="1"/>
  <c r="M36" i="1"/>
  <c r="M38" i="1"/>
  <c r="M40" i="1"/>
  <c r="M42" i="1"/>
  <c r="J5" i="1"/>
  <c r="P5" i="1" s="1"/>
  <c r="J6" i="1"/>
  <c r="P6" i="1" s="1"/>
  <c r="J7" i="1"/>
  <c r="J8" i="1"/>
  <c r="J9" i="1"/>
  <c r="P9" i="1" s="1"/>
  <c r="J10" i="1"/>
  <c r="P10" i="1" s="1"/>
  <c r="J11" i="1"/>
  <c r="J12" i="1"/>
  <c r="J13" i="1"/>
  <c r="P13" i="1" s="1"/>
  <c r="J14" i="1"/>
  <c r="P14" i="1" s="1"/>
  <c r="J15" i="1"/>
  <c r="J16" i="1"/>
  <c r="J17" i="1"/>
  <c r="P17" i="1" s="1"/>
  <c r="J18" i="1"/>
  <c r="P18" i="1" s="1"/>
  <c r="J19" i="1"/>
  <c r="J20" i="1"/>
  <c r="J21" i="1"/>
  <c r="P21" i="1" s="1"/>
  <c r="L6" i="1"/>
  <c r="L7" i="1"/>
  <c r="R7" i="1" s="1"/>
  <c r="L8" i="1"/>
  <c r="R8" i="1" s="1"/>
  <c r="L9" i="1"/>
  <c r="R9" i="1" s="1"/>
  <c r="L10" i="1"/>
  <c r="R10" i="1" s="1"/>
  <c r="L11" i="1"/>
  <c r="R11" i="1" s="1"/>
  <c r="L12" i="1"/>
  <c r="R12" i="1" s="1"/>
  <c r="L13" i="1"/>
  <c r="R13" i="1" s="1"/>
  <c r="L14" i="1"/>
  <c r="L15" i="1"/>
  <c r="R15" i="1" s="1"/>
  <c r="L16" i="1"/>
  <c r="R16" i="1" s="1"/>
  <c r="L17" i="1"/>
  <c r="R17" i="1" s="1"/>
  <c r="L18" i="1"/>
  <c r="L19" i="1"/>
  <c r="L20" i="1"/>
  <c r="R20" i="1" s="1"/>
  <c r="L21" i="1"/>
  <c r="R21" i="1" s="1"/>
  <c r="L5" i="1"/>
  <c r="K6" i="1"/>
  <c r="Q6" i="1" s="1"/>
  <c r="K7" i="1"/>
  <c r="K8" i="1"/>
  <c r="Q8" i="1" s="1"/>
  <c r="K9" i="1"/>
  <c r="K10" i="1"/>
  <c r="Q10" i="1" s="1"/>
  <c r="K11" i="1"/>
  <c r="K12" i="1"/>
  <c r="Q12" i="1" s="1"/>
  <c r="K13" i="1"/>
  <c r="K14" i="1"/>
  <c r="Q14" i="1" s="1"/>
  <c r="K15" i="1"/>
  <c r="K16" i="1"/>
  <c r="Q16" i="1" s="1"/>
  <c r="K17" i="1"/>
  <c r="K18" i="1"/>
  <c r="Q18" i="1" s="1"/>
  <c r="K19" i="1"/>
  <c r="K20" i="1"/>
  <c r="Q20" i="1" s="1"/>
  <c r="K21" i="1"/>
  <c r="K5" i="1"/>
  <c r="M5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AR27" i="1" l="1"/>
  <c r="AR28" i="1"/>
  <c r="AR40" i="1"/>
  <c r="AR29" i="1"/>
  <c r="AR41" i="1"/>
  <c r="AR30" i="1"/>
  <c r="AR42" i="1"/>
  <c r="AR31" i="1"/>
  <c r="AR26" i="1"/>
  <c r="AR32" i="1"/>
  <c r="AR33" i="1"/>
  <c r="AR34" i="1"/>
  <c r="AR35" i="1"/>
  <c r="AR36" i="1"/>
  <c r="AR37" i="1"/>
  <c r="AR39" i="1"/>
  <c r="AR38" i="1"/>
  <c r="N7" i="1"/>
  <c r="AL35" i="1"/>
  <c r="AM35" i="1"/>
  <c r="AO35" i="1"/>
  <c r="U26" i="1" a="1"/>
  <c r="AD30" i="1" s="1"/>
  <c r="N19" i="1"/>
  <c r="Q5" i="1"/>
  <c r="O19" i="1"/>
  <c r="O15" i="1"/>
  <c r="O11" i="1"/>
  <c r="O7" i="1"/>
  <c r="R19" i="1"/>
  <c r="N9" i="1"/>
  <c r="Q19" i="1"/>
  <c r="Q11" i="1"/>
  <c r="M14" i="1"/>
  <c r="N20" i="1"/>
  <c r="N16" i="1"/>
  <c r="N12" i="1"/>
  <c r="N8" i="1"/>
  <c r="O5" i="1"/>
  <c r="O18" i="1"/>
  <c r="O14" i="1"/>
  <c r="O10" i="1"/>
  <c r="O6" i="1"/>
  <c r="M6" i="1"/>
  <c r="Q15" i="1"/>
  <c r="Q7" i="1"/>
  <c r="M19" i="1"/>
  <c r="M15" i="1"/>
  <c r="M11" i="1"/>
  <c r="M7" i="1"/>
  <c r="Q21" i="1"/>
  <c r="M21" i="1"/>
  <c r="O21" i="1"/>
  <c r="Q17" i="1"/>
  <c r="O17" i="1"/>
  <c r="Q13" i="1"/>
  <c r="M13" i="1"/>
  <c r="O13" i="1"/>
  <c r="Q9" i="1"/>
  <c r="O9" i="1"/>
  <c r="M9" i="1"/>
  <c r="R5" i="1"/>
  <c r="N5" i="1"/>
  <c r="R18" i="1"/>
  <c r="N18" i="1"/>
  <c r="R14" i="1"/>
  <c r="N14" i="1"/>
  <c r="R6" i="1"/>
  <c r="N6" i="1"/>
  <c r="M17" i="1"/>
  <c r="N13" i="1"/>
  <c r="O20" i="1"/>
  <c r="O16" i="1"/>
  <c r="O12" i="1"/>
  <c r="O8" i="1"/>
  <c r="N17" i="1"/>
  <c r="N11" i="1"/>
  <c r="M18" i="1"/>
  <c r="M10" i="1"/>
  <c r="N21" i="1"/>
  <c r="N15" i="1"/>
  <c r="N10" i="1"/>
  <c r="P20" i="1"/>
  <c r="P19" i="1"/>
  <c r="P15" i="1"/>
  <c r="P7" i="1"/>
  <c r="P16" i="1"/>
  <c r="P12" i="1"/>
  <c r="P8" i="1"/>
  <c r="M20" i="1"/>
  <c r="M16" i="1"/>
  <c r="M12" i="1"/>
  <c r="M8" i="1"/>
  <c r="P11" i="1"/>
  <c r="AC27" i="1" l="1"/>
  <c r="AC26" i="1"/>
  <c r="AB30" i="1"/>
  <c r="AA26" i="1"/>
  <c r="X30" i="1"/>
  <c r="X28" i="1"/>
  <c r="AD27" i="1"/>
  <c r="AC30" i="1"/>
  <c r="AB29" i="1"/>
  <c r="U29" i="1"/>
  <c r="U28" i="1"/>
  <c r="AD26" i="1"/>
  <c r="Y29" i="1"/>
  <c r="Y28" i="1"/>
  <c r="X27" i="1"/>
  <c r="W28" i="1"/>
  <c r="W27" i="1"/>
  <c r="V26" i="1"/>
  <c r="U27" i="1"/>
  <c r="U26" i="1"/>
  <c r="V29" i="1"/>
  <c r="AA30" i="1"/>
  <c r="AA29" i="1"/>
  <c r="Z28" i="1"/>
  <c r="X26" i="1"/>
  <c r="U30" i="1"/>
  <c r="AD28" i="1"/>
  <c r="AC29" i="1"/>
  <c r="AC28" i="1"/>
  <c r="AB27" i="1"/>
  <c r="AA28" i="1"/>
  <c r="AA27" i="1"/>
  <c r="Z26" i="1"/>
  <c r="AB28" i="1"/>
  <c r="AB26" i="1"/>
  <c r="AB35" i="1" s="1"/>
  <c r="V30" i="1"/>
  <c r="W26" i="1"/>
  <c r="Z29" i="1"/>
  <c r="Z27" i="1"/>
  <c r="Z30" i="1"/>
  <c r="V27" i="1"/>
  <c r="Y30" i="1"/>
  <c r="X29" i="1"/>
  <c r="W30" i="1"/>
  <c r="W29" i="1"/>
  <c r="V28" i="1"/>
  <c r="Y27" i="1"/>
  <c r="Y26" i="1"/>
  <c r="AD29" i="1"/>
  <c r="U5" i="1" a="1"/>
  <c r="AA7" i="1" s="1"/>
  <c r="W35" i="1" l="1"/>
  <c r="V35" i="1"/>
  <c r="AC35" i="1"/>
  <c r="Y35" i="1"/>
  <c r="U35" i="1"/>
  <c r="AD35" i="1"/>
  <c r="Z35" i="1"/>
  <c r="X35" i="1"/>
  <c r="AA35" i="1"/>
  <c r="W6" i="1"/>
  <c r="AD8" i="1"/>
  <c r="AA6" i="1"/>
  <c r="Z8" i="1"/>
  <c r="Y5" i="1"/>
  <c r="Z9" i="1"/>
  <c r="X9" i="1"/>
  <c r="AB5" i="1"/>
  <c r="X8" i="1"/>
  <c r="W9" i="1"/>
  <c r="AC7" i="1"/>
  <c r="Y8" i="1"/>
  <c r="V5" i="1"/>
  <c r="U6" i="1"/>
  <c r="AB7" i="1"/>
  <c r="W5" i="1"/>
  <c r="AD6" i="1"/>
  <c r="Z5" i="1"/>
  <c r="Y6" i="1"/>
  <c r="W8" i="1"/>
  <c r="AD5" i="1"/>
  <c r="AD14" i="1" s="1"/>
  <c r="AC6" i="1"/>
  <c r="U7" i="1"/>
  <c r="AB9" i="1"/>
  <c r="AA5" i="1"/>
  <c r="AC5" i="1"/>
  <c r="AC14" i="1" s="1"/>
  <c r="X7" i="1"/>
  <c r="AD9" i="1"/>
  <c r="U5" i="1"/>
  <c r="Y9" i="1"/>
  <c r="V7" i="1"/>
  <c r="U8" i="1"/>
  <c r="AC9" i="1"/>
  <c r="Z7" i="1"/>
  <c r="AA8" i="1"/>
  <c r="X6" i="1"/>
  <c r="W7" i="1"/>
  <c r="Y7" i="1"/>
  <c r="V6" i="1"/>
  <c r="AB8" i="1"/>
  <c r="AA9" i="1"/>
  <c r="Z6" i="1"/>
  <c r="V9" i="1"/>
  <c r="V8" i="1"/>
  <c r="X5" i="1"/>
  <c r="AD7" i="1"/>
  <c r="AC8" i="1"/>
  <c r="U9" i="1"/>
  <c r="AB6" i="1"/>
  <c r="AA14" i="1" l="1"/>
  <c r="AO36" i="1"/>
  <c r="AN36" i="1"/>
  <c r="AM36" i="1"/>
  <c r="AL36" i="1"/>
  <c r="AN37" i="1"/>
  <c r="AN38" i="1" s="1"/>
  <c r="AL37" i="1"/>
  <c r="AL38" i="1" s="1"/>
  <c r="AM37" i="1"/>
  <c r="AM38" i="1" s="1"/>
  <c r="AO37" i="1"/>
  <c r="AO38" i="1" s="1"/>
  <c r="V14" i="1"/>
  <c r="W14" i="1"/>
  <c r="W16" i="1" s="1"/>
  <c r="W17" i="1" s="1"/>
  <c r="X37" i="1"/>
  <c r="X38" i="1" s="1"/>
  <c r="AO15" i="1"/>
  <c r="AN15" i="1"/>
  <c r="AM15" i="1"/>
  <c r="AL15" i="1"/>
  <c r="AB14" i="1"/>
  <c r="AB16" i="1" s="1"/>
  <c r="AB17" i="1" s="1"/>
  <c r="X15" i="1"/>
  <c r="U37" i="1"/>
  <c r="U38" i="1" s="1"/>
  <c r="AD15" i="1"/>
  <c r="V16" i="1"/>
  <c r="V17" i="1" s="1"/>
  <c r="U36" i="1"/>
  <c r="AD36" i="1"/>
  <c r="Y15" i="1"/>
  <c r="W37" i="1"/>
  <c r="W38" i="1" s="1"/>
  <c r="W36" i="1"/>
  <c r="AA16" i="1"/>
  <c r="AA17" i="1" s="1"/>
  <c r="AA36" i="1"/>
  <c r="V36" i="1"/>
  <c r="AD37" i="1"/>
  <c r="AD38" i="1" s="1"/>
  <c r="Y36" i="1"/>
  <c r="AB36" i="1"/>
  <c r="Z15" i="1"/>
  <c r="Y37" i="1"/>
  <c r="Y38" i="1" s="1"/>
  <c r="X36" i="1"/>
  <c r="AC36" i="1"/>
  <c r="U15" i="1"/>
  <c r="AA37" i="1"/>
  <c r="AA38" i="1" s="1"/>
  <c r="W15" i="1"/>
  <c r="AC15" i="1"/>
  <c r="AB15" i="1"/>
  <c r="AA15" i="1"/>
  <c r="Z36" i="1"/>
  <c r="AB37" i="1"/>
  <c r="AB38" i="1" s="1"/>
  <c r="Z37" i="1"/>
  <c r="Z38" i="1" s="1"/>
  <c r="AC16" i="1"/>
  <c r="AI8" i="1"/>
  <c r="AI7" i="1"/>
  <c r="AD16" i="1"/>
  <c r="Z14" i="1"/>
  <c r="AI9" i="1"/>
  <c r="V37" i="1"/>
  <c r="V38" i="1" s="1"/>
  <c r="V15" i="1"/>
  <c r="AC37" i="1"/>
  <c r="AC38" i="1" s="1"/>
  <c r="X14" i="1"/>
  <c r="X16" i="1" s="1"/>
  <c r="X17" i="1" s="1"/>
  <c r="U14" i="1"/>
  <c r="U16" i="1" s="1"/>
  <c r="U17" i="1" s="1"/>
  <c r="Y14" i="1"/>
  <c r="Y16" i="1" s="1"/>
  <c r="Y17" i="1" s="1"/>
  <c r="AI15" i="1" l="1"/>
  <c r="AI14" i="1"/>
  <c r="AC17" i="1"/>
  <c r="Z16" i="1"/>
  <c r="AD17" i="1"/>
  <c r="Z17" i="1" l="1"/>
  <c r="AI17" i="1"/>
  <c r="AI16" i="1"/>
  <c r="AL5" i="1" s="1" a="1"/>
  <c r="AM5" i="1" l="1"/>
  <c r="AO6" i="1"/>
  <c r="AO8" i="1"/>
  <c r="AL5" i="1"/>
  <c r="AL7" i="1"/>
  <c r="AL9" i="1"/>
  <c r="AO5" i="1"/>
  <c r="AO7" i="1"/>
  <c r="AO9" i="1"/>
  <c r="AL6" i="1"/>
  <c r="AL8" i="1"/>
  <c r="AN6" i="1"/>
  <c r="AM7" i="1"/>
  <c r="AN7" i="1"/>
  <c r="AN9" i="1"/>
  <c r="AN5" i="1"/>
  <c r="AM6" i="1"/>
  <c r="AN8" i="1"/>
  <c r="AM9" i="1"/>
  <c r="AM8" i="1"/>
  <c r="AO14" i="1" l="1"/>
  <c r="AO16" i="1" s="1"/>
  <c r="AO17" i="1" s="1"/>
  <c r="AR15" i="1"/>
  <c r="AR17" i="1"/>
  <c r="AR16" i="1"/>
  <c r="AR10" i="1"/>
  <c r="AR21" i="1"/>
  <c r="AR18" i="1"/>
  <c r="AR6" i="1"/>
  <c r="AR19" i="1"/>
  <c r="AR8" i="1"/>
  <c r="AR9" i="1"/>
  <c r="AR7" i="1"/>
  <c r="AR20" i="1"/>
  <c r="AR5" i="1"/>
  <c r="AR11" i="1"/>
  <c r="AR12" i="1"/>
  <c r="AR14" i="1"/>
  <c r="AR13" i="1"/>
  <c r="AN14" i="1"/>
  <c r="AN16" i="1" s="1"/>
  <c r="AN17" i="1" s="1"/>
  <c r="AL14" i="1"/>
  <c r="AL16" i="1" s="1"/>
  <c r="AL17" i="1" s="1"/>
  <c r="AM14" i="1"/>
  <c r="AM16" i="1" s="1"/>
  <c r="AM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tc={038A5080-AD83-4470-AE2F-45DC94158629}</author>
    <author>tc={97E0238C-6C3D-410A-8949-85622F7B82C1}</author>
    <author>tc={612AE053-4123-449C-AB82-A0B2F907B0E6}</author>
    <author>tc={59806850-E28A-4BCC-83CB-B6B053283BC2}</author>
    <author>tc={8DD5A610-80F1-4B03-9B3B-552BA63BF425}</author>
    <author>tc={716354CE-F47C-4C23-9B95-776E146228AF}</author>
    <author>tc={7EBC9586-5574-4E46-9E7D-6DD6DA671EF1}</author>
    <author>tc={2442CD73-CF25-4738-906F-5810D1363EFC}</author>
    <author>tc={70B6EBAA-3BE4-4E3B-AAA8-A29C65250F71}</author>
    <author>tc={F8499F30-EF44-4198-9CBF-F0A7622379A4}</author>
    <author>tc={827F75B8-1EDD-4D60-9191-AA811756F3F2}</author>
    <author>tc={31F2DFAB-F840-49CA-913A-287D196E5B62}</author>
    <author>tc={6E79133B-6800-40E0-8271-39CE0630FD7D}</author>
    <author>tc={51B21605-9950-4EAC-AC0A-EFAB7C0ED585}</author>
    <author>tc={D5316E90-4CDE-405A-8787-11F3395CD76B}</author>
    <author>tc={B5376096-DC6D-4B55-8EAC-9B440D30EA2E}</author>
    <author>tc={40B48F14-29B5-4EEB-9312-4FE2132952A5}</author>
    <author>tc={BFC226B1-EB25-4EBD-A4FD-B3C9F757532B}</author>
    <author>tc={08CE1F99-067D-4F36-A243-AAE0CE12614B}</author>
    <author>tc={29CDB5F4-47A3-40C1-BF6E-0B8DB06DB17A}</author>
    <author>tc={8CE70B62-BDDD-4A79-A2D4-234A69A4AC41}</author>
    <author>tc={1A9A2E9E-D319-4BCB-B69C-0B6B03DAF449}</author>
    <author>tc={F6BB8B62-C4F2-449B-9886-C6510FAF964C}</author>
    <author>tc={3527DCE1-9101-446B-A3A5-7226F3ED1D47}</author>
    <author>tc={B10B6D1E-DA72-42D8-88AF-0BAF3FF03292}</author>
    <author>tc={DDA53705-DF29-4CBD-A509-DB655C0CDA68}</author>
    <author>tc={5DA725A9-4A9D-434C-AFA1-5AE1174D13AC}</author>
    <author>tc={9C309E2A-49C7-477D-A5C8-DCECE2DDCE9B}</author>
  </authors>
  <commentList>
    <comment ref="U2" authorId="0" shapeId="0" xr:uid="{038A5080-AD83-4470-AE2F-45DC941586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el modelo de la regresión lineal múltiple.</t>
      </text>
    </comment>
    <comment ref="AF2" authorId="1" shapeId="0" xr:uid="{97E0238C-6C3D-410A-8949-85622F7B82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de apoyo para establecer el modelo reducido.</t>
      </text>
    </comment>
    <comment ref="AQ2" authorId="2" shapeId="0" xr:uid="{612AE053-4123-449C-AB82-A0B2F907B0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observan los valores reales y los estimados con el modelo reducido.</t>
      </text>
    </comment>
    <comment ref="I3" authorId="3" shapeId="0" xr:uid="{59806850-E28A-4BCC-83CB-B6B053283B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tiempo de desintegración es una variable dependiente cuantitativa.</t>
      </text>
    </comment>
    <comment ref="J3" authorId="4" shapeId="0" xr:uid="{8DD5A610-80F1-4B03-9B3B-552BA63BF4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Son variables independientes cuantitativas y las interacciones de las mismas, esta es el porcentaje de aglutinante.</t>
      </text>
    </comment>
    <comment ref="K3" authorId="5" shapeId="0" xr:uid="{716354CE-F47C-4C23-9B95-776E146228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Porcentaje de desintegrante.</t>
      </text>
    </comment>
    <comment ref="L3" authorId="6" shapeId="0" xr:uid="{7EBC9586-5574-4E46-9E7D-6DD6DA671E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Fuerza de compactación</t>
      </text>
    </comment>
    <comment ref="M3" authorId="7" shapeId="0" xr:uid="{2442CD73-CF25-4738-906F-5810D1363EF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Interacción entre porcentaje de aglutinante y porcentaje de desintegrante.
</t>
      </text>
    </comment>
    <comment ref="N3" authorId="8" shapeId="0" xr:uid="{70B6EBAA-3BE4-4E3B-AAA8-A29C65250F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Interacción entre porcentaje de aglutinante y fuerza de compactación.</t>
      </text>
    </comment>
    <comment ref="O3" authorId="9" shapeId="0" xr:uid="{F8499F30-EF44-4198-9CBF-F0A7622379A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Interacción entre porcentaje de desintegrante y fuerza de compactación.
</t>
      </text>
    </comment>
    <comment ref="P3" authorId="10" shapeId="0" xr:uid="{827F75B8-1EDD-4D60-9191-AA811756F3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Término cuadrático del porcentaje de aglutinante.</t>
      </text>
    </comment>
    <comment ref="Q3" authorId="11" shapeId="0" xr:uid="{31F2DFAB-F840-49CA-913A-287D196E5B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Término cuadrático del porcentaje de desintegrante.</t>
      </text>
    </comment>
    <comment ref="AG3" authorId="12" shapeId="0" xr:uid="{6E79133B-6800-40E0-8271-39CE0630FD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utiliza el porcentaje de desintegrante y la fuerza de compactación, ya que son componentes del término significativo de segundo orden. Matemáticamente no se pueden saltar ordenes en los modelos.</t>
      </text>
    </comment>
    <comment ref="U5" authorId="13" shapeId="0" xr:uid="{51B21605-9950-4EAC-AC0A-EFAB7C0ED5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Fila de los valores de pendiente.</t>
      </text>
    </comment>
    <comment ref="U6" authorId="14" shapeId="0" xr:uid="{D5316E90-4CDE-405A-8787-11F3395CD7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Fila de los valores de error estándar.</t>
      </text>
    </comment>
    <comment ref="U7" authorId="15" shapeId="0" xr:uid="{B5376096-DC6D-4B55-8EAC-9B440D30EA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Coeficiente de determinación.</t>
      </text>
    </comment>
    <comment ref="V7" authorId="16" shapeId="0" xr:uid="{40B48F14-29B5-4EEB-9312-4FE2132952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Error estándar en el calculo de Y.</t>
      </text>
    </comment>
    <comment ref="U8" authorId="17" shapeId="0" xr:uid="{BFC226B1-EB25-4EBD-A4FD-B3C9F75753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 F calculado.</t>
      </text>
    </comment>
    <comment ref="V8" authorId="18" shapeId="0" xr:uid="{08CE1F99-067D-4F36-A243-AAE0CE1261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Grados de libertad del modelo.</t>
      </text>
    </comment>
    <comment ref="U9" authorId="19" shapeId="0" xr:uid="{29CDB5F4-47A3-40C1-BF6E-0B8DB06DB1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cuadrados de la regresión.</t>
      </text>
    </comment>
    <comment ref="V9" authorId="20" shapeId="0" xr:uid="{8CE70B62-BDDD-4A79-A2D4-234A69A4AC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Residual de la suma de cuadrados.</t>
      </text>
    </comment>
    <comment ref="V11" authorId="21" shapeId="0" xr:uid="{1A9A2E9E-D319-4BCB-B69C-0B6B03DAF4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hace la prueba para cero, dado que si la diferencia es estadísticamente significativa a este número el factor tiene influencia.</t>
      </text>
    </comment>
    <comment ref="X11" authorId="22" shapeId="0" xr:uid="{F6BB8B62-C4F2-449B-9886-C6510FAF96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utiliza este nivel de significancia al ser el estándar en la industria farmacéutica, en otros casos se establece tomando en cuenta el número de datos.</t>
      </text>
    </comment>
    <comment ref="T14" authorId="23" shapeId="0" xr:uid="{3527DCE1-9101-446B-A3A5-7226F3ED1D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utiliza la distribución de probabilidad "t de Student" para la prueba de hipótesis porque las repeticiones son menores a 30. Dicha distribución se ajusta bien en casos donde la cantidad de datos es menor a dicho número.</t>
      </text>
    </comment>
    <comment ref="X16" authorId="24" shapeId="0" xr:uid="{B10B6D1E-DA72-42D8-88AF-0BAF3FF032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valor P es otra manera de concluir la prueba de hipótesis, al ser menor al valor de alfa se considera significativo.</t>
      </text>
    </comment>
    <comment ref="X17" authorId="25" shapeId="0" xr:uid="{DDA53705-DF29-4CBD-A509-DB655C0CDA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 ser mayor t calculada a la t de tablas, se considera una diferencia significativa.</t>
      </text>
    </comment>
    <comment ref="AD17" authorId="26" shapeId="0" xr:uid="{5DA725A9-4A9D-434C-AFA1-5AE1174D13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 ser beta 0, solo hablamos de la intersección con el eje Y, en este caso no lo cruza en 0.</t>
      </text>
    </comment>
    <comment ref="I23" authorId="27" shapeId="0" xr:uid="{9C309E2A-49C7-477D-A5C8-DCECE2DDCE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Son los mismos datos que en el caso del tiempo de desintegración, pero aplicados a la variable de respuesta "Dureza".</t>
      </text>
    </comment>
  </commentList>
</comments>
</file>

<file path=xl/sharedStrings.xml><?xml version="1.0" encoding="utf-8"?>
<sst xmlns="http://schemas.openxmlformats.org/spreadsheetml/2006/main" count="109" uniqueCount="54">
  <si>
    <t>Respuestas</t>
  </si>
  <si>
    <t>Factores</t>
  </si>
  <si>
    <t>Dureza</t>
  </si>
  <si>
    <t>Fuerza de compactación (KN)</t>
  </si>
  <si>
    <t>% Desintegrante (%)</t>
  </si>
  <si>
    <t>% Aglutinante (%)</t>
  </si>
  <si>
    <t>Dureza (Nt)</t>
  </si>
  <si>
    <t>Tiempo de desintegración (min)</t>
  </si>
  <si>
    <t>Repetición</t>
  </si>
  <si>
    <t>Prueba  para</t>
  </si>
  <si>
    <t>α</t>
  </si>
  <si>
    <t>Tiempo de desintegración</t>
  </si>
  <si>
    <t>Prueba T</t>
  </si>
  <si>
    <t>Prueba t</t>
  </si>
  <si>
    <t>P</t>
  </si>
  <si>
    <t>Conclusión</t>
  </si>
  <si>
    <t>Tiempo de desintegración (Ajustado)</t>
  </si>
  <si>
    <t>Dureza (Ajustada)</t>
  </si>
  <si>
    <t>Tiempo de desintegración estimado</t>
  </si>
  <si>
    <t>Dureza estimada</t>
  </si>
  <si>
    <r>
      <t>t</t>
    </r>
    <r>
      <rPr>
        <b/>
        <vertAlign val="subscript"/>
        <sz val="14"/>
        <color theme="0"/>
        <rFont val="Arial"/>
        <family val="2"/>
      </rPr>
      <t>Calculada</t>
    </r>
  </si>
  <si>
    <r>
      <t>t</t>
    </r>
    <r>
      <rPr>
        <b/>
        <vertAlign val="subscript"/>
        <sz val="14"/>
        <color theme="0"/>
        <rFont val="Arial"/>
        <family val="2"/>
      </rPr>
      <t>Tablas</t>
    </r>
  </si>
  <si>
    <r>
      <t>Y</t>
    </r>
    <r>
      <rPr>
        <b/>
        <vertAlign val="subscript"/>
        <sz val="16"/>
        <color theme="0"/>
        <rFont val="Arial"/>
        <family val="2"/>
      </rPr>
      <t>TD</t>
    </r>
  </si>
  <si>
    <r>
      <t>X</t>
    </r>
    <r>
      <rPr>
        <b/>
        <vertAlign val="subscript"/>
        <sz val="16"/>
        <color theme="0"/>
        <rFont val="Arial"/>
        <family val="2"/>
      </rPr>
      <t>A</t>
    </r>
  </si>
  <si>
    <r>
      <t>X</t>
    </r>
    <r>
      <rPr>
        <b/>
        <vertAlign val="subscript"/>
        <sz val="16"/>
        <color theme="0"/>
        <rFont val="Arial"/>
        <family val="2"/>
      </rPr>
      <t>D</t>
    </r>
  </si>
  <si>
    <r>
      <t>X</t>
    </r>
    <r>
      <rPr>
        <b/>
        <vertAlign val="subscript"/>
        <sz val="16"/>
        <color theme="0"/>
        <rFont val="Arial"/>
        <family val="2"/>
      </rPr>
      <t>FC</t>
    </r>
  </si>
  <si>
    <r>
      <t>X</t>
    </r>
    <r>
      <rPr>
        <b/>
        <vertAlign val="subscript"/>
        <sz val="16"/>
        <color theme="0"/>
        <rFont val="Arial"/>
        <family val="2"/>
      </rPr>
      <t>AD</t>
    </r>
  </si>
  <si>
    <r>
      <t>X</t>
    </r>
    <r>
      <rPr>
        <b/>
        <vertAlign val="subscript"/>
        <sz val="16"/>
        <color theme="0"/>
        <rFont val="Arial"/>
        <family val="2"/>
      </rPr>
      <t>AFC</t>
    </r>
  </si>
  <si>
    <r>
      <t>X</t>
    </r>
    <r>
      <rPr>
        <b/>
        <vertAlign val="subscript"/>
        <sz val="16"/>
        <color theme="0"/>
        <rFont val="Arial"/>
        <family val="2"/>
      </rPr>
      <t>DFC</t>
    </r>
  </si>
  <si>
    <r>
      <t>X</t>
    </r>
    <r>
      <rPr>
        <b/>
        <vertAlign val="subscript"/>
        <sz val="16"/>
        <color theme="0"/>
        <rFont val="Arial"/>
        <family val="2"/>
      </rPr>
      <t>A</t>
    </r>
    <r>
      <rPr>
        <b/>
        <vertAlign val="superscript"/>
        <sz val="16"/>
        <color theme="0"/>
        <rFont val="Arial"/>
        <family val="2"/>
      </rPr>
      <t>2</t>
    </r>
  </si>
  <si>
    <r>
      <t>X</t>
    </r>
    <r>
      <rPr>
        <b/>
        <vertAlign val="subscript"/>
        <sz val="16"/>
        <color theme="0"/>
        <rFont val="Arial"/>
        <family val="2"/>
      </rPr>
      <t>D</t>
    </r>
    <r>
      <rPr>
        <b/>
        <strike/>
        <vertAlign val="superscript"/>
        <sz val="16"/>
        <color theme="0"/>
        <rFont val="Arial"/>
        <family val="2"/>
      </rPr>
      <t>2</t>
    </r>
  </si>
  <si>
    <r>
      <t>X</t>
    </r>
    <r>
      <rPr>
        <b/>
        <vertAlign val="subscript"/>
        <sz val="16"/>
        <color theme="0"/>
        <rFont val="Arial"/>
        <family val="2"/>
      </rPr>
      <t>FC</t>
    </r>
    <r>
      <rPr>
        <b/>
        <vertAlign val="superscript"/>
        <sz val="16"/>
        <color theme="0"/>
        <rFont val="Arial"/>
        <family val="2"/>
      </rPr>
      <t>2</t>
    </r>
  </si>
  <si>
    <r>
      <t>Y</t>
    </r>
    <r>
      <rPr>
        <b/>
        <vertAlign val="subscript"/>
        <sz val="16"/>
        <color theme="0"/>
        <rFont val="Arial"/>
        <family val="2"/>
      </rPr>
      <t>Du</t>
    </r>
  </si>
  <si>
    <r>
      <t>Y</t>
    </r>
    <r>
      <rPr>
        <b/>
        <vertAlign val="subscript"/>
        <sz val="16"/>
        <color theme="1"/>
        <rFont val="Arial"/>
        <family val="2"/>
      </rPr>
      <t>TD</t>
    </r>
    <r>
      <rPr>
        <b/>
        <sz val="16"/>
        <color theme="1"/>
        <rFont val="Arial"/>
        <family val="2"/>
      </rPr>
      <t>=β</t>
    </r>
    <r>
      <rPr>
        <b/>
        <vertAlign val="subscript"/>
        <sz val="16"/>
        <color theme="1"/>
        <rFont val="Arial"/>
        <family val="2"/>
      </rPr>
      <t>0</t>
    </r>
    <r>
      <rPr>
        <b/>
        <sz val="16"/>
        <color theme="1"/>
        <rFont val="Arial"/>
        <family val="2"/>
      </rPr>
      <t>+ β</t>
    </r>
    <r>
      <rPr>
        <b/>
        <vertAlign val="subscript"/>
        <sz val="16"/>
        <color theme="1"/>
        <rFont val="Arial"/>
        <family val="2"/>
      </rPr>
      <t>A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AD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AD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FC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FC</t>
    </r>
    <r>
      <rPr>
        <b/>
        <vertAlign val="superscript"/>
        <sz val="16"/>
        <color theme="1"/>
        <rFont val="Arial"/>
        <family val="2"/>
      </rPr>
      <t>2</t>
    </r>
  </si>
  <si>
    <r>
      <t>Y</t>
    </r>
    <r>
      <rPr>
        <b/>
        <vertAlign val="subscript"/>
        <sz val="16"/>
        <color theme="1"/>
        <rFont val="Arial"/>
        <family val="2"/>
      </rPr>
      <t>Du</t>
    </r>
    <r>
      <rPr>
        <b/>
        <sz val="16"/>
        <color theme="1"/>
        <rFont val="Arial"/>
        <family val="2"/>
      </rPr>
      <t>=β</t>
    </r>
    <r>
      <rPr>
        <b/>
        <vertAlign val="subscript"/>
        <sz val="16"/>
        <color theme="1"/>
        <rFont val="Arial"/>
        <family val="2"/>
      </rPr>
      <t>0</t>
    </r>
    <r>
      <rPr>
        <b/>
        <sz val="16"/>
        <color theme="1"/>
        <rFont val="Arial"/>
        <family val="2"/>
      </rPr>
      <t>+ β</t>
    </r>
    <r>
      <rPr>
        <b/>
        <vertAlign val="subscript"/>
        <sz val="16"/>
        <color theme="1"/>
        <rFont val="Arial"/>
        <family val="2"/>
      </rPr>
      <t>A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AD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AD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FC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FC</t>
    </r>
    <r>
      <rPr>
        <b/>
        <vertAlign val="superscript"/>
        <sz val="16"/>
        <color theme="1"/>
        <rFont val="Arial"/>
        <family val="2"/>
      </rPr>
      <t>2</t>
    </r>
  </si>
  <si>
    <r>
      <t>β</t>
    </r>
    <r>
      <rPr>
        <b/>
        <vertAlign val="subscript"/>
        <sz val="16"/>
        <color theme="0"/>
        <rFont val="Arial"/>
        <family val="2"/>
      </rPr>
      <t>FC</t>
    </r>
    <r>
      <rPr>
        <b/>
        <vertAlign val="superscript"/>
        <sz val="16"/>
        <color theme="0"/>
        <rFont val="Arial"/>
        <family val="2"/>
      </rPr>
      <t>2</t>
    </r>
  </si>
  <si>
    <r>
      <t>β</t>
    </r>
    <r>
      <rPr>
        <b/>
        <vertAlign val="subscript"/>
        <sz val="16"/>
        <color theme="0"/>
        <rFont val="Arial"/>
        <family val="2"/>
      </rPr>
      <t>D</t>
    </r>
    <r>
      <rPr>
        <b/>
        <vertAlign val="superscript"/>
        <sz val="16"/>
        <color theme="0"/>
        <rFont val="Arial"/>
        <family val="2"/>
      </rPr>
      <t>2</t>
    </r>
  </si>
  <si>
    <r>
      <t>β</t>
    </r>
    <r>
      <rPr>
        <b/>
        <vertAlign val="subscript"/>
        <sz val="16"/>
        <color theme="0"/>
        <rFont val="Arial"/>
        <family val="2"/>
      </rPr>
      <t>A</t>
    </r>
    <r>
      <rPr>
        <b/>
        <vertAlign val="superscript"/>
        <sz val="16"/>
        <color theme="0"/>
        <rFont val="Arial"/>
        <family val="2"/>
      </rPr>
      <t>2</t>
    </r>
  </si>
  <si>
    <r>
      <t>β</t>
    </r>
    <r>
      <rPr>
        <b/>
        <vertAlign val="subscript"/>
        <sz val="16"/>
        <color theme="0"/>
        <rFont val="Arial"/>
        <family val="2"/>
      </rPr>
      <t>DFC</t>
    </r>
  </si>
  <si>
    <r>
      <t>β</t>
    </r>
    <r>
      <rPr>
        <b/>
        <vertAlign val="subscript"/>
        <sz val="16"/>
        <color theme="0"/>
        <rFont val="Arial"/>
        <family val="2"/>
      </rPr>
      <t>AFC</t>
    </r>
  </si>
  <si>
    <r>
      <t>β</t>
    </r>
    <r>
      <rPr>
        <b/>
        <vertAlign val="subscript"/>
        <sz val="16"/>
        <color theme="0"/>
        <rFont val="Arial"/>
        <family val="2"/>
      </rPr>
      <t>AD</t>
    </r>
  </si>
  <si>
    <r>
      <t>β</t>
    </r>
    <r>
      <rPr>
        <b/>
        <vertAlign val="subscript"/>
        <sz val="16"/>
        <color theme="0"/>
        <rFont val="Arial"/>
        <family val="2"/>
      </rPr>
      <t>FC</t>
    </r>
  </si>
  <si>
    <r>
      <t>β</t>
    </r>
    <r>
      <rPr>
        <b/>
        <vertAlign val="subscript"/>
        <sz val="16"/>
        <color theme="0"/>
        <rFont val="Arial"/>
        <family val="2"/>
      </rPr>
      <t>D</t>
    </r>
  </si>
  <si>
    <r>
      <t>β</t>
    </r>
    <r>
      <rPr>
        <b/>
        <vertAlign val="subscript"/>
        <sz val="16"/>
        <color theme="0"/>
        <rFont val="Arial"/>
        <family val="2"/>
      </rPr>
      <t>A</t>
    </r>
  </si>
  <si>
    <r>
      <t>β</t>
    </r>
    <r>
      <rPr>
        <b/>
        <vertAlign val="subscript"/>
        <sz val="16"/>
        <color theme="0"/>
        <rFont val="Arial"/>
        <family val="2"/>
      </rPr>
      <t>0</t>
    </r>
  </si>
  <si>
    <r>
      <t>Y</t>
    </r>
    <r>
      <rPr>
        <b/>
        <vertAlign val="subscript"/>
        <sz val="16"/>
        <color theme="1"/>
        <rFont val="Arial"/>
        <family val="2"/>
      </rPr>
      <t>TD</t>
    </r>
    <r>
      <rPr>
        <b/>
        <sz val="16"/>
        <color theme="1"/>
        <rFont val="Arial"/>
        <family val="2"/>
      </rPr>
      <t>=β</t>
    </r>
    <r>
      <rPr>
        <b/>
        <vertAlign val="subscript"/>
        <sz val="16"/>
        <color theme="1"/>
        <rFont val="Arial"/>
        <family val="2"/>
      </rPr>
      <t>0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DFC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DFC</t>
    </r>
  </si>
  <si>
    <r>
      <t>Y</t>
    </r>
    <r>
      <rPr>
        <b/>
        <vertAlign val="subscript"/>
        <sz val="16"/>
        <color theme="1"/>
        <rFont val="Arial"/>
        <family val="2"/>
      </rPr>
      <t>Du</t>
    </r>
    <r>
      <rPr>
        <b/>
        <sz val="16"/>
        <color theme="1"/>
        <rFont val="Arial"/>
        <family val="2"/>
      </rPr>
      <t>=β</t>
    </r>
    <r>
      <rPr>
        <b/>
        <vertAlign val="subscript"/>
        <sz val="16"/>
        <color theme="1"/>
        <rFont val="Arial"/>
        <family val="2"/>
      </rPr>
      <t>0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FC</t>
    </r>
    <r>
      <rPr>
        <b/>
        <sz val="16"/>
        <color theme="1"/>
        <rFont val="Arial"/>
        <family val="2"/>
      </rPr>
      <t>+β</t>
    </r>
    <r>
      <rPr>
        <b/>
        <vertAlign val="subscript"/>
        <sz val="16"/>
        <color theme="1"/>
        <rFont val="Arial"/>
        <family val="2"/>
      </rPr>
      <t>AFC</t>
    </r>
    <r>
      <rPr>
        <b/>
        <sz val="16"/>
        <color theme="1"/>
        <rFont val="Arial"/>
        <family val="2"/>
      </rPr>
      <t>X</t>
    </r>
    <r>
      <rPr>
        <b/>
        <vertAlign val="subscript"/>
        <sz val="16"/>
        <color theme="1"/>
        <rFont val="Arial"/>
        <family val="2"/>
      </rPr>
      <t>AFC</t>
    </r>
  </si>
  <si>
    <r>
      <t>Datos Y</t>
    </r>
    <r>
      <rPr>
        <b/>
        <vertAlign val="subscript"/>
        <sz val="16"/>
        <color theme="0"/>
        <rFont val="Arial"/>
        <family val="2"/>
      </rPr>
      <t>TD</t>
    </r>
  </si>
  <si>
    <r>
      <t>Estimado Y</t>
    </r>
    <r>
      <rPr>
        <b/>
        <vertAlign val="subscript"/>
        <sz val="16"/>
        <color theme="0"/>
        <rFont val="Arial"/>
        <family val="2"/>
      </rPr>
      <t>TD</t>
    </r>
  </si>
  <si>
    <r>
      <t>Datos Y</t>
    </r>
    <r>
      <rPr>
        <b/>
        <vertAlign val="subscript"/>
        <sz val="16"/>
        <color theme="0"/>
        <rFont val="Arial"/>
        <family val="2"/>
      </rPr>
      <t>du</t>
    </r>
  </si>
  <si>
    <r>
      <t>Estimado Y</t>
    </r>
    <r>
      <rPr>
        <b/>
        <vertAlign val="subscript"/>
        <sz val="16"/>
        <color theme="0"/>
        <rFont val="Arial"/>
        <family val="2"/>
      </rPr>
      <t>du</t>
    </r>
  </si>
  <si>
    <r>
      <rPr>
        <b/>
        <sz val="14"/>
        <color theme="1"/>
        <rFont val="Arial"/>
        <family val="2"/>
      </rPr>
      <t>Datos obtenidos de:</t>
    </r>
    <r>
      <rPr>
        <sz val="14"/>
        <color theme="1"/>
        <rFont val="Arial"/>
        <family val="2"/>
      </rPr>
      <t xml:space="preserve"> Stavros N. Politis, Paolo Colombo, Gaia Colombo &amp; Dimitrios M. Rekkas
(2017) Design of experiments (DoE) in pharmaceutical development, Drug Development and
Industrial Pharmacy, 43:6, 889-901, DOI: 10.1080/03639045.2017.1291672</t>
    </r>
  </si>
  <si>
    <r>
      <rPr>
        <b/>
        <sz val="14"/>
        <color theme="1"/>
        <rFont val="Arial"/>
        <family val="2"/>
      </rPr>
      <t>Conclusión:</t>
    </r>
    <r>
      <rPr>
        <sz val="14"/>
        <color theme="1"/>
        <rFont val="Arial"/>
        <family val="2"/>
      </rPr>
      <t xml:space="preserve"> Los modelos reducidos muestran una disminución miníma en cuanto al coeficiente de determinación, a su vez siguen mostrando buenas estimaciones de las variables de respuesta. Dado que no se ve alterada la funcionalidad del modelo, y al ahorro de tiempo y recursos que representa medir menos factores, se recomienda modificar solo los factores que impactan directamente a la variable de respuesta para futuras mediciones.</t>
    </r>
  </si>
  <si>
    <r>
      <rPr>
        <b/>
        <sz val="14"/>
        <color theme="1"/>
        <rFont val="Arial"/>
        <family val="2"/>
      </rPr>
      <t>Planteamiento:</t>
    </r>
    <r>
      <rPr>
        <sz val="14"/>
        <color theme="1"/>
        <rFont val="Arial"/>
        <family val="2"/>
      </rPr>
      <t xml:space="preserve"> En este caso se plantea un estudio de tres factores (porcentaje de aglutinante, porcentaje de desintegrante y fuerza de compactación) en dos atributos críticos de calidad  (dureza de la tableta y tiempo de desintegración) con el fin de establecer un modelo reducido, para ello se crean modelos de regresión lineal múltiple para cada variable, y después se seleccionan aquellos factores que tengan verdadera influencia en la predicción que da cada modelo.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</si>
</sst>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vertAlign val="subscript"/>
      <sz val="14"/>
      <color theme="0"/>
      <name val="Arial"/>
      <family val="2"/>
    </font>
    <font>
      <sz val="16"/>
      <color theme="0"/>
      <name val="Arial"/>
      <family val="2"/>
    </font>
    <font>
      <b/>
      <sz val="16"/>
      <color theme="0"/>
      <name val="Arial"/>
      <family val="2"/>
    </font>
    <font>
      <b/>
      <vertAlign val="subscript"/>
      <sz val="16"/>
      <color theme="0"/>
      <name val="Arial"/>
      <family val="2"/>
    </font>
    <font>
      <b/>
      <vertAlign val="superscript"/>
      <sz val="16"/>
      <color theme="0"/>
      <name val="Arial"/>
      <family val="2"/>
    </font>
    <font>
      <b/>
      <strike/>
      <vertAlign val="superscript"/>
      <sz val="16"/>
      <color theme="0"/>
      <name val="Arial"/>
      <family val="2"/>
    </font>
    <font>
      <b/>
      <sz val="16"/>
      <color theme="1"/>
      <name val="Arial"/>
      <family val="2"/>
    </font>
    <font>
      <b/>
      <vertAlign val="subscript"/>
      <sz val="16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11" borderId="0" xfId="0" applyFill="1"/>
    <xf numFmtId="0" fontId="2" fillId="11" borderId="0" xfId="0" applyFont="1" applyFill="1"/>
    <xf numFmtId="164" fontId="2" fillId="4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2" fillId="10" borderId="1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164" fontId="2" fillId="4" borderId="15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64" fontId="2" fillId="4" borderId="18" xfId="0" applyNumberFormat="1" applyFont="1" applyFill="1" applyBorder="1" applyAlignment="1">
      <alignment horizontal="center" vertical="center"/>
    </xf>
    <xf numFmtId="164" fontId="2" fillId="4" borderId="19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164" fontId="2" fillId="7" borderId="7" xfId="0" applyNumberFormat="1" applyFont="1" applyFill="1" applyBorder="1" applyAlignment="1">
      <alignment horizontal="center" vertical="center"/>
    </xf>
    <xf numFmtId="164" fontId="2" fillId="7" borderId="8" xfId="0" applyNumberFormat="1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2" fillId="7" borderId="11" xfId="0" applyNumberFormat="1" applyFont="1" applyFill="1" applyBorder="1" applyAlignment="1">
      <alignment horizontal="center" vertical="center"/>
    </xf>
    <xf numFmtId="164" fontId="2" fillId="7" borderId="18" xfId="0" applyNumberFormat="1" applyFont="1" applyFill="1" applyBorder="1" applyAlignment="1">
      <alignment horizontal="center" vertical="center"/>
    </xf>
    <xf numFmtId="164" fontId="2" fillId="7" borderId="20" xfId="0" applyNumberFormat="1" applyFont="1" applyFill="1" applyBorder="1" applyAlignment="1">
      <alignment horizontal="center" vertical="center"/>
    </xf>
    <xf numFmtId="164" fontId="2" fillId="7" borderId="19" xfId="0" applyNumberFormat="1" applyFont="1" applyFill="1" applyBorder="1" applyAlignment="1">
      <alignment horizontal="center" vertical="center"/>
    </xf>
    <xf numFmtId="164" fontId="2" fillId="10" borderId="20" xfId="0" applyNumberFormat="1" applyFont="1" applyFill="1" applyBorder="1" applyAlignment="1">
      <alignment horizontal="center" vertical="center"/>
    </xf>
    <xf numFmtId="164" fontId="2" fillId="10" borderId="18" xfId="0" applyNumberFormat="1" applyFont="1" applyFill="1" applyBorder="1" applyAlignment="1">
      <alignment horizontal="center" vertical="center"/>
    </xf>
    <xf numFmtId="164" fontId="2" fillId="10" borderId="19" xfId="0" applyNumberFormat="1" applyFont="1" applyFill="1" applyBorder="1" applyAlignment="1">
      <alignment horizontal="center" vertical="center"/>
    </xf>
    <xf numFmtId="164" fontId="2" fillId="10" borderId="7" xfId="0" applyNumberFormat="1" applyFont="1" applyFill="1" applyBorder="1" applyAlignment="1">
      <alignment horizontal="center" vertical="center"/>
    </xf>
    <xf numFmtId="164" fontId="2" fillId="10" borderId="8" xfId="0" applyNumberFormat="1" applyFont="1" applyFill="1" applyBorder="1" applyAlignment="1">
      <alignment horizontal="center" vertical="center"/>
    </xf>
    <xf numFmtId="164" fontId="2" fillId="10" borderId="9" xfId="0" applyNumberFormat="1" applyFont="1" applyFill="1" applyBorder="1" applyAlignment="1">
      <alignment horizontal="center" vertical="center"/>
    </xf>
    <xf numFmtId="164" fontId="2" fillId="10" borderId="10" xfId="0" applyNumberFormat="1" applyFont="1" applyFill="1" applyBorder="1" applyAlignment="1">
      <alignment horizontal="center" vertical="center"/>
    </xf>
    <xf numFmtId="164" fontId="2" fillId="10" borderId="11" xfId="0" applyNumberFormat="1" applyFont="1" applyFill="1" applyBorder="1" applyAlignment="1">
      <alignment horizontal="center" vertical="center"/>
    </xf>
    <xf numFmtId="0" fontId="1" fillId="5" borderId="22" xfId="0" applyFont="1" applyFill="1" applyBorder="1"/>
    <xf numFmtId="0" fontId="2" fillId="7" borderId="23" xfId="0" applyFont="1" applyFill="1" applyBorder="1"/>
    <xf numFmtId="0" fontId="2" fillId="7" borderId="28" xfId="0" applyFont="1" applyFill="1" applyBorder="1" applyAlignment="1">
      <alignment horizontal="center" vertical="center"/>
    </xf>
    <xf numFmtId="0" fontId="1" fillId="8" borderId="22" xfId="0" applyFont="1" applyFill="1" applyBorder="1"/>
    <xf numFmtId="0" fontId="2" fillId="10" borderId="23" xfId="0" applyFont="1" applyFill="1" applyBorder="1"/>
    <xf numFmtId="0" fontId="2" fillId="10" borderId="28" xfId="0" applyFont="1" applyFill="1" applyBorder="1" applyAlignment="1">
      <alignment horizontal="center" vertical="center"/>
    </xf>
    <xf numFmtId="0" fontId="1" fillId="5" borderId="24" xfId="0" applyFont="1" applyFill="1" applyBorder="1"/>
    <xf numFmtId="0" fontId="2" fillId="7" borderId="23" xfId="0" applyFont="1" applyFill="1" applyBorder="1" applyAlignment="1">
      <alignment horizontal="center" vertical="center"/>
    </xf>
    <xf numFmtId="164" fontId="2" fillId="7" borderId="17" xfId="0" applyNumberFormat="1" applyFont="1" applyFill="1" applyBorder="1" applyAlignment="1">
      <alignment horizontal="center" vertical="center"/>
    </xf>
    <xf numFmtId="164" fontId="2" fillId="7" borderId="13" xfId="0" applyNumberFormat="1" applyFont="1" applyFill="1" applyBorder="1" applyAlignment="1">
      <alignment horizontal="center" vertical="center"/>
    </xf>
    <xf numFmtId="164" fontId="2" fillId="7" borderId="14" xfId="0" applyNumberFormat="1" applyFont="1" applyFill="1" applyBorder="1" applyAlignment="1">
      <alignment horizontal="center" vertical="center"/>
    </xf>
    <xf numFmtId="164" fontId="2" fillId="7" borderId="39" xfId="0" applyNumberFormat="1" applyFont="1" applyFill="1" applyBorder="1" applyAlignment="1">
      <alignment horizontal="center" vertical="center"/>
    </xf>
    <xf numFmtId="164" fontId="2" fillId="7" borderId="33" xfId="0" applyNumberFormat="1" applyFont="1" applyFill="1" applyBorder="1" applyAlignment="1">
      <alignment horizontal="center" vertical="center"/>
    </xf>
    <xf numFmtId="164" fontId="2" fillId="7" borderId="35" xfId="0" applyNumberFormat="1" applyFont="1" applyFill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164" fontId="2" fillId="10" borderId="13" xfId="0" applyNumberFormat="1" applyFont="1" applyFill="1" applyBorder="1" applyAlignment="1">
      <alignment horizontal="center" vertical="center"/>
    </xf>
    <xf numFmtId="164" fontId="2" fillId="10" borderId="14" xfId="0" applyNumberFormat="1" applyFont="1" applyFill="1" applyBorder="1" applyAlignment="1">
      <alignment horizontal="center" vertical="center"/>
    </xf>
    <xf numFmtId="164" fontId="2" fillId="10" borderId="39" xfId="0" applyNumberFormat="1" applyFont="1" applyFill="1" applyBorder="1" applyAlignment="1">
      <alignment horizontal="center" vertical="center"/>
    </xf>
    <xf numFmtId="164" fontId="2" fillId="10" borderId="33" xfId="0" applyNumberFormat="1" applyFont="1" applyFill="1" applyBorder="1" applyAlignment="1">
      <alignment horizontal="center" vertical="center"/>
    </xf>
    <xf numFmtId="164" fontId="2" fillId="10" borderId="35" xfId="0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vertical="center" wrapText="1"/>
    </xf>
    <xf numFmtId="0" fontId="5" fillId="5" borderId="21" xfId="0" applyFont="1" applyFill="1" applyBorder="1" applyAlignment="1" applyProtection="1">
      <alignment horizontal="center" vertical="center"/>
      <protection hidden="1"/>
    </xf>
    <xf numFmtId="0" fontId="5" fillId="5" borderId="26" xfId="0" applyFont="1" applyFill="1" applyBorder="1" applyAlignment="1" applyProtection="1">
      <alignment horizontal="center" vertical="center"/>
      <protection hidden="1"/>
    </xf>
    <xf numFmtId="0" fontId="5" fillId="5" borderId="27" xfId="0" applyFont="1" applyFill="1" applyBorder="1" applyAlignment="1" applyProtection="1">
      <alignment horizontal="center" vertical="center"/>
      <protection hidden="1"/>
    </xf>
    <xf numFmtId="0" fontId="2" fillId="7" borderId="4" xfId="0" applyFont="1" applyFill="1" applyBorder="1" applyAlignment="1" applyProtection="1">
      <alignment horizontal="center" vertical="center"/>
      <protection hidden="1"/>
    </xf>
    <xf numFmtId="0" fontId="2" fillId="7" borderId="5" xfId="0" applyFont="1" applyFill="1" applyBorder="1" applyAlignment="1" applyProtection="1">
      <alignment horizontal="center" vertical="center"/>
      <protection hidden="1"/>
    </xf>
    <xf numFmtId="0" fontId="2" fillId="7" borderId="6" xfId="0" applyFont="1" applyFill="1" applyBorder="1" applyAlignment="1" applyProtection="1">
      <alignment horizontal="center" vertical="center"/>
      <protection hidden="1"/>
    </xf>
    <xf numFmtId="0" fontId="2" fillId="7" borderId="7" xfId="0" applyFont="1" applyFill="1" applyBorder="1" applyAlignment="1" applyProtection="1">
      <alignment horizontal="center"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2" fillId="7" borderId="8" xfId="0" applyFont="1" applyFill="1" applyBorder="1" applyAlignment="1" applyProtection="1">
      <alignment horizontal="center" vertical="center"/>
      <protection hidden="1"/>
    </xf>
    <xf numFmtId="0" fontId="2" fillId="7" borderId="9" xfId="0" applyFont="1" applyFill="1" applyBorder="1" applyAlignment="1" applyProtection="1">
      <alignment horizontal="center" vertical="center"/>
      <protection hidden="1"/>
    </xf>
    <xf numFmtId="0" fontId="2" fillId="7" borderId="10" xfId="0" applyFont="1" applyFill="1" applyBorder="1" applyAlignment="1" applyProtection="1">
      <alignment horizontal="center" vertical="center"/>
      <protection hidden="1"/>
    </xf>
    <xf numFmtId="0" fontId="2" fillId="7" borderId="11" xfId="0" applyFont="1" applyFill="1" applyBorder="1" applyAlignment="1" applyProtection="1">
      <alignment horizontal="center" vertical="center"/>
      <protection hidden="1"/>
    </xf>
    <xf numFmtId="0" fontId="1" fillId="6" borderId="32" xfId="0" applyFont="1" applyFill="1" applyBorder="1" applyProtection="1">
      <protection hidden="1"/>
    </xf>
    <xf numFmtId="165" fontId="2" fillId="7" borderId="2" xfId="0" applyNumberFormat="1" applyFont="1" applyFill="1" applyBorder="1" applyAlignment="1" applyProtection="1">
      <alignment horizontal="center" vertical="center"/>
      <protection hidden="1"/>
    </xf>
    <xf numFmtId="165" fontId="2" fillId="7" borderId="20" xfId="0" applyNumberFormat="1" applyFont="1" applyFill="1" applyBorder="1" applyAlignment="1" applyProtection="1">
      <alignment horizontal="center" vertical="center"/>
      <protection hidden="1"/>
    </xf>
    <xf numFmtId="165" fontId="2" fillId="7" borderId="19" xfId="0" applyNumberFormat="1" applyFont="1" applyFill="1" applyBorder="1" applyAlignment="1" applyProtection="1">
      <alignment horizontal="center" vertical="center"/>
      <protection hidden="1"/>
    </xf>
    <xf numFmtId="0" fontId="1" fillId="6" borderId="33" xfId="0" applyFont="1" applyFill="1" applyBorder="1" applyProtection="1">
      <protection hidden="1"/>
    </xf>
    <xf numFmtId="165" fontId="2" fillId="7" borderId="15" xfId="0" applyNumberFormat="1" applyFont="1" applyFill="1" applyBorder="1" applyAlignment="1" applyProtection="1">
      <alignment horizontal="center" vertical="center"/>
      <protection hidden="1"/>
    </xf>
    <xf numFmtId="165" fontId="2" fillId="7" borderId="1" xfId="0" applyNumberFormat="1" applyFont="1" applyFill="1" applyBorder="1" applyAlignment="1" applyProtection="1">
      <alignment horizontal="center" vertical="center"/>
      <protection hidden="1"/>
    </xf>
    <xf numFmtId="165" fontId="2" fillId="7" borderId="8" xfId="0" applyNumberFormat="1" applyFont="1" applyFill="1" applyBorder="1" applyAlignment="1" applyProtection="1">
      <alignment horizontal="center" vertical="center"/>
      <protection hidden="1"/>
    </xf>
    <xf numFmtId="165" fontId="2" fillId="7" borderId="31" xfId="0" applyNumberFormat="1" applyFont="1" applyFill="1" applyBorder="1" applyAlignment="1" applyProtection="1">
      <alignment horizontal="center" vertical="center"/>
      <protection hidden="1"/>
    </xf>
    <xf numFmtId="165" fontId="2" fillId="7" borderId="29" xfId="0" applyNumberFormat="1" applyFont="1" applyFill="1" applyBorder="1" applyAlignment="1" applyProtection="1">
      <alignment horizontal="center" vertical="center"/>
      <protection hidden="1"/>
    </xf>
    <xf numFmtId="165" fontId="2" fillId="7" borderId="30" xfId="0" applyNumberFormat="1" applyFont="1" applyFill="1" applyBorder="1" applyAlignment="1" applyProtection="1">
      <alignment horizontal="center" vertical="center"/>
      <protection hidden="1"/>
    </xf>
    <xf numFmtId="0" fontId="1" fillId="6" borderId="35" xfId="0" applyFont="1" applyFill="1" applyBorder="1" applyProtection="1">
      <protection hidden="1"/>
    </xf>
    <xf numFmtId="165" fontId="2" fillId="7" borderId="22" xfId="0" applyNumberFormat="1" applyFont="1" applyFill="1" applyBorder="1" applyAlignment="1" applyProtection="1">
      <alignment horizontal="center" vertical="center"/>
      <protection hidden="1"/>
    </xf>
    <xf numFmtId="165" fontId="2" fillId="7" borderId="25" xfId="0" applyNumberFormat="1" applyFont="1" applyFill="1" applyBorder="1" applyAlignment="1" applyProtection="1">
      <alignment horizontal="center" vertical="center"/>
      <protection hidden="1"/>
    </xf>
    <xf numFmtId="165" fontId="2" fillId="7" borderId="23" xfId="0" applyNumberFormat="1" applyFont="1" applyFill="1" applyBorder="1" applyAlignment="1" applyProtection="1">
      <alignment horizontal="center" vertical="center"/>
      <protection hidden="1"/>
    </xf>
    <xf numFmtId="0" fontId="5" fillId="8" borderId="22" xfId="0" applyFont="1" applyFill="1" applyBorder="1" applyAlignment="1" applyProtection="1">
      <alignment horizontal="center" vertical="center"/>
      <protection hidden="1"/>
    </xf>
    <xf numFmtId="0" fontId="5" fillId="8" borderId="25" xfId="0" applyFont="1" applyFill="1" applyBorder="1" applyAlignment="1" applyProtection="1">
      <alignment horizontal="center" vertical="center"/>
      <protection hidden="1"/>
    </xf>
    <xf numFmtId="0" fontId="5" fillId="8" borderId="23" xfId="0" applyFont="1" applyFill="1" applyBorder="1" applyAlignment="1" applyProtection="1">
      <alignment horizontal="center" vertical="center"/>
      <protection hidden="1"/>
    </xf>
    <xf numFmtId="0" fontId="2" fillId="10" borderId="18" xfId="0" applyFont="1" applyFill="1" applyBorder="1" applyAlignment="1" applyProtection="1">
      <alignment horizontal="center" vertical="center"/>
      <protection hidden="1"/>
    </xf>
    <xf numFmtId="0" fontId="2" fillId="10" borderId="20" xfId="0" applyFont="1" applyFill="1" applyBorder="1" applyAlignment="1" applyProtection="1">
      <alignment horizontal="center" vertical="center"/>
      <protection hidden="1"/>
    </xf>
    <xf numFmtId="0" fontId="2" fillId="10" borderId="19" xfId="0" applyFont="1" applyFill="1" applyBorder="1" applyAlignment="1" applyProtection="1">
      <alignment horizontal="center" vertical="center"/>
      <protection hidden="1"/>
    </xf>
    <xf numFmtId="0" fontId="2" fillId="10" borderId="7" xfId="0" applyFont="1" applyFill="1" applyBorder="1" applyAlignment="1" applyProtection="1">
      <alignment horizontal="center" vertical="center"/>
      <protection hidden="1"/>
    </xf>
    <xf numFmtId="0" fontId="2" fillId="10" borderId="1" xfId="0" applyFont="1" applyFill="1" applyBorder="1" applyAlignment="1" applyProtection="1">
      <alignment horizontal="center" vertical="center"/>
      <protection hidden="1"/>
    </xf>
    <xf numFmtId="0" fontId="2" fillId="10" borderId="8" xfId="0" applyFont="1" applyFill="1" applyBorder="1" applyAlignment="1" applyProtection="1">
      <alignment horizontal="center" vertical="center"/>
      <protection hidden="1"/>
    </xf>
    <xf numFmtId="0" fontId="2" fillId="10" borderId="9" xfId="0" applyFont="1" applyFill="1" applyBorder="1" applyAlignment="1" applyProtection="1">
      <alignment horizontal="center" vertical="center"/>
      <protection hidden="1"/>
    </xf>
    <xf numFmtId="0" fontId="2" fillId="10" borderId="10" xfId="0" applyFont="1" applyFill="1" applyBorder="1" applyAlignment="1" applyProtection="1">
      <alignment horizontal="center" vertical="center"/>
      <protection hidden="1"/>
    </xf>
    <xf numFmtId="0" fontId="2" fillId="10" borderId="11" xfId="0" applyFont="1" applyFill="1" applyBorder="1" applyAlignment="1" applyProtection="1">
      <alignment horizontal="center" vertical="center"/>
      <protection hidden="1"/>
    </xf>
    <xf numFmtId="0" fontId="1" fillId="9" borderId="32" xfId="0" applyFont="1" applyFill="1" applyBorder="1" applyProtection="1">
      <protection hidden="1"/>
    </xf>
    <xf numFmtId="165" fontId="2" fillId="10" borderId="2" xfId="0" applyNumberFormat="1" applyFont="1" applyFill="1" applyBorder="1" applyAlignment="1" applyProtection="1">
      <alignment horizontal="center" vertical="center"/>
      <protection hidden="1"/>
    </xf>
    <xf numFmtId="165" fontId="2" fillId="10" borderId="20" xfId="0" applyNumberFormat="1" applyFont="1" applyFill="1" applyBorder="1" applyAlignment="1" applyProtection="1">
      <alignment horizontal="center" vertical="center"/>
      <protection hidden="1"/>
    </xf>
    <xf numFmtId="165" fontId="2" fillId="10" borderId="19" xfId="0" applyNumberFormat="1" applyFont="1" applyFill="1" applyBorder="1" applyAlignment="1" applyProtection="1">
      <alignment horizontal="center" vertical="center"/>
      <protection hidden="1"/>
    </xf>
    <xf numFmtId="0" fontId="1" fillId="9" borderId="33" xfId="0" applyFont="1" applyFill="1" applyBorder="1" applyProtection="1">
      <protection hidden="1"/>
    </xf>
    <xf numFmtId="165" fontId="2" fillId="10" borderId="15" xfId="0" applyNumberFormat="1" applyFont="1" applyFill="1" applyBorder="1" applyAlignment="1" applyProtection="1">
      <alignment horizontal="center" vertical="center"/>
      <protection hidden="1"/>
    </xf>
    <xf numFmtId="165" fontId="2" fillId="10" borderId="1" xfId="0" applyNumberFormat="1" applyFont="1" applyFill="1" applyBorder="1" applyAlignment="1" applyProtection="1">
      <alignment horizontal="center" vertical="center"/>
      <protection hidden="1"/>
    </xf>
    <xf numFmtId="165" fontId="2" fillId="10" borderId="8" xfId="0" applyNumberFormat="1" applyFont="1" applyFill="1" applyBorder="1" applyAlignment="1" applyProtection="1">
      <alignment horizontal="center" vertical="center"/>
      <protection hidden="1"/>
    </xf>
    <xf numFmtId="0" fontId="1" fillId="9" borderId="34" xfId="0" applyFont="1" applyFill="1" applyBorder="1" applyProtection="1">
      <protection hidden="1"/>
    </xf>
    <xf numFmtId="165" fontId="2" fillId="10" borderId="31" xfId="0" applyNumberFormat="1" applyFont="1" applyFill="1" applyBorder="1" applyAlignment="1" applyProtection="1">
      <alignment horizontal="center" vertical="center"/>
      <protection hidden="1"/>
    </xf>
    <xf numFmtId="165" fontId="2" fillId="10" borderId="29" xfId="0" applyNumberFormat="1" applyFont="1" applyFill="1" applyBorder="1" applyAlignment="1" applyProtection="1">
      <alignment horizontal="center" vertical="center"/>
      <protection hidden="1"/>
    </xf>
    <xf numFmtId="165" fontId="2" fillId="10" borderId="30" xfId="0" applyNumberFormat="1" applyFont="1" applyFill="1" applyBorder="1" applyAlignment="1" applyProtection="1">
      <alignment horizontal="center" vertical="center"/>
      <protection hidden="1"/>
    </xf>
    <xf numFmtId="0" fontId="1" fillId="9" borderId="3" xfId="0" applyFont="1" applyFill="1" applyBorder="1" applyProtection="1">
      <protection hidden="1"/>
    </xf>
    <xf numFmtId="165" fontId="2" fillId="10" borderId="24" xfId="0" applyNumberFormat="1" applyFont="1" applyFill="1" applyBorder="1" applyAlignment="1" applyProtection="1">
      <alignment horizontal="center" vertical="center"/>
      <protection hidden="1"/>
    </xf>
    <xf numFmtId="165" fontId="2" fillId="10" borderId="25" xfId="0" applyNumberFormat="1" applyFont="1" applyFill="1" applyBorder="1" applyAlignment="1" applyProtection="1">
      <alignment horizontal="center" vertical="center"/>
      <protection hidden="1"/>
    </xf>
    <xf numFmtId="165" fontId="2" fillId="10" borderId="23" xfId="0" applyNumberFormat="1" applyFont="1" applyFill="1" applyBorder="1" applyAlignment="1" applyProtection="1">
      <alignment horizontal="center" vertical="center"/>
      <protection hidden="1"/>
    </xf>
    <xf numFmtId="0" fontId="5" fillId="5" borderId="22" xfId="0" applyFont="1" applyFill="1" applyBorder="1" applyAlignment="1" applyProtection="1">
      <alignment horizontal="center" vertical="center"/>
      <protection hidden="1"/>
    </xf>
    <xf numFmtId="0" fontId="5" fillId="5" borderId="25" xfId="0" applyFont="1" applyFill="1" applyBorder="1" applyAlignment="1" applyProtection="1">
      <alignment horizontal="center" vertical="center"/>
      <protection hidden="1"/>
    </xf>
    <xf numFmtId="0" fontId="5" fillId="5" borderId="23" xfId="0" applyFont="1" applyFill="1" applyBorder="1" applyAlignment="1" applyProtection="1">
      <alignment horizontal="center" vertical="center"/>
      <protection hidden="1"/>
    </xf>
    <xf numFmtId="0" fontId="2" fillId="7" borderId="18" xfId="0" applyFont="1" applyFill="1" applyBorder="1" applyAlignment="1" applyProtection="1">
      <alignment horizontal="center" vertical="center"/>
      <protection hidden="1"/>
    </xf>
    <xf numFmtId="0" fontId="2" fillId="7" borderId="20" xfId="0" applyFont="1" applyFill="1" applyBorder="1" applyAlignment="1" applyProtection="1">
      <alignment horizontal="center" vertical="center"/>
      <protection hidden="1"/>
    </xf>
    <xf numFmtId="0" fontId="2" fillId="7" borderId="19" xfId="0" applyFont="1" applyFill="1" applyBorder="1" applyAlignment="1" applyProtection="1">
      <alignment horizontal="center" vertical="center"/>
      <protection hidden="1"/>
    </xf>
    <xf numFmtId="0" fontId="1" fillId="6" borderId="34" xfId="0" applyFont="1" applyFill="1" applyBorder="1" applyProtection="1">
      <protection hidden="1"/>
    </xf>
    <xf numFmtId="0" fontId="1" fillId="6" borderId="3" xfId="0" applyFont="1" applyFill="1" applyBorder="1" applyProtection="1">
      <protection hidden="1"/>
    </xf>
    <xf numFmtId="165" fontId="2" fillId="7" borderId="24" xfId="0" applyNumberFormat="1" applyFont="1" applyFill="1" applyBorder="1" applyAlignment="1" applyProtection="1">
      <alignment horizontal="center" vertical="center"/>
      <protection hidden="1"/>
    </xf>
    <xf numFmtId="0" fontId="2" fillId="11" borderId="0" xfId="0" applyFont="1" applyFill="1" applyAlignment="1">
      <alignment horizontal="center" vertical="center" wrapText="1"/>
    </xf>
    <xf numFmtId="0" fontId="5" fillId="8" borderId="21" xfId="0" applyFont="1" applyFill="1" applyBorder="1" applyAlignment="1" applyProtection="1">
      <alignment horizontal="center" vertical="center"/>
      <protection hidden="1"/>
    </xf>
    <xf numFmtId="0" fontId="5" fillId="8" borderId="26" xfId="0" applyFont="1" applyFill="1" applyBorder="1" applyAlignment="1" applyProtection="1">
      <alignment horizontal="center" vertical="center"/>
      <protection hidden="1"/>
    </xf>
    <xf numFmtId="0" fontId="5" fillId="8" borderId="27" xfId="0" applyFont="1" applyFill="1" applyBorder="1" applyAlignment="1" applyProtection="1">
      <alignment horizontal="center" vertical="center"/>
      <protection hidden="1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0" fontId="5" fillId="9" borderId="3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5" borderId="21" xfId="0" applyFont="1" applyFill="1" applyBorder="1" applyAlignment="1" applyProtection="1">
      <alignment horizontal="center" vertical="center"/>
      <protection hidden="1"/>
    </xf>
    <xf numFmtId="0" fontId="5" fillId="5" borderId="26" xfId="0" applyFont="1" applyFill="1" applyBorder="1" applyAlignment="1" applyProtection="1">
      <alignment horizontal="center" vertical="center"/>
      <protection hidden="1"/>
    </xf>
    <xf numFmtId="0" fontId="5" fillId="5" borderId="27" xfId="0" applyFont="1" applyFill="1" applyBorder="1" applyAlignment="1" applyProtection="1">
      <alignment horizontal="center" vertical="center"/>
      <protection hidden="1"/>
    </xf>
    <xf numFmtId="0" fontId="5" fillId="5" borderId="21" xfId="0" applyFont="1" applyFill="1" applyBorder="1" applyAlignment="1" applyProtection="1">
      <alignment horizontal="center"/>
      <protection hidden="1"/>
    </xf>
    <xf numFmtId="0" fontId="5" fillId="5" borderId="26" xfId="0" applyFont="1" applyFill="1" applyBorder="1" applyAlignment="1" applyProtection="1">
      <alignment horizontal="center"/>
      <protection hidden="1"/>
    </xf>
    <xf numFmtId="0" fontId="5" fillId="5" borderId="27" xfId="0" applyFont="1" applyFill="1" applyBorder="1" applyAlignment="1" applyProtection="1">
      <alignment horizontal="center"/>
      <protection hidden="1"/>
    </xf>
    <xf numFmtId="0" fontId="5" fillId="6" borderId="6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8" borderId="36" xfId="0" applyFont="1" applyFill="1" applyBorder="1" applyAlignment="1" applyProtection="1">
      <alignment horizontal="center"/>
      <protection hidden="1"/>
    </xf>
    <xf numFmtId="0" fontId="5" fillId="8" borderId="37" xfId="0" applyFont="1" applyFill="1" applyBorder="1" applyAlignment="1" applyProtection="1">
      <alignment horizontal="center"/>
      <protection hidden="1"/>
    </xf>
    <xf numFmtId="0" fontId="5" fillId="8" borderId="38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AURELIO SANTANDER MARTINEZ" id="{DB1A3F65-A88B-450D-9011-560FBE09CACF}" userId="S::aurelio.santander@comunidad.unam.mx::9d805bde-f49c-42f2-9626-14400a9539c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3-09-06T22:54:18.35" personId="{DB1A3F65-A88B-450D-9011-560FBE09CACF}" id="{038A5080-AD83-4470-AE2F-45DC94158629}">
    <text>Es el modelo de la regresión lineal múltiple.</text>
  </threadedComment>
  <threadedComment ref="AF2" dT="2023-09-07T01:16:19.39" personId="{DB1A3F65-A88B-450D-9011-560FBE09CACF}" id="{97E0238C-6C3D-410A-8949-85622F7B82C1}">
    <text>Valores de apoyo para establecer el modelo reducido.</text>
  </threadedComment>
  <threadedComment ref="AQ2" dT="2023-09-07T01:19:48.89" personId="{DB1A3F65-A88B-450D-9011-560FBE09CACF}" id="{612AE053-4123-449C-AB82-A0B2F907B0E6}">
    <text>Se observan los valores reales y los estimados con el modelo reducido.</text>
  </threadedComment>
  <threadedComment ref="I3" dT="2023-09-06T22:45:47.05" personId="{DB1A3F65-A88B-450D-9011-560FBE09CACF}" id="{59806850-E28A-4BCC-83CB-B6B053283BC2}">
    <text>El tiempo de desintegración es una variable dependiente cuantitativa.</text>
  </threadedComment>
  <threadedComment ref="J3" dT="2023-09-06T22:49:12.39" personId="{DB1A3F65-A88B-450D-9011-560FBE09CACF}" id="{8DD5A610-80F1-4B03-9B3B-552BA63BF425}">
    <text>Son variables independientes cuantitativas y las interacciones de las mismas, esta es el porcentaje de aglutinante.</text>
  </threadedComment>
  <threadedComment ref="K3" dT="2023-09-06T23:08:22.57" personId="{DB1A3F65-A88B-450D-9011-560FBE09CACF}" id="{716354CE-F47C-4C23-9B95-776E146228AF}">
    <text>Porcentaje de desintegrante.</text>
  </threadedComment>
  <threadedComment ref="L3" dT="2023-09-06T23:08:43.82" personId="{DB1A3F65-A88B-450D-9011-560FBE09CACF}" id="{7EBC9586-5574-4E46-9E7D-6DD6DA671EF1}">
    <text>Fuerza de compactación</text>
  </threadedComment>
  <threadedComment ref="M3" dT="2023-09-06T23:09:30.53" personId="{DB1A3F65-A88B-450D-9011-560FBE09CACF}" id="{2442CD73-CF25-4738-906F-5810D1363EFC}">
    <text xml:space="preserve">Interacción entre porcentaje de aglutinante y porcentaje de desintegrante.
</text>
  </threadedComment>
  <threadedComment ref="N3" dT="2023-09-06T23:11:09.56" personId="{DB1A3F65-A88B-450D-9011-560FBE09CACF}" id="{70B6EBAA-3BE4-4E3B-AAA8-A29C65250F71}">
    <text>Interacción entre porcentaje de aglutinante y fuerza de compactación.</text>
  </threadedComment>
  <threadedComment ref="O3" dT="2023-09-06T23:11:31.62" personId="{DB1A3F65-A88B-450D-9011-560FBE09CACF}" id="{F8499F30-EF44-4198-9CBF-F0A7622379A4}">
    <text xml:space="preserve">Interacción entre porcentaje de desintegrante y fuerza de compactación.
</text>
  </threadedComment>
  <threadedComment ref="P3" dT="2023-09-06T23:13:42.25" personId="{DB1A3F65-A88B-450D-9011-560FBE09CACF}" id="{827F75B8-1EDD-4D60-9191-AA811756F3F2}">
    <text>Término cuadrático del porcentaje de aglutinante.</text>
  </threadedComment>
  <threadedComment ref="Q3" dT="2023-09-06T23:14:01.13" personId="{DB1A3F65-A88B-450D-9011-560FBE09CACF}" id="{31F2DFAB-F840-49CA-913A-287D196E5B62}">
    <text>Término cuadrático del porcentaje de desintegrante.</text>
  </threadedComment>
  <threadedComment ref="AG3" dT="2023-09-07T01:18:54.89" personId="{DB1A3F65-A88B-450D-9011-560FBE09CACF}" id="{6E79133B-6800-40E0-8271-39CE0630FD7D}">
    <text>Se utiliza el porcentaje de desintegrante y la fuerza de compactación, ya que son componentes del término significativo de segundo orden. Matemáticamente no se pueden saltar ordenes en los modelos.</text>
  </threadedComment>
  <threadedComment ref="U5" dT="2023-09-07T01:45:07.06" personId="{DB1A3F65-A88B-450D-9011-560FBE09CACF}" id="{51B21605-9950-4EAC-AC0A-EFAB7C0ED585}">
    <text>Fila de los valores de pendiente.</text>
  </threadedComment>
  <threadedComment ref="U6" dT="2023-09-07T01:45:36.34" personId="{DB1A3F65-A88B-450D-9011-560FBE09CACF}" id="{D5316E90-4CDE-405A-8787-11F3395CD76B}">
    <text>Fila de los valores de error estándar.</text>
  </threadedComment>
  <threadedComment ref="U7" dT="2023-09-07T01:46:15.94" personId="{DB1A3F65-A88B-450D-9011-560FBE09CACF}" id="{B5376096-DC6D-4B55-8EAC-9B440D30EA2E}">
    <text>Coeficiente de determinación.</text>
  </threadedComment>
  <threadedComment ref="V7" dT="2023-09-07T01:48:04.34" personId="{DB1A3F65-A88B-450D-9011-560FBE09CACF}" id="{40B48F14-29B5-4EEB-9312-4FE2132952A5}">
    <text>Error estándar en el calculo de Y.</text>
  </threadedComment>
  <threadedComment ref="U8" dT="2023-09-07T01:49:00.89" personId="{DB1A3F65-A88B-450D-9011-560FBE09CACF}" id="{BFC226B1-EB25-4EBD-A4FD-B3C9F757532B}">
    <text>Valor de F calculado.</text>
  </threadedComment>
  <threadedComment ref="V8" dT="2023-09-07T01:40:09.05" personId="{DB1A3F65-A88B-450D-9011-560FBE09CACF}" id="{08CE1F99-067D-4F36-A243-AAE0CE12614B}">
    <text>Grados de libertad del modelo.</text>
  </threadedComment>
  <threadedComment ref="U9" dT="2023-09-07T01:49:24.98" personId="{DB1A3F65-A88B-450D-9011-560FBE09CACF}" id="{29CDB5F4-47A3-40C1-BF6E-0B8DB06DB17A}">
    <text>Suma de cuadrados de la regresión.</text>
  </threadedComment>
  <threadedComment ref="V9" dT="2023-09-07T01:50:02.91" personId="{DB1A3F65-A88B-450D-9011-560FBE09CACF}" id="{8CE70B62-BDDD-4A79-A2D4-234A69A4AC41}">
    <text>Residual de la suma de cuadrados.</text>
  </threadedComment>
  <threadedComment ref="V11" dT="2023-09-06T23:04:19.51" personId="{DB1A3F65-A88B-450D-9011-560FBE09CACF}" id="{1A9A2E9E-D319-4BCB-B69C-0B6B03DAF449}">
    <text>Se hace la prueba para cero, dado que si la diferencia es estadísticamente significativa a este número el factor tiene influencia.</text>
  </threadedComment>
  <threadedComment ref="X11" dT="2023-09-06T23:06:43.61" personId="{DB1A3F65-A88B-450D-9011-560FBE09CACF}" id="{F6BB8B62-C4F2-449B-9886-C6510FAF964C}">
    <text>Se utiliza este nivel de significancia al ser el estándar en la industria farmacéutica, en otros casos se establece tomando en cuenta el número de datos.</text>
  </threadedComment>
  <threadedComment ref="T14" dT="2023-09-07T01:10:26.59" personId="{DB1A3F65-A88B-450D-9011-560FBE09CACF}" id="{3527DCE1-9101-446B-A3A5-7226F3ED1D47}">
    <text>Se utiliza la distribución de probabilidad "t de Student" para la prueba de hipótesis porque las repeticiones son menores a 30. Dicha distribución se ajusta bien en casos donde la cantidad de datos es menor a dicho número.</text>
  </threadedComment>
  <threadedComment ref="X16" dT="2023-09-07T01:13:06.60" personId="{DB1A3F65-A88B-450D-9011-560FBE09CACF}" id="{B10B6D1E-DA72-42D8-88AF-0BAF3FF03292}">
    <text>El valor P es otra manera de concluir la prueba de hipótesis, al ser menor al valor de alfa se considera significativo.</text>
  </threadedComment>
  <threadedComment ref="X17" dT="2023-09-07T01:11:47.01" personId="{DB1A3F65-A88B-450D-9011-560FBE09CACF}" id="{DDA53705-DF29-4CBD-A509-DB655C0CDA68}">
    <text>Al ser mayor t calculada a la t de tablas, se considera una diferencia significativa.</text>
  </threadedComment>
  <threadedComment ref="AD17" dT="2023-09-07T01:14:53.72" personId="{DB1A3F65-A88B-450D-9011-560FBE09CACF}" id="{5DA725A9-4A9D-434C-AFA1-5AE1174D13AC}">
    <text>Al ser beta 0, solo hablamos de la intersección con el eje Y, en este caso no lo cruza en 0.</text>
  </threadedComment>
  <threadedComment ref="I23" dT="2023-09-06T22:51:31.86" personId="{DB1A3F65-A88B-450D-9011-560FBE09CACF}" id="{9C309E2A-49C7-477D-A5C8-DCECE2DDCE9B}">
    <text>Son los mismos datos que en el caso del tiempo de desintegración, pero aplicados a la variable de respuesta "Dureza".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ECC8-AC94-4393-BA89-01E90F48D0BE}">
  <dimension ref="A1:BA45"/>
  <sheetViews>
    <sheetView tabSelected="1" zoomScale="70" zoomScaleNormal="70" workbookViewId="0">
      <selection activeCell="B2" sqref="B2:G4"/>
    </sheetView>
  </sheetViews>
  <sheetFormatPr baseColWidth="10" defaultRowHeight="15" x14ac:dyDescent="0.25"/>
  <cols>
    <col min="1" max="1" width="3.140625" customWidth="1"/>
    <col min="2" max="2" width="17.140625" style="1" bestFit="1" customWidth="1"/>
    <col min="3" max="3" width="24.7109375" style="1" customWidth="1"/>
    <col min="4" max="4" width="12.85546875" style="1" customWidth="1"/>
    <col min="5" max="5" width="17.85546875" style="1" bestFit="1" customWidth="1"/>
    <col min="6" max="6" width="23" style="1" customWidth="1"/>
    <col min="7" max="7" width="22.7109375" style="1" customWidth="1"/>
    <col min="8" max="8" width="3.7109375" style="1" customWidth="1"/>
    <col min="9" max="9" width="8.28515625" style="1" bestFit="1" customWidth="1"/>
    <col min="10" max="11" width="5.140625" style="1" bestFit="1" customWidth="1"/>
    <col min="12" max="12" width="6.7109375" style="1" customWidth="1"/>
    <col min="13" max="13" width="6.7109375" style="1" bestFit="1" customWidth="1"/>
    <col min="14" max="14" width="8.28515625" style="1" customWidth="1"/>
    <col min="15" max="15" width="8.28515625" style="1" bestFit="1" customWidth="1"/>
    <col min="16" max="17" width="6.7109375" style="1" bestFit="1" customWidth="1"/>
    <col min="18" max="18" width="8.28515625" style="1" bestFit="1" customWidth="1"/>
    <col min="19" max="19" width="4.140625" style="1" customWidth="1"/>
    <col min="20" max="20" width="16.5703125" style="1" bestFit="1" customWidth="1"/>
    <col min="21" max="30" width="20" style="1" bestFit="1" customWidth="1"/>
    <col min="31" max="31" width="3.140625" style="1" customWidth="1"/>
    <col min="32" max="32" width="16.42578125" style="1" customWidth="1"/>
    <col min="33" max="33" width="10.42578125" style="1" customWidth="1"/>
    <col min="34" max="34" width="11.5703125" style="1" customWidth="1"/>
    <col min="35" max="35" width="14.5703125" style="1" customWidth="1"/>
    <col min="36" max="36" width="3.28515625" style="1" customWidth="1"/>
    <col min="37" max="37" width="16.5703125" style="1" bestFit="1" customWidth="1"/>
    <col min="38" max="38" width="18.7109375" style="1" bestFit="1" customWidth="1"/>
    <col min="39" max="41" width="20" style="1" bestFit="1" customWidth="1"/>
    <col min="42" max="42" width="11.42578125" style="1"/>
    <col min="43" max="43" width="27" style="1" customWidth="1"/>
    <col min="44" max="44" width="29.85546875" style="1" customWidth="1"/>
    <col min="45" max="45" width="3.7109375" style="1" customWidth="1"/>
    <col min="46" max="16384" width="11.42578125" style="1"/>
  </cols>
  <sheetData>
    <row r="1" spans="2:53" ht="15.75" thickBot="1" x14ac:dyDescent="0.3"/>
    <row r="2" spans="2:53" ht="24" customHeight="1" thickBot="1" x14ac:dyDescent="0.3">
      <c r="B2" s="123" t="s">
        <v>53</v>
      </c>
      <c r="C2" s="151"/>
      <c r="D2" s="151"/>
      <c r="E2" s="151"/>
      <c r="F2" s="151"/>
      <c r="G2" s="151"/>
      <c r="H2" s="2"/>
      <c r="I2" s="127" t="s">
        <v>11</v>
      </c>
      <c r="J2" s="150"/>
      <c r="K2" s="150"/>
      <c r="L2" s="150"/>
      <c r="M2" s="150"/>
      <c r="N2" s="150"/>
      <c r="O2" s="150"/>
      <c r="P2" s="150"/>
      <c r="Q2" s="150"/>
      <c r="R2" s="128"/>
      <c r="S2" s="2"/>
      <c r="T2" s="2"/>
      <c r="U2" s="139" t="s">
        <v>33</v>
      </c>
      <c r="V2" s="139"/>
      <c r="W2" s="139"/>
      <c r="X2" s="139"/>
      <c r="Y2" s="139"/>
      <c r="Z2" s="139"/>
      <c r="AA2" s="139"/>
      <c r="AB2" s="139"/>
      <c r="AC2" s="139"/>
      <c r="AD2" s="139"/>
      <c r="AE2" s="2"/>
      <c r="AF2" s="127" t="s">
        <v>16</v>
      </c>
      <c r="AG2" s="150"/>
      <c r="AH2" s="150"/>
      <c r="AI2" s="128"/>
      <c r="AJ2" s="2"/>
      <c r="AK2" s="2"/>
      <c r="AL2" s="139" t="s">
        <v>45</v>
      </c>
      <c r="AM2" s="139"/>
      <c r="AN2" s="139"/>
      <c r="AO2" s="139"/>
      <c r="AP2" s="2"/>
      <c r="AQ2" s="127" t="s">
        <v>18</v>
      </c>
      <c r="AR2" s="128"/>
      <c r="AT2" s="123" t="s">
        <v>52</v>
      </c>
      <c r="AU2" s="123"/>
      <c r="AV2" s="123"/>
      <c r="AW2" s="123"/>
      <c r="AX2" s="123"/>
      <c r="AY2" s="123"/>
      <c r="AZ2" s="123"/>
      <c r="BA2" s="58"/>
    </row>
    <row r="3" spans="2:53" ht="15" customHeight="1" thickBot="1" x14ac:dyDescent="0.3">
      <c r="B3" s="151"/>
      <c r="C3" s="151"/>
      <c r="D3" s="151"/>
      <c r="E3" s="151"/>
      <c r="F3" s="151"/>
      <c r="G3" s="151"/>
      <c r="H3" s="2"/>
      <c r="I3" s="148" t="s">
        <v>22</v>
      </c>
      <c r="J3" s="154" t="s">
        <v>23</v>
      </c>
      <c r="K3" s="154" t="s">
        <v>24</v>
      </c>
      <c r="L3" s="154" t="s">
        <v>25</v>
      </c>
      <c r="M3" s="154" t="s">
        <v>26</v>
      </c>
      <c r="N3" s="168" t="s">
        <v>27</v>
      </c>
      <c r="O3" s="168" t="s">
        <v>28</v>
      </c>
      <c r="P3" s="168" t="s">
        <v>29</v>
      </c>
      <c r="Q3" s="168" t="s">
        <v>30</v>
      </c>
      <c r="R3" s="146" t="s">
        <v>31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48" t="s">
        <v>22</v>
      </c>
      <c r="AG3" s="154" t="s">
        <v>24</v>
      </c>
      <c r="AH3" s="154" t="s">
        <v>25</v>
      </c>
      <c r="AI3" s="146" t="s">
        <v>28</v>
      </c>
      <c r="AJ3" s="2"/>
      <c r="AK3" s="2"/>
      <c r="AL3" s="2"/>
      <c r="AM3" s="2"/>
      <c r="AN3" s="2"/>
      <c r="AO3" s="2"/>
      <c r="AP3" s="2"/>
      <c r="AQ3" s="129" t="s">
        <v>47</v>
      </c>
      <c r="AR3" s="131" t="s">
        <v>48</v>
      </c>
      <c r="AT3" s="123"/>
      <c r="AU3" s="123"/>
      <c r="AV3" s="123"/>
      <c r="AW3" s="123"/>
      <c r="AX3" s="123"/>
      <c r="AY3" s="123"/>
      <c r="AZ3" s="123"/>
      <c r="BA3" s="58"/>
    </row>
    <row r="4" spans="2:53" ht="57" customHeight="1" thickBot="1" x14ac:dyDescent="0.3">
      <c r="B4" s="151"/>
      <c r="C4" s="151"/>
      <c r="D4" s="151"/>
      <c r="E4" s="151"/>
      <c r="F4" s="151"/>
      <c r="G4" s="151"/>
      <c r="H4" s="2"/>
      <c r="I4" s="149"/>
      <c r="J4" s="155"/>
      <c r="K4" s="155"/>
      <c r="L4" s="155"/>
      <c r="M4" s="155"/>
      <c r="N4" s="169"/>
      <c r="O4" s="169"/>
      <c r="P4" s="169"/>
      <c r="Q4" s="169"/>
      <c r="R4" s="147"/>
      <c r="S4" s="2"/>
      <c r="T4" s="2"/>
      <c r="U4" s="59" t="s">
        <v>35</v>
      </c>
      <c r="V4" s="60" t="s">
        <v>36</v>
      </c>
      <c r="W4" s="60" t="s">
        <v>37</v>
      </c>
      <c r="X4" s="60" t="s">
        <v>38</v>
      </c>
      <c r="Y4" s="60" t="s">
        <v>39</v>
      </c>
      <c r="Z4" s="60" t="s">
        <v>40</v>
      </c>
      <c r="AA4" s="60" t="s">
        <v>41</v>
      </c>
      <c r="AB4" s="60" t="s">
        <v>42</v>
      </c>
      <c r="AC4" s="60" t="s">
        <v>43</v>
      </c>
      <c r="AD4" s="61" t="s">
        <v>44</v>
      </c>
      <c r="AE4" s="2"/>
      <c r="AF4" s="149"/>
      <c r="AG4" s="155"/>
      <c r="AH4" s="155"/>
      <c r="AI4" s="147"/>
      <c r="AJ4" s="2"/>
      <c r="AK4" s="2"/>
      <c r="AL4" s="114" t="s">
        <v>38</v>
      </c>
      <c r="AM4" s="115" t="s">
        <v>41</v>
      </c>
      <c r="AN4" s="115" t="s">
        <v>42</v>
      </c>
      <c r="AO4" s="116" t="s">
        <v>44</v>
      </c>
      <c r="AP4" s="2"/>
      <c r="AQ4" s="130"/>
      <c r="AR4" s="132"/>
      <c r="AT4" s="123"/>
      <c r="AU4" s="123"/>
      <c r="AV4" s="123"/>
      <c r="AW4" s="123"/>
      <c r="AX4" s="123"/>
      <c r="AY4" s="123"/>
      <c r="AZ4" s="123"/>
      <c r="BA4" s="58"/>
    </row>
    <row r="5" spans="2:53" ht="18.75" thickBot="1" x14ac:dyDescent="0.3">
      <c r="H5" s="2"/>
      <c r="I5" s="27">
        <f t="shared" ref="I5:I21" si="0">C9</f>
        <v>6.6</v>
      </c>
      <c r="J5" s="28">
        <f t="shared" ref="J5:J21" si="1">E9</f>
        <v>2</v>
      </c>
      <c r="K5" s="28">
        <f t="shared" ref="K5:K21" si="2">F9</f>
        <v>2</v>
      </c>
      <c r="L5" s="28">
        <f t="shared" ref="L5:L21" si="3">G9</f>
        <v>10</v>
      </c>
      <c r="M5" s="28">
        <f>J5*K5</f>
        <v>4</v>
      </c>
      <c r="N5" s="28">
        <f>J5*L5</f>
        <v>20</v>
      </c>
      <c r="O5" s="28">
        <f>K5*L5</f>
        <v>20</v>
      </c>
      <c r="P5" s="28">
        <f>J5^2</f>
        <v>4</v>
      </c>
      <c r="Q5" s="28">
        <f>K5^2</f>
        <v>4</v>
      </c>
      <c r="R5" s="29">
        <f>L5^2</f>
        <v>100</v>
      </c>
      <c r="S5" s="2"/>
      <c r="T5" s="2"/>
      <c r="U5" s="62">
        <f t="array" ref="U5:AD9">LINEST(I5:I21,J5:R21,TRUE,TRUE)</f>
        <v>5.1549295774647574E-3</v>
      </c>
      <c r="V5" s="63">
        <v>0.25727699530516474</v>
      </c>
      <c r="W5" s="63">
        <v>0.23505477308294198</v>
      </c>
      <c r="X5" s="63">
        <v>-0.12999999999999987</v>
      </c>
      <c r="Y5" s="63">
        <v>3.3333333333333639E-3</v>
      </c>
      <c r="Z5" s="63">
        <v>2.222222222222241E-2</v>
      </c>
      <c r="AA5" s="63">
        <v>0.68268544600938985</v>
      </c>
      <c r="AB5" s="63">
        <v>-2.0620500782472679</v>
      </c>
      <c r="AC5" s="63">
        <v>-1.4464945226917059</v>
      </c>
      <c r="AD5" s="64">
        <v>6.5814084507042407</v>
      </c>
      <c r="AE5" s="2"/>
      <c r="AF5" s="27">
        <f t="shared" ref="AF5:AF21" si="4">C9</f>
        <v>6.6</v>
      </c>
      <c r="AG5" s="28">
        <f t="shared" ref="AG5:AG21" si="5">F9</f>
        <v>2</v>
      </c>
      <c r="AH5" s="28">
        <f t="shared" ref="AH5:AH21" si="6">G9</f>
        <v>10</v>
      </c>
      <c r="AI5" s="29">
        <f>AG5*AH5</f>
        <v>20</v>
      </c>
      <c r="AJ5" s="2"/>
      <c r="AK5" s="2"/>
      <c r="AL5" s="117">
        <f t="array" ref="AL5:AO9">LINEST(AF5:AF21,AG5:AI21,TRUE,TRUE)</f>
        <v>-0.12999999999999992</v>
      </c>
      <c r="AM5" s="118">
        <v>0.84899999999999975</v>
      </c>
      <c r="AN5" s="118">
        <v>-0.18333333333333546</v>
      </c>
      <c r="AO5" s="119">
        <v>0.81401960784314475</v>
      </c>
      <c r="AP5" s="2"/>
      <c r="AQ5" s="46">
        <f>AF5</f>
        <v>6.6</v>
      </c>
      <c r="AR5" s="49">
        <f>$AO$5+($AN$5*AG5)+($AM$5*AH5)+($AL$5*AI5)</f>
        <v>6.3373529411764746</v>
      </c>
      <c r="AT5" s="123"/>
      <c r="AU5" s="123"/>
      <c r="AV5" s="123"/>
      <c r="AW5" s="123"/>
      <c r="AX5" s="123"/>
      <c r="AY5" s="123"/>
      <c r="AZ5" s="123"/>
      <c r="BA5" s="58"/>
    </row>
    <row r="6" spans="2:53" ht="21" thickBot="1" x14ac:dyDescent="0.3">
      <c r="B6" s="21"/>
      <c r="C6" s="164" t="s">
        <v>0</v>
      </c>
      <c r="D6" s="165"/>
      <c r="E6" s="166" t="s">
        <v>1</v>
      </c>
      <c r="F6" s="167"/>
      <c r="G6" s="165"/>
      <c r="H6" s="2"/>
      <c r="I6" s="22">
        <f t="shared" si="0"/>
        <v>6.9</v>
      </c>
      <c r="J6" s="4">
        <f t="shared" si="1"/>
        <v>5</v>
      </c>
      <c r="K6" s="4">
        <f t="shared" si="2"/>
        <v>2</v>
      </c>
      <c r="L6" s="4">
        <f t="shared" si="3"/>
        <v>10</v>
      </c>
      <c r="M6" s="4">
        <f t="shared" ref="M6:M21" si="7">J6*K6</f>
        <v>10</v>
      </c>
      <c r="N6" s="4">
        <f t="shared" ref="N6:N21" si="8">J6*L6</f>
        <v>50</v>
      </c>
      <c r="O6" s="4">
        <f t="shared" ref="O6:O21" si="9">K6*L6</f>
        <v>20</v>
      </c>
      <c r="P6" s="4">
        <f t="shared" ref="P6:P21" si="10">J6^2</f>
        <v>25</v>
      </c>
      <c r="Q6" s="4">
        <f t="shared" ref="Q6:Q21" si="11">K6^2</f>
        <v>4</v>
      </c>
      <c r="R6" s="23">
        <f t="shared" ref="R6:R21" si="12">L6^2</f>
        <v>100</v>
      </c>
      <c r="S6" s="2"/>
      <c r="T6" s="2"/>
      <c r="U6" s="65">
        <v>1.1173885890983674E-2</v>
      </c>
      <c r="V6" s="66">
        <v>0.12415428767759638</v>
      </c>
      <c r="W6" s="66">
        <v>0.12415428767759634</v>
      </c>
      <c r="X6" s="66">
        <v>2.1554811098947024E-2</v>
      </c>
      <c r="Y6" s="66">
        <v>2.1554811098947017E-2</v>
      </c>
      <c r="Z6" s="66">
        <v>7.1849370329823373E-2</v>
      </c>
      <c r="AA6" s="66">
        <v>0.35297222723324639</v>
      </c>
      <c r="AB6" s="66">
        <v>0.9655920766368189</v>
      </c>
      <c r="AC6" s="66">
        <v>0.96559207663681879</v>
      </c>
      <c r="AD6" s="67">
        <v>2.7176587985790182</v>
      </c>
      <c r="AE6" s="2"/>
      <c r="AF6" s="22">
        <f t="shared" si="4"/>
        <v>6.9</v>
      </c>
      <c r="AG6" s="4">
        <f t="shared" si="5"/>
        <v>2</v>
      </c>
      <c r="AH6" s="4">
        <f t="shared" si="6"/>
        <v>10</v>
      </c>
      <c r="AI6" s="23">
        <f>AG6*AH6</f>
        <v>20</v>
      </c>
      <c r="AJ6" s="2"/>
      <c r="AK6" s="2"/>
      <c r="AL6" s="65">
        <v>3.7872268189773226E-2</v>
      </c>
      <c r="AM6" s="66">
        <v>0.14195787123166309</v>
      </c>
      <c r="AN6" s="66">
        <v>0.59279476294105093</v>
      </c>
      <c r="AO6" s="67">
        <v>2.2189143735065202</v>
      </c>
      <c r="AP6" s="2"/>
      <c r="AQ6" s="47">
        <f t="shared" ref="AQ6:AQ21" si="13">AF6</f>
        <v>6.9</v>
      </c>
      <c r="AR6" s="50">
        <f t="shared" ref="AR6:AR20" si="14">$AO$5+($AN$5*AG6)+($AM$5*AH6)+($AL$5*AI6)</f>
        <v>6.3373529411764746</v>
      </c>
      <c r="AT6" s="123"/>
      <c r="AU6" s="123"/>
      <c r="AV6" s="123"/>
      <c r="AW6" s="123"/>
      <c r="AX6" s="123"/>
      <c r="AY6" s="123"/>
      <c r="AZ6" s="123"/>
      <c r="BA6" s="58"/>
    </row>
    <row r="7" spans="2:53" ht="18" x14ac:dyDescent="0.25">
      <c r="B7" s="152" t="s">
        <v>8</v>
      </c>
      <c r="C7" s="156" t="s">
        <v>7</v>
      </c>
      <c r="D7" s="158" t="s">
        <v>6</v>
      </c>
      <c r="E7" s="160" t="s">
        <v>5</v>
      </c>
      <c r="F7" s="162" t="s">
        <v>4</v>
      </c>
      <c r="G7" s="158" t="s">
        <v>3</v>
      </c>
      <c r="H7" s="2"/>
      <c r="I7" s="22">
        <f t="shared" si="0"/>
        <v>1.5</v>
      </c>
      <c r="J7" s="4">
        <f t="shared" si="1"/>
        <v>2</v>
      </c>
      <c r="K7" s="4">
        <f t="shared" si="2"/>
        <v>5</v>
      </c>
      <c r="L7" s="4">
        <f t="shared" si="3"/>
        <v>10</v>
      </c>
      <c r="M7" s="4">
        <f t="shared" si="7"/>
        <v>10</v>
      </c>
      <c r="N7" s="4">
        <f t="shared" si="8"/>
        <v>20</v>
      </c>
      <c r="O7" s="4">
        <f t="shared" si="9"/>
        <v>50</v>
      </c>
      <c r="P7" s="4">
        <f t="shared" si="10"/>
        <v>4</v>
      </c>
      <c r="Q7" s="4">
        <f t="shared" si="11"/>
        <v>25</v>
      </c>
      <c r="R7" s="23">
        <f t="shared" si="12"/>
        <v>100</v>
      </c>
      <c r="S7" s="2"/>
      <c r="T7" s="2"/>
      <c r="U7" s="65">
        <v>0.9906903478585698</v>
      </c>
      <c r="V7" s="66">
        <v>0.4572465928578151</v>
      </c>
      <c r="W7" s="66" t="e">
        <v>#N/A</v>
      </c>
      <c r="X7" s="66" t="e">
        <v>#N/A</v>
      </c>
      <c r="Y7" s="66" t="e">
        <v>#N/A</v>
      </c>
      <c r="Z7" s="66" t="e">
        <v>#N/A</v>
      </c>
      <c r="AA7" s="66" t="e">
        <v>#N/A</v>
      </c>
      <c r="AB7" s="66" t="e">
        <v>#N/A</v>
      </c>
      <c r="AC7" s="66" t="e">
        <v>#N/A</v>
      </c>
      <c r="AD7" s="67" t="e">
        <v>#N/A</v>
      </c>
      <c r="AE7" s="2"/>
      <c r="AF7" s="22">
        <f t="shared" si="4"/>
        <v>1.5</v>
      </c>
      <c r="AG7" s="4">
        <f t="shared" si="5"/>
        <v>5</v>
      </c>
      <c r="AH7" s="4">
        <f t="shared" si="6"/>
        <v>10</v>
      </c>
      <c r="AI7" s="23">
        <f t="shared" ref="AI7:AI21" si="15">AG7*AH7</f>
        <v>50</v>
      </c>
      <c r="AJ7" s="2"/>
      <c r="AK7" s="2"/>
      <c r="AL7" s="65">
        <v>0.94662560617853087</v>
      </c>
      <c r="AM7" s="66">
        <v>0.80339212967712692</v>
      </c>
      <c r="AN7" s="66" t="e">
        <v>#N/A</v>
      </c>
      <c r="AO7" s="67" t="e">
        <v>#N/A</v>
      </c>
      <c r="AP7" s="2"/>
      <c r="AQ7" s="47">
        <f t="shared" si="13"/>
        <v>1.5</v>
      </c>
      <c r="AR7" s="50">
        <f t="shared" si="14"/>
        <v>1.88735294117647</v>
      </c>
      <c r="AT7" s="123"/>
      <c r="AU7" s="123"/>
      <c r="AV7" s="123"/>
      <c r="AW7" s="123"/>
      <c r="AX7" s="123"/>
      <c r="AY7" s="123"/>
      <c r="AZ7" s="123"/>
      <c r="BA7" s="58"/>
    </row>
    <row r="8" spans="2:53" ht="18.75" thickBot="1" x14ac:dyDescent="0.3">
      <c r="B8" s="153"/>
      <c r="C8" s="157"/>
      <c r="D8" s="159"/>
      <c r="E8" s="161"/>
      <c r="F8" s="163"/>
      <c r="G8" s="159"/>
      <c r="H8" s="2"/>
      <c r="I8" s="22">
        <f t="shared" si="0"/>
        <v>2.9</v>
      </c>
      <c r="J8" s="4">
        <f t="shared" si="1"/>
        <v>5</v>
      </c>
      <c r="K8" s="4">
        <f t="shared" si="2"/>
        <v>5</v>
      </c>
      <c r="L8" s="4">
        <f t="shared" si="3"/>
        <v>10</v>
      </c>
      <c r="M8" s="4">
        <f t="shared" si="7"/>
        <v>25</v>
      </c>
      <c r="N8" s="4">
        <f t="shared" si="8"/>
        <v>50</v>
      </c>
      <c r="O8" s="4">
        <f t="shared" si="9"/>
        <v>50</v>
      </c>
      <c r="P8" s="4">
        <f t="shared" si="10"/>
        <v>25</v>
      </c>
      <c r="Q8" s="4">
        <f t="shared" si="11"/>
        <v>25</v>
      </c>
      <c r="R8" s="23">
        <f t="shared" si="12"/>
        <v>100</v>
      </c>
      <c r="S8" s="2"/>
      <c r="T8" s="2"/>
      <c r="U8" s="65">
        <v>82.767532612120974</v>
      </c>
      <c r="V8" s="66">
        <v>7</v>
      </c>
      <c r="W8" s="66" t="e">
        <v>#N/A</v>
      </c>
      <c r="X8" s="66" t="e">
        <v>#N/A</v>
      </c>
      <c r="Y8" s="66" t="e">
        <v>#N/A</v>
      </c>
      <c r="Z8" s="66" t="e">
        <v>#N/A</v>
      </c>
      <c r="AA8" s="66" t="e">
        <v>#N/A</v>
      </c>
      <c r="AB8" s="66" t="e">
        <v>#N/A</v>
      </c>
      <c r="AC8" s="66" t="e">
        <v>#N/A</v>
      </c>
      <c r="AD8" s="67" t="e">
        <v>#N/A</v>
      </c>
      <c r="AE8" s="2"/>
      <c r="AF8" s="22">
        <f t="shared" si="4"/>
        <v>2.9</v>
      </c>
      <c r="AG8" s="4">
        <f t="shared" si="5"/>
        <v>5</v>
      </c>
      <c r="AH8" s="4">
        <f t="shared" si="6"/>
        <v>10</v>
      </c>
      <c r="AI8" s="23">
        <f t="shared" si="15"/>
        <v>50</v>
      </c>
      <c r="AJ8" s="2"/>
      <c r="AK8" s="2"/>
      <c r="AL8" s="65">
        <v>76.854161700854803</v>
      </c>
      <c r="AM8" s="66">
        <v>13</v>
      </c>
      <c r="AN8" s="66" t="e">
        <v>#N/A</v>
      </c>
      <c r="AO8" s="67" t="e">
        <v>#N/A</v>
      </c>
      <c r="AP8" s="2"/>
      <c r="AQ8" s="47">
        <f t="shared" si="13"/>
        <v>2.9</v>
      </c>
      <c r="AR8" s="50">
        <f t="shared" si="14"/>
        <v>1.88735294117647</v>
      </c>
      <c r="AT8" s="123"/>
      <c r="AU8" s="123"/>
      <c r="AV8" s="123"/>
      <c r="AW8" s="123"/>
      <c r="AX8" s="123"/>
      <c r="AY8" s="123"/>
      <c r="AZ8" s="123"/>
      <c r="BA8" s="58"/>
    </row>
    <row r="9" spans="2:53" ht="18.75" thickBot="1" x14ac:dyDescent="0.3">
      <c r="B9" s="16">
        <v>1</v>
      </c>
      <c r="C9" s="17">
        <v>6.6</v>
      </c>
      <c r="D9" s="18">
        <v>55</v>
      </c>
      <c r="E9" s="19">
        <v>2</v>
      </c>
      <c r="F9" s="20">
        <v>2</v>
      </c>
      <c r="G9" s="18">
        <v>10</v>
      </c>
      <c r="H9" s="2"/>
      <c r="I9" s="22">
        <f t="shared" si="0"/>
        <v>12.2</v>
      </c>
      <c r="J9" s="4">
        <f t="shared" si="1"/>
        <v>2</v>
      </c>
      <c r="K9" s="4">
        <f t="shared" si="2"/>
        <v>2</v>
      </c>
      <c r="L9" s="4">
        <f t="shared" si="3"/>
        <v>20</v>
      </c>
      <c r="M9" s="4">
        <f t="shared" si="7"/>
        <v>4</v>
      </c>
      <c r="N9" s="4">
        <f t="shared" si="8"/>
        <v>40</v>
      </c>
      <c r="O9" s="4">
        <f t="shared" si="9"/>
        <v>40</v>
      </c>
      <c r="P9" s="4">
        <f t="shared" si="10"/>
        <v>4</v>
      </c>
      <c r="Q9" s="4">
        <f t="shared" si="11"/>
        <v>4</v>
      </c>
      <c r="R9" s="23">
        <f t="shared" si="12"/>
        <v>400</v>
      </c>
      <c r="S9" s="2"/>
      <c r="T9" s="2"/>
      <c r="U9" s="68">
        <v>155.7411847555924</v>
      </c>
      <c r="V9" s="69">
        <v>1.4635211267605637</v>
      </c>
      <c r="W9" s="69" t="e">
        <v>#N/A</v>
      </c>
      <c r="X9" s="69" t="e">
        <v>#N/A</v>
      </c>
      <c r="Y9" s="69" t="e">
        <v>#N/A</v>
      </c>
      <c r="Z9" s="69" t="e">
        <v>#N/A</v>
      </c>
      <c r="AA9" s="69" t="e">
        <v>#N/A</v>
      </c>
      <c r="AB9" s="69" t="e">
        <v>#N/A</v>
      </c>
      <c r="AC9" s="69" t="e">
        <v>#N/A</v>
      </c>
      <c r="AD9" s="70" t="e">
        <v>#N/A</v>
      </c>
      <c r="AE9" s="2"/>
      <c r="AF9" s="22">
        <f t="shared" si="4"/>
        <v>12.2</v>
      </c>
      <c r="AG9" s="4">
        <f t="shared" si="5"/>
        <v>2</v>
      </c>
      <c r="AH9" s="4">
        <f t="shared" si="6"/>
        <v>20</v>
      </c>
      <c r="AI9" s="23">
        <f t="shared" si="15"/>
        <v>40</v>
      </c>
      <c r="AJ9" s="2"/>
      <c r="AK9" s="2"/>
      <c r="AL9" s="68">
        <v>148.81400000000002</v>
      </c>
      <c r="AM9" s="69">
        <v>8.390705882352945</v>
      </c>
      <c r="AN9" s="69" t="e">
        <v>#N/A</v>
      </c>
      <c r="AO9" s="70" t="e">
        <v>#N/A</v>
      </c>
      <c r="AP9" s="2"/>
      <c r="AQ9" s="47">
        <f t="shared" si="13"/>
        <v>12.2</v>
      </c>
      <c r="AR9" s="50">
        <f t="shared" si="14"/>
        <v>12.227352941176473</v>
      </c>
      <c r="AT9" s="58"/>
      <c r="AU9" s="58"/>
      <c r="AV9" s="58"/>
      <c r="AW9" s="58"/>
      <c r="AX9" s="58"/>
      <c r="AY9" s="58"/>
      <c r="AZ9" s="58"/>
    </row>
    <row r="10" spans="2:53" ht="18.75" thickBot="1" x14ac:dyDescent="0.3">
      <c r="B10" s="10">
        <v>2</v>
      </c>
      <c r="C10" s="14">
        <v>6.9</v>
      </c>
      <c r="D10" s="7">
        <v>86</v>
      </c>
      <c r="E10" s="12">
        <v>5</v>
      </c>
      <c r="F10" s="3">
        <v>2</v>
      </c>
      <c r="G10" s="7">
        <v>10</v>
      </c>
      <c r="H10" s="2"/>
      <c r="I10" s="22">
        <f t="shared" si="0"/>
        <v>13.5</v>
      </c>
      <c r="J10" s="4">
        <f t="shared" si="1"/>
        <v>5</v>
      </c>
      <c r="K10" s="4">
        <f t="shared" si="2"/>
        <v>2</v>
      </c>
      <c r="L10" s="4">
        <f t="shared" si="3"/>
        <v>20</v>
      </c>
      <c r="M10" s="4">
        <f t="shared" si="7"/>
        <v>10</v>
      </c>
      <c r="N10" s="4">
        <f t="shared" si="8"/>
        <v>100</v>
      </c>
      <c r="O10" s="4">
        <f t="shared" si="9"/>
        <v>40</v>
      </c>
      <c r="P10" s="4">
        <f t="shared" si="10"/>
        <v>25</v>
      </c>
      <c r="Q10" s="4">
        <f t="shared" si="11"/>
        <v>4</v>
      </c>
      <c r="R10" s="23">
        <f t="shared" si="12"/>
        <v>400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2">
        <f t="shared" si="4"/>
        <v>13.5</v>
      </c>
      <c r="AG10" s="4">
        <f t="shared" si="5"/>
        <v>2</v>
      </c>
      <c r="AH10" s="4">
        <f t="shared" si="6"/>
        <v>20</v>
      </c>
      <c r="AI10" s="23">
        <f t="shared" si="15"/>
        <v>40</v>
      </c>
      <c r="AJ10" s="2"/>
      <c r="AK10" s="2"/>
      <c r="AL10" s="2"/>
      <c r="AM10" s="2"/>
      <c r="AN10" s="2"/>
      <c r="AO10" s="2"/>
      <c r="AP10" s="2"/>
      <c r="AQ10" s="47">
        <f t="shared" si="13"/>
        <v>13.5</v>
      </c>
      <c r="AR10" s="50">
        <f>$AO$5+($AN$5*AG10)+($AM$5*AH10)+($AL$5*AI10)</f>
        <v>12.227352941176473</v>
      </c>
      <c r="AT10" s="58"/>
      <c r="AU10" s="58"/>
      <c r="AV10" s="58"/>
      <c r="AW10" s="58"/>
      <c r="AX10" s="58"/>
      <c r="AY10" s="58"/>
      <c r="AZ10" s="58"/>
    </row>
    <row r="11" spans="2:53" ht="18.75" thickBot="1" x14ac:dyDescent="0.3">
      <c r="B11" s="10">
        <v>3</v>
      </c>
      <c r="C11" s="14">
        <v>1.5</v>
      </c>
      <c r="D11" s="7">
        <v>52</v>
      </c>
      <c r="E11" s="12">
        <v>2</v>
      </c>
      <c r="F11" s="3">
        <v>5</v>
      </c>
      <c r="G11" s="7">
        <v>10</v>
      </c>
      <c r="H11" s="2"/>
      <c r="I11" s="22">
        <f t="shared" si="0"/>
        <v>4.0999999999999996</v>
      </c>
      <c r="J11" s="4">
        <f t="shared" si="1"/>
        <v>2</v>
      </c>
      <c r="K11" s="4">
        <f t="shared" si="2"/>
        <v>5</v>
      </c>
      <c r="L11" s="4">
        <f t="shared" si="3"/>
        <v>20</v>
      </c>
      <c r="M11" s="4">
        <f t="shared" si="7"/>
        <v>10</v>
      </c>
      <c r="N11" s="4">
        <f t="shared" si="8"/>
        <v>40</v>
      </c>
      <c r="O11" s="4">
        <f t="shared" si="9"/>
        <v>100</v>
      </c>
      <c r="P11" s="4">
        <f t="shared" si="10"/>
        <v>4</v>
      </c>
      <c r="Q11" s="4">
        <f t="shared" si="11"/>
        <v>25</v>
      </c>
      <c r="R11" s="23">
        <f t="shared" si="12"/>
        <v>400</v>
      </c>
      <c r="S11" s="2"/>
      <c r="T11" s="2"/>
      <c r="U11" s="38" t="s">
        <v>9</v>
      </c>
      <c r="V11" s="40">
        <v>0</v>
      </c>
      <c r="W11" s="38" t="s">
        <v>10</v>
      </c>
      <c r="X11" s="39">
        <v>0.05</v>
      </c>
      <c r="Y11" s="2"/>
      <c r="Z11" s="2"/>
      <c r="AA11" s="2"/>
      <c r="AB11" s="2"/>
      <c r="AC11" s="2"/>
      <c r="AD11" s="2"/>
      <c r="AE11" s="2"/>
      <c r="AF11" s="22">
        <f t="shared" si="4"/>
        <v>4.0999999999999996</v>
      </c>
      <c r="AG11" s="4">
        <f t="shared" si="5"/>
        <v>5</v>
      </c>
      <c r="AH11" s="4">
        <f t="shared" si="6"/>
        <v>20</v>
      </c>
      <c r="AI11" s="23">
        <f t="shared" si="15"/>
        <v>100</v>
      </c>
      <c r="AJ11" s="2"/>
      <c r="AK11" s="2"/>
      <c r="AL11" s="38" t="s">
        <v>9</v>
      </c>
      <c r="AM11" s="45">
        <v>0</v>
      </c>
      <c r="AN11" s="44" t="s">
        <v>10</v>
      </c>
      <c r="AO11" s="39">
        <v>0.05</v>
      </c>
      <c r="AP11" s="2"/>
      <c r="AQ11" s="47">
        <f t="shared" si="13"/>
        <v>4.0999999999999996</v>
      </c>
      <c r="AR11" s="50">
        <f t="shared" si="14"/>
        <v>3.877352941176472</v>
      </c>
    </row>
    <row r="12" spans="2:53" ht="18.75" thickBot="1" x14ac:dyDescent="0.3">
      <c r="B12" s="10">
        <v>4</v>
      </c>
      <c r="C12" s="14">
        <v>2.9</v>
      </c>
      <c r="D12" s="7">
        <v>84</v>
      </c>
      <c r="E12" s="12">
        <v>5</v>
      </c>
      <c r="F12" s="3">
        <v>5</v>
      </c>
      <c r="G12" s="7">
        <v>10</v>
      </c>
      <c r="H12" s="2"/>
      <c r="I12" s="22">
        <f t="shared" si="0"/>
        <v>4.7</v>
      </c>
      <c r="J12" s="4">
        <f t="shared" si="1"/>
        <v>5</v>
      </c>
      <c r="K12" s="4">
        <f t="shared" si="2"/>
        <v>5</v>
      </c>
      <c r="L12" s="4">
        <f t="shared" si="3"/>
        <v>20</v>
      </c>
      <c r="M12" s="4">
        <f t="shared" si="7"/>
        <v>25</v>
      </c>
      <c r="N12" s="4">
        <f t="shared" si="8"/>
        <v>100</v>
      </c>
      <c r="O12" s="4">
        <f t="shared" si="9"/>
        <v>100</v>
      </c>
      <c r="P12" s="4">
        <f t="shared" si="10"/>
        <v>25</v>
      </c>
      <c r="Q12" s="4">
        <f t="shared" si="11"/>
        <v>25</v>
      </c>
      <c r="R12" s="23">
        <f t="shared" si="12"/>
        <v>400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2">
        <f t="shared" si="4"/>
        <v>4.7</v>
      </c>
      <c r="AG12" s="4">
        <f t="shared" si="5"/>
        <v>5</v>
      </c>
      <c r="AH12" s="4">
        <f t="shared" si="6"/>
        <v>20</v>
      </c>
      <c r="AI12" s="23">
        <f t="shared" si="15"/>
        <v>100</v>
      </c>
      <c r="AJ12" s="2"/>
      <c r="AK12" s="2"/>
      <c r="AL12" s="2"/>
      <c r="AM12" s="2"/>
      <c r="AN12" s="2"/>
      <c r="AO12" s="2"/>
      <c r="AP12" s="2"/>
      <c r="AQ12" s="47">
        <f t="shared" si="13"/>
        <v>4.7</v>
      </c>
      <c r="AR12" s="50">
        <f t="shared" si="14"/>
        <v>3.877352941176472</v>
      </c>
    </row>
    <row r="13" spans="2:53" ht="21" thickBot="1" x14ac:dyDescent="0.35">
      <c r="B13" s="10">
        <v>5</v>
      </c>
      <c r="C13" s="14">
        <v>12.2</v>
      </c>
      <c r="D13" s="7">
        <v>82</v>
      </c>
      <c r="E13" s="12">
        <v>2</v>
      </c>
      <c r="F13" s="3">
        <v>2</v>
      </c>
      <c r="G13" s="7">
        <v>20</v>
      </c>
      <c r="H13" s="2"/>
      <c r="I13" s="22">
        <f t="shared" si="0"/>
        <v>5.4</v>
      </c>
      <c r="J13" s="4">
        <f t="shared" si="1"/>
        <v>2</v>
      </c>
      <c r="K13" s="4">
        <f t="shared" si="2"/>
        <v>3.5</v>
      </c>
      <c r="L13" s="4">
        <f t="shared" si="3"/>
        <v>15</v>
      </c>
      <c r="M13" s="4">
        <f t="shared" si="7"/>
        <v>7</v>
      </c>
      <c r="N13" s="4">
        <f t="shared" si="8"/>
        <v>30</v>
      </c>
      <c r="O13" s="4">
        <f t="shared" si="9"/>
        <v>52.5</v>
      </c>
      <c r="P13" s="4">
        <f t="shared" si="10"/>
        <v>4</v>
      </c>
      <c r="Q13" s="4">
        <f t="shared" si="11"/>
        <v>12.25</v>
      </c>
      <c r="R13" s="23">
        <f t="shared" si="12"/>
        <v>225</v>
      </c>
      <c r="S13" s="2"/>
      <c r="T13" s="140" t="s">
        <v>13</v>
      </c>
      <c r="U13" s="141"/>
      <c r="V13" s="141"/>
      <c r="W13" s="141"/>
      <c r="X13" s="141"/>
      <c r="Y13" s="141"/>
      <c r="Z13" s="141"/>
      <c r="AA13" s="141"/>
      <c r="AB13" s="141"/>
      <c r="AC13" s="141"/>
      <c r="AD13" s="142"/>
      <c r="AE13" s="2"/>
      <c r="AF13" s="22">
        <f t="shared" si="4"/>
        <v>5.4</v>
      </c>
      <c r="AG13" s="4">
        <f t="shared" si="5"/>
        <v>3.5</v>
      </c>
      <c r="AH13" s="4">
        <f t="shared" si="6"/>
        <v>15</v>
      </c>
      <c r="AI13" s="23">
        <f t="shared" si="15"/>
        <v>52.5</v>
      </c>
      <c r="AJ13" s="2"/>
      <c r="AK13" s="143" t="s">
        <v>13</v>
      </c>
      <c r="AL13" s="144"/>
      <c r="AM13" s="144"/>
      <c r="AN13" s="144"/>
      <c r="AO13" s="145"/>
      <c r="AP13" s="2"/>
      <c r="AQ13" s="47">
        <f t="shared" si="13"/>
        <v>5.4</v>
      </c>
      <c r="AR13" s="50">
        <f t="shared" si="14"/>
        <v>6.0823529411764703</v>
      </c>
    </row>
    <row r="14" spans="2:53" ht="21" x14ac:dyDescent="0.35">
      <c r="B14" s="10">
        <v>6</v>
      </c>
      <c r="C14" s="14">
        <v>13.5</v>
      </c>
      <c r="D14" s="7">
        <v>184</v>
      </c>
      <c r="E14" s="12">
        <v>5</v>
      </c>
      <c r="F14" s="3">
        <v>2</v>
      </c>
      <c r="G14" s="7">
        <v>20</v>
      </c>
      <c r="H14" s="2"/>
      <c r="I14" s="22">
        <f t="shared" si="0"/>
        <v>6.7</v>
      </c>
      <c r="J14" s="4">
        <f t="shared" si="1"/>
        <v>5</v>
      </c>
      <c r="K14" s="4">
        <f t="shared" si="2"/>
        <v>3.5</v>
      </c>
      <c r="L14" s="4">
        <f t="shared" si="3"/>
        <v>15</v>
      </c>
      <c r="M14" s="4">
        <f t="shared" si="7"/>
        <v>17.5</v>
      </c>
      <c r="N14" s="4">
        <f t="shared" si="8"/>
        <v>75</v>
      </c>
      <c r="O14" s="4">
        <f t="shared" si="9"/>
        <v>52.5</v>
      </c>
      <c r="P14" s="4">
        <f t="shared" si="10"/>
        <v>25</v>
      </c>
      <c r="Q14" s="4">
        <f t="shared" si="11"/>
        <v>12.25</v>
      </c>
      <c r="R14" s="23">
        <f t="shared" si="12"/>
        <v>225</v>
      </c>
      <c r="S14" s="2"/>
      <c r="T14" s="71" t="s">
        <v>20</v>
      </c>
      <c r="U14" s="72">
        <f>ABS((U5-$V$11)/U6)</f>
        <v>0.46133723109024449</v>
      </c>
      <c r="V14" s="73">
        <f t="shared" ref="V14:AD14" si="16">ABS((V5-$V$11)/V6)</f>
        <v>2.0722360871922616</v>
      </c>
      <c r="W14" s="73">
        <f t="shared" si="16"/>
        <v>1.8932473254031454</v>
      </c>
      <c r="X14" s="73">
        <f t="shared" si="16"/>
        <v>6.0311361302697986</v>
      </c>
      <c r="Y14" s="73">
        <f t="shared" si="16"/>
        <v>0.15464451616076569</v>
      </c>
      <c r="Z14" s="73">
        <f t="shared" si="16"/>
        <v>0.30928903232153127</v>
      </c>
      <c r="AA14" s="73">
        <f t="shared" si="16"/>
        <v>1.9341052732691821</v>
      </c>
      <c r="AB14" s="73">
        <f t="shared" si="16"/>
        <v>2.1355292034183209</v>
      </c>
      <c r="AC14" s="73">
        <f t="shared" si="16"/>
        <v>1.4980389314397466</v>
      </c>
      <c r="AD14" s="74">
        <f t="shared" si="16"/>
        <v>2.421719920891269</v>
      </c>
      <c r="AE14" s="2"/>
      <c r="AF14" s="22">
        <f t="shared" si="4"/>
        <v>6.7</v>
      </c>
      <c r="AG14" s="4">
        <f t="shared" si="5"/>
        <v>3.5</v>
      </c>
      <c r="AH14" s="4">
        <f t="shared" si="6"/>
        <v>15</v>
      </c>
      <c r="AI14" s="23">
        <f t="shared" si="15"/>
        <v>52.5</v>
      </c>
      <c r="AJ14" s="2"/>
      <c r="AK14" s="71" t="s">
        <v>20</v>
      </c>
      <c r="AL14" s="72">
        <f>ABS((AL5-$V$11)/AL6)</f>
        <v>3.4325908168104982</v>
      </c>
      <c r="AM14" s="73">
        <f>ABS((AM5-$V$11)/AM6)</f>
        <v>5.9806475867372262</v>
      </c>
      <c r="AN14" s="73">
        <f>ABS((AN5-$V$11)/AN6)</f>
        <v>0.30926948885944627</v>
      </c>
      <c r="AO14" s="74">
        <f>ABS((AO5-$V$11)/AO6)</f>
        <v>0.36685489875698118</v>
      </c>
      <c r="AP14" s="2"/>
      <c r="AQ14" s="47">
        <f t="shared" si="13"/>
        <v>6.7</v>
      </c>
      <c r="AR14" s="50">
        <f t="shared" si="14"/>
        <v>6.0823529411764703</v>
      </c>
    </row>
    <row r="15" spans="2:53" ht="21" x14ac:dyDescent="0.35">
      <c r="B15" s="10">
        <v>7</v>
      </c>
      <c r="C15" s="14">
        <v>4.0999999999999996</v>
      </c>
      <c r="D15" s="7">
        <v>88</v>
      </c>
      <c r="E15" s="12">
        <v>2</v>
      </c>
      <c r="F15" s="3">
        <v>5</v>
      </c>
      <c r="G15" s="7">
        <v>20</v>
      </c>
      <c r="H15" s="2"/>
      <c r="I15" s="22">
        <f t="shared" si="0"/>
        <v>9.1</v>
      </c>
      <c r="J15" s="4">
        <f t="shared" si="1"/>
        <v>3.5</v>
      </c>
      <c r="K15" s="4">
        <f t="shared" si="2"/>
        <v>2</v>
      </c>
      <c r="L15" s="4">
        <f t="shared" si="3"/>
        <v>15</v>
      </c>
      <c r="M15" s="4">
        <f t="shared" si="7"/>
        <v>7</v>
      </c>
      <c r="N15" s="4">
        <f t="shared" si="8"/>
        <v>52.5</v>
      </c>
      <c r="O15" s="4">
        <f t="shared" si="9"/>
        <v>30</v>
      </c>
      <c r="P15" s="4">
        <f t="shared" si="10"/>
        <v>12.25</v>
      </c>
      <c r="Q15" s="4">
        <f t="shared" si="11"/>
        <v>4</v>
      </c>
      <c r="R15" s="23">
        <f t="shared" si="12"/>
        <v>225</v>
      </c>
      <c r="S15" s="2"/>
      <c r="T15" s="75" t="s">
        <v>21</v>
      </c>
      <c r="U15" s="76">
        <f>ABS(_xlfn.T.INV(1-($X$11/2),$V$8))</f>
        <v>2.3646242515927849</v>
      </c>
      <c r="V15" s="77">
        <f t="shared" ref="V15:AD15" si="17">ABS(_xlfn.T.INV(1-($X$11/2),$V$8))</f>
        <v>2.3646242515927849</v>
      </c>
      <c r="W15" s="77">
        <f t="shared" si="17"/>
        <v>2.3646242515927849</v>
      </c>
      <c r="X15" s="77">
        <f t="shared" si="17"/>
        <v>2.3646242515927849</v>
      </c>
      <c r="Y15" s="77">
        <f t="shared" si="17"/>
        <v>2.3646242515927849</v>
      </c>
      <c r="Z15" s="77">
        <f t="shared" si="17"/>
        <v>2.3646242515927849</v>
      </c>
      <c r="AA15" s="77">
        <f t="shared" si="17"/>
        <v>2.3646242515927849</v>
      </c>
      <c r="AB15" s="77">
        <f t="shared" si="17"/>
        <v>2.3646242515927849</v>
      </c>
      <c r="AC15" s="77">
        <f t="shared" si="17"/>
        <v>2.3646242515927849</v>
      </c>
      <c r="AD15" s="78">
        <f t="shared" si="17"/>
        <v>2.3646242515927849</v>
      </c>
      <c r="AE15" s="2"/>
      <c r="AF15" s="22">
        <f t="shared" si="4"/>
        <v>9.1</v>
      </c>
      <c r="AG15" s="4">
        <f t="shared" si="5"/>
        <v>2</v>
      </c>
      <c r="AH15" s="4">
        <f t="shared" si="6"/>
        <v>15</v>
      </c>
      <c r="AI15" s="23">
        <f t="shared" si="15"/>
        <v>30</v>
      </c>
      <c r="AJ15" s="2"/>
      <c r="AK15" s="75" t="s">
        <v>21</v>
      </c>
      <c r="AL15" s="76">
        <f>ABS(_xlfn.T.INV(1-($X$11/2),$V$8))</f>
        <v>2.3646242515927849</v>
      </c>
      <c r="AM15" s="77">
        <f>ABS(_xlfn.T.INV(1-($X$11/2),$V$8))</f>
        <v>2.3646242515927849</v>
      </c>
      <c r="AN15" s="77">
        <f>ABS(_xlfn.T.INV(1-($X$11/2),$V$8))</f>
        <v>2.3646242515927849</v>
      </c>
      <c r="AO15" s="78">
        <f>ABS(_xlfn.T.INV(1-($X$11/2),$V$8))</f>
        <v>2.3646242515927849</v>
      </c>
      <c r="AP15" s="2"/>
      <c r="AQ15" s="47">
        <f t="shared" si="13"/>
        <v>9.1</v>
      </c>
      <c r="AR15" s="50">
        <f t="shared" si="14"/>
        <v>9.2823529411764731</v>
      </c>
    </row>
    <row r="16" spans="2:53" ht="18.75" thickBot="1" x14ac:dyDescent="0.3">
      <c r="B16" s="10">
        <v>8</v>
      </c>
      <c r="C16" s="14">
        <v>4.7</v>
      </c>
      <c r="D16" s="7">
        <v>197</v>
      </c>
      <c r="E16" s="12">
        <v>5</v>
      </c>
      <c r="F16" s="3">
        <v>5</v>
      </c>
      <c r="G16" s="7">
        <v>20</v>
      </c>
      <c r="H16" s="2"/>
      <c r="I16" s="22">
        <f t="shared" si="0"/>
        <v>3.1</v>
      </c>
      <c r="J16" s="4">
        <f t="shared" si="1"/>
        <v>3.5</v>
      </c>
      <c r="K16" s="4">
        <f t="shared" si="2"/>
        <v>5</v>
      </c>
      <c r="L16" s="4">
        <f t="shared" si="3"/>
        <v>15</v>
      </c>
      <c r="M16" s="4">
        <f t="shared" si="7"/>
        <v>17.5</v>
      </c>
      <c r="N16" s="4">
        <f t="shared" si="8"/>
        <v>52.5</v>
      </c>
      <c r="O16" s="4">
        <f t="shared" si="9"/>
        <v>75</v>
      </c>
      <c r="P16" s="4">
        <f t="shared" si="10"/>
        <v>12.25</v>
      </c>
      <c r="Q16" s="4">
        <f t="shared" si="11"/>
        <v>25</v>
      </c>
      <c r="R16" s="23">
        <f t="shared" si="12"/>
        <v>225</v>
      </c>
      <c r="S16" s="2"/>
      <c r="T16" s="75" t="s">
        <v>14</v>
      </c>
      <c r="U16" s="79">
        <f>_xlfn.T.DIST.2T(U14,$V$8)</f>
        <v>0.6585493408380052</v>
      </c>
      <c r="V16" s="80">
        <f t="shared" ref="V16:AC16" si="18">_xlfn.T.DIST.2T(V14,$V$8)</f>
        <v>7.6962269494400881E-2</v>
      </c>
      <c r="W16" s="80">
        <f t="shared" si="18"/>
        <v>0.10019591438444761</v>
      </c>
      <c r="X16" s="80">
        <f t="shared" si="18"/>
        <v>5.2571027271034322E-4</v>
      </c>
      <c r="Y16" s="80">
        <f t="shared" si="18"/>
        <v>0.88146600767015215</v>
      </c>
      <c r="Z16" s="80">
        <f t="shared" si="18"/>
        <v>0.7661047465485481</v>
      </c>
      <c r="AA16" s="80">
        <f t="shared" si="18"/>
        <v>9.4350373766907025E-2</v>
      </c>
      <c r="AB16" s="80">
        <f t="shared" si="18"/>
        <v>7.0095543939577579E-2</v>
      </c>
      <c r="AC16" s="80">
        <f t="shared" si="18"/>
        <v>0.17779433836599454</v>
      </c>
      <c r="AD16" s="81">
        <f>_xlfn.T.DIST.2T(AD14,$V$8)</f>
        <v>4.597593687679221E-2</v>
      </c>
      <c r="AE16" s="2"/>
      <c r="AF16" s="22">
        <f t="shared" si="4"/>
        <v>3.1</v>
      </c>
      <c r="AG16" s="4">
        <f t="shared" si="5"/>
        <v>5</v>
      </c>
      <c r="AH16" s="4">
        <f t="shared" si="6"/>
        <v>15</v>
      </c>
      <c r="AI16" s="23">
        <f t="shared" si="15"/>
        <v>75</v>
      </c>
      <c r="AJ16" s="2"/>
      <c r="AK16" s="120" t="s">
        <v>14</v>
      </c>
      <c r="AL16" s="79">
        <f>_xlfn.T.DIST.2T(AL14,$V$8)</f>
        <v>1.0946654282938372E-2</v>
      </c>
      <c r="AM16" s="80">
        <f>_xlfn.T.DIST.2T(AM14,$V$8)</f>
        <v>5.5283716573755045E-4</v>
      </c>
      <c r="AN16" s="80">
        <f>_xlfn.T.DIST.2T(AN14,$V$8)</f>
        <v>0.76611899950979268</v>
      </c>
      <c r="AO16" s="81">
        <f>_xlfn.T.DIST.2T(AO14,$V$8)</f>
        <v>0.7245658661328056</v>
      </c>
      <c r="AP16" s="2"/>
      <c r="AQ16" s="47">
        <f t="shared" si="13"/>
        <v>3.1</v>
      </c>
      <c r="AR16" s="50">
        <f t="shared" si="14"/>
        <v>2.8823529411764692</v>
      </c>
    </row>
    <row r="17" spans="2:44" ht="18.75" thickBot="1" x14ac:dyDescent="0.3">
      <c r="B17" s="10">
        <v>9</v>
      </c>
      <c r="C17" s="14">
        <v>5.4</v>
      </c>
      <c r="D17" s="7">
        <v>76</v>
      </c>
      <c r="E17" s="12">
        <v>2</v>
      </c>
      <c r="F17" s="3">
        <v>3.5</v>
      </c>
      <c r="G17" s="7">
        <v>15</v>
      </c>
      <c r="H17" s="2"/>
      <c r="I17" s="22">
        <f t="shared" si="0"/>
        <v>4.0999999999999996</v>
      </c>
      <c r="J17" s="4">
        <f t="shared" si="1"/>
        <v>3.5</v>
      </c>
      <c r="K17" s="4">
        <f t="shared" si="2"/>
        <v>3.5</v>
      </c>
      <c r="L17" s="4">
        <f t="shared" si="3"/>
        <v>10</v>
      </c>
      <c r="M17" s="4">
        <f t="shared" si="7"/>
        <v>12.25</v>
      </c>
      <c r="N17" s="4">
        <f t="shared" si="8"/>
        <v>35</v>
      </c>
      <c r="O17" s="4">
        <f t="shared" si="9"/>
        <v>35</v>
      </c>
      <c r="P17" s="4">
        <f t="shared" si="10"/>
        <v>12.25</v>
      </c>
      <c r="Q17" s="4">
        <f t="shared" si="11"/>
        <v>12.25</v>
      </c>
      <c r="R17" s="23">
        <f t="shared" si="12"/>
        <v>100</v>
      </c>
      <c r="S17" s="2"/>
      <c r="T17" s="82" t="s">
        <v>15</v>
      </c>
      <c r="U17" s="83" t="str">
        <f>IF(U16&lt;$X$11, "Significativo","No Significativo")</f>
        <v>No Significativo</v>
      </c>
      <c r="V17" s="84" t="str">
        <f t="shared" ref="V17:AD17" si="19">IF(V16&lt;$X$11, "Significativo","No Significativo")</f>
        <v>No Significativo</v>
      </c>
      <c r="W17" s="84" t="str">
        <f t="shared" si="19"/>
        <v>No Significativo</v>
      </c>
      <c r="X17" s="84" t="str">
        <f t="shared" si="19"/>
        <v>Significativo</v>
      </c>
      <c r="Y17" s="84" t="str">
        <f t="shared" si="19"/>
        <v>No Significativo</v>
      </c>
      <c r="Z17" s="84" t="str">
        <f t="shared" si="19"/>
        <v>No Significativo</v>
      </c>
      <c r="AA17" s="84" t="str">
        <f t="shared" si="19"/>
        <v>No Significativo</v>
      </c>
      <c r="AB17" s="84" t="str">
        <f t="shared" si="19"/>
        <v>No Significativo</v>
      </c>
      <c r="AC17" s="84" t="str">
        <f t="shared" si="19"/>
        <v>No Significativo</v>
      </c>
      <c r="AD17" s="85" t="str">
        <f t="shared" si="19"/>
        <v>Significativo</v>
      </c>
      <c r="AE17" s="2"/>
      <c r="AF17" s="22">
        <f t="shared" si="4"/>
        <v>4.0999999999999996</v>
      </c>
      <c r="AG17" s="4">
        <f t="shared" si="5"/>
        <v>3.5</v>
      </c>
      <c r="AH17" s="4">
        <f t="shared" si="6"/>
        <v>10</v>
      </c>
      <c r="AI17" s="23">
        <f t="shared" si="15"/>
        <v>35</v>
      </c>
      <c r="AJ17" s="2"/>
      <c r="AK17" s="121" t="s">
        <v>15</v>
      </c>
      <c r="AL17" s="122" t="str">
        <f>IF(AL16&lt;$X$11, "Significativo","No Significativo")</f>
        <v>Significativo</v>
      </c>
      <c r="AM17" s="84" t="str">
        <f>IF(AM16&lt;$X$11, "Significativo","No Significativo")</f>
        <v>Significativo</v>
      </c>
      <c r="AN17" s="84" t="str">
        <f>IF(AN16&lt;$X$11, "Significativo","No Significativo")</f>
        <v>No Significativo</v>
      </c>
      <c r="AO17" s="85" t="str">
        <f>IF(AO16&lt;$X$11, "Significativo","No Significativo")</f>
        <v>No Significativo</v>
      </c>
      <c r="AP17" s="2"/>
      <c r="AQ17" s="47">
        <f t="shared" si="13"/>
        <v>4.0999999999999996</v>
      </c>
      <c r="AR17" s="50">
        <f t="shared" si="14"/>
        <v>4.1123529411764714</v>
      </c>
    </row>
    <row r="18" spans="2:44" ht="18" x14ac:dyDescent="0.25">
      <c r="B18" s="10">
        <v>10</v>
      </c>
      <c r="C18" s="14">
        <v>6.7</v>
      </c>
      <c r="D18" s="7">
        <v>134</v>
      </c>
      <c r="E18" s="12">
        <v>5</v>
      </c>
      <c r="F18" s="3">
        <v>3.5</v>
      </c>
      <c r="G18" s="7">
        <v>15</v>
      </c>
      <c r="H18" s="2"/>
      <c r="I18" s="22">
        <f t="shared" si="0"/>
        <v>7.2</v>
      </c>
      <c r="J18" s="4">
        <f t="shared" si="1"/>
        <v>3.5</v>
      </c>
      <c r="K18" s="4">
        <f t="shared" si="2"/>
        <v>3.5</v>
      </c>
      <c r="L18" s="4">
        <f t="shared" si="3"/>
        <v>20</v>
      </c>
      <c r="M18" s="4">
        <f t="shared" si="7"/>
        <v>12.25</v>
      </c>
      <c r="N18" s="4">
        <f t="shared" si="8"/>
        <v>70</v>
      </c>
      <c r="O18" s="4">
        <f t="shared" si="9"/>
        <v>70</v>
      </c>
      <c r="P18" s="4">
        <f t="shared" si="10"/>
        <v>12.25</v>
      </c>
      <c r="Q18" s="4">
        <f t="shared" si="11"/>
        <v>12.25</v>
      </c>
      <c r="R18" s="23">
        <f t="shared" si="12"/>
        <v>400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2">
        <f t="shared" si="4"/>
        <v>7.2</v>
      </c>
      <c r="AG18" s="4">
        <f t="shared" si="5"/>
        <v>3.5</v>
      </c>
      <c r="AH18" s="4">
        <f t="shared" si="6"/>
        <v>20</v>
      </c>
      <c r="AI18" s="23">
        <f t="shared" si="15"/>
        <v>70</v>
      </c>
      <c r="AJ18" s="2"/>
      <c r="AK18" s="2"/>
      <c r="AL18" s="2"/>
      <c r="AM18" s="2"/>
      <c r="AN18" s="2"/>
      <c r="AO18" s="2"/>
      <c r="AP18" s="2"/>
      <c r="AQ18" s="47">
        <f t="shared" si="13"/>
        <v>7.2</v>
      </c>
      <c r="AR18" s="50">
        <f t="shared" si="14"/>
        <v>8.0523529411764727</v>
      </c>
    </row>
    <row r="19" spans="2:44" ht="18" x14ac:dyDescent="0.25">
      <c r="B19" s="10">
        <v>11</v>
      </c>
      <c r="C19" s="14">
        <v>9.1</v>
      </c>
      <c r="D19" s="7">
        <v>116</v>
      </c>
      <c r="E19" s="12">
        <v>3.5</v>
      </c>
      <c r="F19" s="3">
        <v>2</v>
      </c>
      <c r="G19" s="7">
        <v>15</v>
      </c>
      <c r="H19" s="2"/>
      <c r="I19" s="22">
        <f t="shared" si="0"/>
        <v>5.0999999999999996</v>
      </c>
      <c r="J19" s="4">
        <f t="shared" si="1"/>
        <v>3.5</v>
      </c>
      <c r="K19" s="4">
        <f t="shared" si="2"/>
        <v>3.5</v>
      </c>
      <c r="L19" s="4">
        <f t="shared" si="3"/>
        <v>15</v>
      </c>
      <c r="M19" s="4">
        <f t="shared" si="7"/>
        <v>12.25</v>
      </c>
      <c r="N19" s="4">
        <f t="shared" si="8"/>
        <v>52.5</v>
      </c>
      <c r="O19" s="4">
        <f t="shared" si="9"/>
        <v>52.5</v>
      </c>
      <c r="P19" s="4">
        <f t="shared" si="10"/>
        <v>12.25</v>
      </c>
      <c r="Q19" s="4">
        <f t="shared" si="11"/>
        <v>12.25</v>
      </c>
      <c r="R19" s="23">
        <f t="shared" si="12"/>
        <v>225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2">
        <f t="shared" si="4"/>
        <v>5.0999999999999996</v>
      </c>
      <c r="AG19" s="4">
        <f t="shared" si="5"/>
        <v>3.5</v>
      </c>
      <c r="AH19" s="4">
        <f t="shared" si="6"/>
        <v>15</v>
      </c>
      <c r="AI19" s="23">
        <f t="shared" si="15"/>
        <v>52.5</v>
      </c>
      <c r="AJ19" s="2"/>
      <c r="AK19" s="2"/>
      <c r="AL19" s="2"/>
      <c r="AM19" s="2"/>
      <c r="AN19" s="2"/>
      <c r="AO19" s="2"/>
      <c r="AP19" s="2"/>
      <c r="AQ19" s="47">
        <f t="shared" si="13"/>
        <v>5.0999999999999996</v>
      </c>
      <c r="AR19" s="50">
        <f t="shared" si="14"/>
        <v>6.0823529411764703</v>
      </c>
    </row>
    <row r="20" spans="2:44" ht="18" x14ac:dyDescent="0.25">
      <c r="B20" s="10">
        <v>12</v>
      </c>
      <c r="C20" s="14">
        <v>3.1</v>
      </c>
      <c r="D20" s="7">
        <v>107</v>
      </c>
      <c r="E20" s="12">
        <v>3.5</v>
      </c>
      <c r="F20" s="3">
        <v>5</v>
      </c>
      <c r="G20" s="7">
        <v>15</v>
      </c>
      <c r="H20" s="2"/>
      <c r="I20" s="22">
        <f t="shared" si="0"/>
        <v>4.9000000000000004</v>
      </c>
      <c r="J20" s="4">
        <f t="shared" si="1"/>
        <v>3.5</v>
      </c>
      <c r="K20" s="4">
        <f t="shared" si="2"/>
        <v>3.5</v>
      </c>
      <c r="L20" s="4">
        <f t="shared" si="3"/>
        <v>15</v>
      </c>
      <c r="M20" s="4">
        <f t="shared" si="7"/>
        <v>12.25</v>
      </c>
      <c r="N20" s="4">
        <f t="shared" si="8"/>
        <v>52.5</v>
      </c>
      <c r="O20" s="4">
        <f t="shared" si="9"/>
        <v>52.5</v>
      </c>
      <c r="P20" s="4">
        <f t="shared" si="10"/>
        <v>12.25</v>
      </c>
      <c r="Q20" s="4">
        <f t="shared" si="11"/>
        <v>12.25</v>
      </c>
      <c r="R20" s="23">
        <f t="shared" si="12"/>
        <v>225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2">
        <f t="shared" si="4"/>
        <v>4.9000000000000004</v>
      </c>
      <c r="AG20" s="4">
        <f t="shared" si="5"/>
        <v>3.5</v>
      </c>
      <c r="AH20" s="4">
        <f t="shared" si="6"/>
        <v>15</v>
      </c>
      <c r="AI20" s="23">
        <f t="shared" si="15"/>
        <v>52.5</v>
      </c>
      <c r="AJ20" s="2"/>
      <c r="AK20" s="2"/>
      <c r="AL20" s="2"/>
      <c r="AM20" s="2"/>
      <c r="AN20" s="2"/>
      <c r="AO20" s="2"/>
      <c r="AP20" s="2"/>
      <c r="AQ20" s="47">
        <f t="shared" si="13"/>
        <v>4.9000000000000004</v>
      </c>
      <c r="AR20" s="50">
        <f t="shared" si="14"/>
        <v>6.0823529411764703</v>
      </c>
    </row>
    <row r="21" spans="2:44" ht="18.75" thickBot="1" x14ac:dyDescent="0.3">
      <c r="B21" s="10">
        <v>13</v>
      </c>
      <c r="C21" s="14">
        <v>4.0999999999999996</v>
      </c>
      <c r="D21" s="7">
        <v>62</v>
      </c>
      <c r="E21" s="12">
        <v>3.5</v>
      </c>
      <c r="F21" s="3">
        <v>3.5</v>
      </c>
      <c r="G21" s="7">
        <v>10</v>
      </c>
      <c r="H21" s="2"/>
      <c r="I21" s="24">
        <f t="shared" si="0"/>
        <v>5.4</v>
      </c>
      <c r="J21" s="25">
        <f t="shared" si="1"/>
        <v>3.5</v>
      </c>
      <c r="K21" s="25">
        <f t="shared" si="2"/>
        <v>3.5</v>
      </c>
      <c r="L21" s="25">
        <f t="shared" si="3"/>
        <v>15</v>
      </c>
      <c r="M21" s="25">
        <f t="shared" si="7"/>
        <v>12.25</v>
      </c>
      <c r="N21" s="25">
        <f t="shared" si="8"/>
        <v>52.5</v>
      </c>
      <c r="O21" s="25">
        <f t="shared" si="9"/>
        <v>52.5</v>
      </c>
      <c r="P21" s="25">
        <f t="shared" si="10"/>
        <v>12.25</v>
      </c>
      <c r="Q21" s="25">
        <f t="shared" si="11"/>
        <v>12.25</v>
      </c>
      <c r="R21" s="26">
        <f t="shared" si="12"/>
        <v>225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4">
        <f t="shared" si="4"/>
        <v>5.4</v>
      </c>
      <c r="AG21" s="25">
        <f t="shared" si="5"/>
        <v>3.5</v>
      </c>
      <c r="AH21" s="25">
        <f t="shared" si="6"/>
        <v>15</v>
      </c>
      <c r="AI21" s="26">
        <f t="shared" si="15"/>
        <v>52.5</v>
      </c>
      <c r="AJ21" s="2"/>
      <c r="AK21" s="2"/>
      <c r="AL21" s="2"/>
      <c r="AM21" s="2"/>
      <c r="AN21" s="2"/>
      <c r="AO21" s="2"/>
      <c r="AP21" s="2"/>
      <c r="AQ21" s="48">
        <f t="shared" si="13"/>
        <v>5.4</v>
      </c>
      <c r="AR21" s="51">
        <f>$AO$5+($AN$5*AG21)+($AM$5*AH21)+($AL$5*AI21)</f>
        <v>6.0823529411764703</v>
      </c>
    </row>
    <row r="22" spans="2:44" ht="18.75" thickBot="1" x14ac:dyDescent="0.3">
      <c r="B22" s="10">
        <v>14</v>
      </c>
      <c r="C22" s="14">
        <v>7.2</v>
      </c>
      <c r="D22" s="7">
        <v>142</v>
      </c>
      <c r="E22" s="12">
        <v>3.5</v>
      </c>
      <c r="F22" s="3">
        <v>3.5</v>
      </c>
      <c r="G22" s="7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5"/>
      <c r="AR22" s="5"/>
    </row>
    <row r="23" spans="2:44" ht="23.25" customHeight="1" thickBot="1" x14ac:dyDescent="0.3">
      <c r="B23" s="10">
        <v>15</v>
      </c>
      <c r="C23" s="14">
        <v>5.0999999999999996</v>
      </c>
      <c r="D23" s="7">
        <v>109</v>
      </c>
      <c r="E23" s="12">
        <v>3.5</v>
      </c>
      <c r="F23" s="3">
        <v>3.5</v>
      </c>
      <c r="G23" s="7">
        <v>15</v>
      </c>
      <c r="H23" s="2"/>
      <c r="I23" s="133" t="s">
        <v>2</v>
      </c>
      <c r="J23" s="172"/>
      <c r="K23" s="172"/>
      <c r="L23" s="172"/>
      <c r="M23" s="172"/>
      <c r="N23" s="172"/>
      <c r="O23" s="172"/>
      <c r="P23" s="172"/>
      <c r="Q23" s="172"/>
      <c r="R23" s="134"/>
      <c r="S23" s="2"/>
      <c r="T23" s="2"/>
      <c r="U23" s="139" t="s">
        <v>34</v>
      </c>
      <c r="V23" s="139"/>
      <c r="W23" s="139"/>
      <c r="X23" s="139"/>
      <c r="Y23" s="139"/>
      <c r="Z23" s="139"/>
      <c r="AA23" s="139"/>
      <c r="AB23" s="139"/>
      <c r="AC23" s="139"/>
      <c r="AD23" s="139"/>
      <c r="AE23" s="2"/>
      <c r="AF23" s="133" t="s">
        <v>17</v>
      </c>
      <c r="AG23" s="172"/>
      <c r="AH23" s="172"/>
      <c r="AI23" s="134"/>
      <c r="AJ23" s="2"/>
      <c r="AK23" s="2"/>
      <c r="AL23" s="139" t="s">
        <v>46</v>
      </c>
      <c r="AM23" s="139"/>
      <c r="AN23" s="139"/>
      <c r="AO23" s="139"/>
      <c r="AP23" s="2"/>
      <c r="AQ23" s="133" t="s">
        <v>19</v>
      </c>
      <c r="AR23" s="134"/>
    </row>
    <row r="24" spans="2:44" ht="15" customHeight="1" thickBot="1" x14ac:dyDescent="0.3">
      <c r="B24" s="10">
        <v>16</v>
      </c>
      <c r="C24" s="14">
        <v>4.9000000000000004</v>
      </c>
      <c r="D24" s="7">
        <v>114</v>
      </c>
      <c r="E24" s="12">
        <v>3.5</v>
      </c>
      <c r="F24" s="3">
        <v>3.5</v>
      </c>
      <c r="G24" s="7">
        <v>15</v>
      </c>
      <c r="H24" s="2"/>
      <c r="I24" s="173" t="s">
        <v>32</v>
      </c>
      <c r="J24" s="175" t="s">
        <v>23</v>
      </c>
      <c r="K24" s="175" t="s">
        <v>24</v>
      </c>
      <c r="L24" s="175" t="s">
        <v>25</v>
      </c>
      <c r="M24" s="175" t="s">
        <v>26</v>
      </c>
      <c r="N24" s="177" t="s">
        <v>27</v>
      </c>
      <c r="O24" s="177" t="s">
        <v>28</v>
      </c>
      <c r="P24" s="177" t="s">
        <v>29</v>
      </c>
      <c r="Q24" s="177" t="s">
        <v>30</v>
      </c>
      <c r="R24" s="170" t="s">
        <v>31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73" t="s">
        <v>32</v>
      </c>
      <c r="AG24" s="175" t="s">
        <v>23</v>
      </c>
      <c r="AH24" s="175" t="s">
        <v>25</v>
      </c>
      <c r="AI24" s="170" t="s">
        <v>27</v>
      </c>
      <c r="AJ24" s="2"/>
      <c r="AK24" s="2"/>
      <c r="AL24" s="2"/>
      <c r="AM24" s="2"/>
      <c r="AN24" s="2"/>
      <c r="AO24" s="2"/>
      <c r="AP24" s="2"/>
      <c r="AQ24" s="135" t="s">
        <v>49</v>
      </c>
      <c r="AR24" s="137" t="s">
        <v>50</v>
      </c>
    </row>
    <row r="25" spans="2:44" ht="24" thickBot="1" x14ac:dyDescent="0.3">
      <c r="B25" s="11">
        <v>17</v>
      </c>
      <c r="C25" s="15">
        <v>5.4</v>
      </c>
      <c r="D25" s="9">
        <v>104</v>
      </c>
      <c r="E25" s="13">
        <v>3.5</v>
      </c>
      <c r="F25" s="8">
        <v>3.5</v>
      </c>
      <c r="G25" s="9">
        <v>15</v>
      </c>
      <c r="H25" s="2"/>
      <c r="I25" s="174"/>
      <c r="J25" s="176"/>
      <c r="K25" s="176"/>
      <c r="L25" s="176"/>
      <c r="M25" s="176"/>
      <c r="N25" s="178"/>
      <c r="O25" s="178"/>
      <c r="P25" s="178"/>
      <c r="Q25" s="178"/>
      <c r="R25" s="171"/>
      <c r="S25" s="2"/>
      <c r="T25" s="2"/>
      <c r="U25" s="86" t="s">
        <v>35</v>
      </c>
      <c r="V25" s="87" t="s">
        <v>36</v>
      </c>
      <c r="W25" s="87" t="s">
        <v>37</v>
      </c>
      <c r="X25" s="87" t="s">
        <v>38</v>
      </c>
      <c r="Y25" s="87" t="s">
        <v>39</v>
      </c>
      <c r="Z25" s="87" t="s">
        <v>40</v>
      </c>
      <c r="AA25" s="87" t="s">
        <v>41</v>
      </c>
      <c r="AB25" s="87" t="s">
        <v>42</v>
      </c>
      <c r="AC25" s="87" t="s">
        <v>43</v>
      </c>
      <c r="AD25" s="88" t="s">
        <v>44</v>
      </c>
      <c r="AE25" s="2"/>
      <c r="AF25" s="174"/>
      <c r="AG25" s="176"/>
      <c r="AH25" s="176"/>
      <c r="AI25" s="171"/>
      <c r="AJ25" s="2"/>
      <c r="AK25" s="2"/>
      <c r="AL25" s="86" t="s">
        <v>39</v>
      </c>
      <c r="AM25" s="87" t="s">
        <v>41</v>
      </c>
      <c r="AN25" s="87" t="s">
        <v>43</v>
      </c>
      <c r="AO25" s="88" t="s">
        <v>44</v>
      </c>
      <c r="AP25" s="2"/>
      <c r="AQ25" s="136"/>
      <c r="AR25" s="138"/>
    </row>
    <row r="26" spans="2:44" ht="18" x14ac:dyDescent="0.25">
      <c r="B26" s="58"/>
      <c r="C26" s="58"/>
      <c r="D26" s="58"/>
      <c r="E26" s="58"/>
      <c r="F26" s="58"/>
      <c r="G26" s="58"/>
      <c r="H26" s="2"/>
      <c r="I26" s="31">
        <f t="shared" ref="I26:I42" si="20">D9</f>
        <v>55</v>
      </c>
      <c r="J26" s="30">
        <f t="shared" ref="J26:J42" si="21">E9</f>
        <v>2</v>
      </c>
      <c r="K26" s="30">
        <f t="shared" ref="K26:K42" si="22">F9</f>
        <v>2</v>
      </c>
      <c r="L26" s="30">
        <f t="shared" ref="L26:L42" si="23">G9</f>
        <v>10</v>
      </c>
      <c r="M26" s="30">
        <f>J26*K26</f>
        <v>4</v>
      </c>
      <c r="N26" s="30">
        <f>J26*L26</f>
        <v>20</v>
      </c>
      <c r="O26" s="30">
        <f>K26*L26</f>
        <v>20</v>
      </c>
      <c r="P26" s="30">
        <f>J26^2</f>
        <v>4</v>
      </c>
      <c r="Q26" s="30">
        <f>K26^2</f>
        <v>4</v>
      </c>
      <c r="R26" s="32">
        <f>L26^2</f>
        <v>100</v>
      </c>
      <c r="S26" s="2"/>
      <c r="T26" s="2"/>
      <c r="U26" s="89">
        <f t="array" ref="U26:AD30">LINEST(I26:I42,J26:R42,TRUE,TRUE)</f>
        <v>-0.23267605633802788</v>
      </c>
      <c r="V26" s="90">
        <v>1.6369327073552411</v>
      </c>
      <c r="W26" s="90">
        <v>-1.2519561815336442</v>
      </c>
      <c r="X26" s="90">
        <v>0.40000000000000036</v>
      </c>
      <c r="Y26" s="90">
        <v>2.4666666666666659</v>
      </c>
      <c r="Z26" s="90">
        <v>0.44444444444444225</v>
      </c>
      <c r="AA26" s="90">
        <v>4.0269483568074991</v>
      </c>
      <c r="AB26" s="90">
        <v>-18.680751173708906</v>
      </c>
      <c r="AC26" s="90">
        <v>-7.6585289514866925</v>
      </c>
      <c r="AD26" s="91">
        <v>31.798904538341251</v>
      </c>
      <c r="AE26" s="2"/>
      <c r="AF26" s="31">
        <f t="shared" ref="AF26:AF42" si="24">D9</f>
        <v>55</v>
      </c>
      <c r="AG26" s="30">
        <f t="shared" ref="AG26:AG42" si="25">E9</f>
        <v>2</v>
      </c>
      <c r="AH26" s="30">
        <f t="shared" ref="AH26:AH42" si="26">G9</f>
        <v>10</v>
      </c>
      <c r="AI26" s="32">
        <f>AG26*AH26</f>
        <v>20</v>
      </c>
      <c r="AJ26" s="2"/>
      <c r="AK26" s="2"/>
      <c r="AL26" s="89">
        <f t="array" ref="AL26:AO30">LINEST(AF26:AF42,AG26:AI42,TRUE,TRUE)</f>
        <v>2.4666666666666677</v>
      </c>
      <c r="AM26" s="90">
        <v>-1.5533333333333386</v>
      </c>
      <c r="AN26" s="90">
        <v>-14.866666666666688</v>
      </c>
      <c r="AO26" s="91">
        <v>51.245098039215776</v>
      </c>
      <c r="AP26" s="2"/>
      <c r="AQ26" s="52">
        <f>AF26</f>
        <v>55</v>
      </c>
      <c r="AR26" s="55">
        <f>$AO$26+($AN$26*AG26)+($AM$26*AH26)+($AL$26*AI26)</f>
        <v>55.311764705882368</v>
      </c>
    </row>
    <row r="27" spans="2:44" ht="18" customHeight="1" x14ac:dyDescent="0.25">
      <c r="B27" s="123" t="s">
        <v>51</v>
      </c>
      <c r="C27" s="123"/>
      <c r="D27" s="123"/>
      <c r="E27" s="123"/>
      <c r="F27" s="123"/>
      <c r="G27" s="123"/>
      <c r="H27" s="2"/>
      <c r="I27" s="33">
        <f t="shared" si="20"/>
        <v>86</v>
      </c>
      <c r="J27" s="6">
        <f t="shared" si="21"/>
        <v>5</v>
      </c>
      <c r="K27" s="6">
        <f t="shared" si="22"/>
        <v>2</v>
      </c>
      <c r="L27" s="6">
        <f t="shared" si="23"/>
        <v>10</v>
      </c>
      <c r="M27" s="6">
        <f t="shared" ref="M27:M42" si="27">J27*K27</f>
        <v>10</v>
      </c>
      <c r="N27" s="6">
        <f t="shared" ref="N27:N42" si="28">J27*L27</f>
        <v>50</v>
      </c>
      <c r="O27" s="6">
        <f t="shared" ref="O27:O42" si="29">K27*L27</f>
        <v>20</v>
      </c>
      <c r="P27" s="6">
        <f t="shared" ref="P27:P42" si="30">J27^2</f>
        <v>25</v>
      </c>
      <c r="Q27" s="6">
        <f t="shared" ref="Q27:Q42" si="31">K27^2</f>
        <v>4</v>
      </c>
      <c r="R27" s="34">
        <f t="shared" ref="R27:R42" si="32">L27^2</f>
        <v>100</v>
      </c>
      <c r="S27" s="2"/>
      <c r="T27" s="2"/>
      <c r="U27" s="92">
        <v>0.13607454127532936</v>
      </c>
      <c r="V27" s="93">
        <v>1.5119393475036598</v>
      </c>
      <c r="W27" s="93">
        <v>1.5119393475036591</v>
      </c>
      <c r="X27" s="93">
        <v>0.26249248123540547</v>
      </c>
      <c r="Y27" s="93">
        <v>0.26249248123540542</v>
      </c>
      <c r="Z27" s="93">
        <v>0.87497493745135113</v>
      </c>
      <c r="AA27" s="93">
        <v>4.2984628957462023</v>
      </c>
      <c r="AB27" s="93">
        <v>11.758890342120802</v>
      </c>
      <c r="AC27" s="93">
        <v>11.7588903421208</v>
      </c>
      <c r="AD27" s="94">
        <v>33.095395636526185</v>
      </c>
      <c r="AE27" s="2"/>
      <c r="AF27" s="33">
        <f t="shared" si="24"/>
        <v>86</v>
      </c>
      <c r="AG27" s="6">
        <f t="shared" si="25"/>
        <v>5</v>
      </c>
      <c r="AH27" s="6">
        <f t="shared" si="26"/>
        <v>10</v>
      </c>
      <c r="AI27" s="34">
        <f>AG27*AH27</f>
        <v>50</v>
      </c>
      <c r="AJ27" s="2"/>
      <c r="AK27" s="2"/>
      <c r="AL27" s="92">
        <v>0.28105954810805656</v>
      </c>
      <c r="AM27" s="93">
        <v>1.0535047686826127</v>
      </c>
      <c r="AN27" s="93">
        <v>4.3992777870649089</v>
      </c>
      <c r="AO27" s="94">
        <v>16.467116993975548</v>
      </c>
      <c r="AP27" s="2"/>
      <c r="AQ27" s="53">
        <f t="shared" ref="AQ27:AQ42" si="33">AF27</f>
        <v>86</v>
      </c>
      <c r="AR27" s="56">
        <f t="shared" ref="AR27:AR42" si="34">$AO$26+($AN$26*AG27)+($AM$26*AH27)+($AL$26*AI27)</f>
        <v>84.711764705882331</v>
      </c>
    </row>
    <row r="28" spans="2:44" ht="18" x14ac:dyDescent="0.25">
      <c r="B28" s="123"/>
      <c r="C28" s="123"/>
      <c r="D28" s="123"/>
      <c r="E28" s="123"/>
      <c r="F28" s="123"/>
      <c r="G28" s="123"/>
      <c r="H28" s="2"/>
      <c r="I28" s="33">
        <f t="shared" si="20"/>
        <v>52</v>
      </c>
      <c r="J28" s="6">
        <f t="shared" si="21"/>
        <v>2</v>
      </c>
      <c r="K28" s="6">
        <f t="shared" si="22"/>
        <v>5</v>
      </c>
      <c r="L28" s="6">
        <f t="shared" si="23"/>
        <v>10</v>
      </c>
      <c r="M28" s="6">
        <f t="shared" si="27"/>
        <v>10</v>
      </c>
      <c r="N28" s="6">
        <f t="shared" si="28"/>
        <v>20</v>
      </c>
      <c r="O28" s="6">
        <f t="shared" si="29"/>
        <v>50</v>
      </c>
      <c r="P28" s="6">
        <f t="shared" si="30"/>
        <v>4</v>
      </c>
      <c r="Q28" s="6">
        <f t="shared" si="31"/>
        <v>25</v>
      </c>
      <c r="R28" s="34">
        <f t="shared" si="32"/>
        <v>100</v>
      </c>
      <c r="S28" s="2"/>
      <c r="T28" s="2"/>
      <c r="U28" s="92">
        <v>0.9918875196564374</v>
      </c>
      <c r="V28" s="93">
        <v>5.5683064047611355</v>
      </c>
      <c r="W28" s="93" t="e">
        <v>#N/A</v>
      </c>
      <c r="X28" s="93" t="e">
        <v>#N/A</v>
      </c>
      <c r="Y28" s="93" t="e">
        <v>#N/A</v>
      </c>
      <c r="Z28" s="93" t="e">
        <v>#N/A</v>
      </c>
      <c r="AA28" s="93" t="e">
        <v>#N/A</v>
      </c>
      <c r="AB28" s="93" t="e">
        <v>#N/A</v>
      </c>
      <c r="AC28" s="93" t="e">
        <v>#N/A</v>
      </c>
      <c r="AD28" s="94" t="e">
        <v>#N/A</v>
      </c>
      <c r="AE28" s="2"/>
      <c r="AF28" s="33">
        <f t="shared" si="24"/>
        <v>52</v>
      </c>
      <c r="AG28" s="6">
        <f t="shared" si="25"/>
        <v>2</v>
      </c>
      <c r="AH28" s="6">
        <f t="shared" si="26"/>
        <v>10</v>
      </c>
      <c r="AI28" s="34">
        <f>AG28*AH28</f>
        <v>20</v>
      </c>
      <c r="AJ28" s="2"/>
      <c r="AK28" s="2"/>
      <c r="AL28" s="92">
        <v>0.98272723275141804</v>
      </c>
      <c r="AM28" s="93">
        <v>5.9621733715330016</v>
      </c>
      <c r="AN28" s="93" t="e">
        <v>#N/A</v>
      </c>
      <c r="AO28" s="94" t="e">
        <v>#N/A</v>
      </c>
      <c r="AP28" s="2"/>
      <c r="AQ28" s="53">
        <f t="shared" si="33"/>
        <v>52</v>
      </c>
      <c r="AR28" s="56">
        <f t="shared" si="34"/>
        <v>55.311764705882368</v>
      </c>
    </row>
    <row r="29" spans="2:44" ht="18" x14ac:dyDescent="0.25">
      <c r="B29" s="123"/>
      <c r="C29" s="123"/>
      <c r="D29" s="123"/>
      <c r="E29" s="123"/>
      <c r="F29" s="123"/>
      <c r="G29" s="123"/>
      <c r="H29" s="2"/>
      <c r="I29" s="33">
        <f t="shared" si="20"/>
        <v>84</v>
      </c>
      <c r="J29" s="6">
        <f t="shared" si="21"/>
        <v>5</v>
      </c>
      <c r="K29" s="6">
        <f t="shared" si="22"/>
        <v>5</v>
      </c>
      <c r="L29" s="6">
        <f t="shared" si="23"/>
        <v>10</v>
      </c>
      <c r="M29" s="6">
        <f t="shared" si="27"/>
        <v>25</v>
      </c>
      <c r="N29" s="6">
        <f t="shared" si="28"/>
        <v>50</v>
      </c>
      <c r="O29" s="6">
        <f t="shared" si="29"/>
        <v>50</v>
      </c>
      <c r="P29" s="6">
        <f t="shared" si="30"/>
        <v>25</v>
      </c>
      <c r="Q29" s="6">
        <f t="shared" si="31"/>
        <v>25</v>
      </c>
      <c r="R29" s="34">
        <f t="shared" si="32"/>
        <v>100</v>
      </c>
      <c r="S29" s="2"/>
      <c r="T29" s="2"/>
      <c r="U29" s="92">
        <v>95.096448702777479</v>
      </c>
      <c r="V29" s="93">
        <v>7</v>
      </c>
      <c r="W29" s="93" t="e">
        <v>#N/A</v>
      </c>
      <c r="X29" s="93" t="e">
        <v>#N/A</v>
      </c>
      <c r="Y29" s="93" t="e">
        <v>#N/A</v>
      </c>
      <c r="Z29" s="93" t="e">
        <v>#N/A</v>
      </c>
      <c r="AA29" s="93" t="e">
        <v>#N/A</v>
      </c>
      <c r="AB29" s="93" t="e">
        <v>#N/A</v>
      </c>
      <c r="AC29" s="93" t="e">
        <v>#N/A</v>
      </c>
      <c r="AD29" s="94" t="e">
        <v>#N/A</v>
      </c>
      <c r="AE29" s="2"/>
      <c r="AF29" s="33">
        <f t="shared" si="24"/>
        <v>84</v>
      </c>
      <c r="AG29" s="6">
        <f t="shared" si="25"/>
        <v>5</v>
      </c>
      <c r="AH29" s="6">
        <f t="shared" si="26"/>
        <v>10</v>
      </c>
      <c r="AI29" s="34">
        <f t="shared" ref="AI29:AI42" si="35">AG29*AH29</f>
        <v>50</v>
      </c>
      <c r="AJ29" s="2"/>
      <c r="AK29" s="2"/>
      <c r="AL29" s="92">
        <v>246.5432790224032</v>
      </c>
      <c r="AM29" s="93">
        <v>13</v>
      </c>
      <c r="AN29" s="93" t="e">
        <v>#N/A</v>
      </c>
      <c r="AO29" s="94" t="e">
        <v>#N/A</v>
      </c>
      <c r="AP29" s="2"/>
      <c r="AQ29" s="53">
        <f t="shared" si="33"/>
        <v>84</v>
      </c>
      <c r="AR29" s="56">
        <f t="shared" si="34"/>
        <v>84.711764705882331</v>
      </c>
    </row>
    <row r="30" spans="2:44" ht="18.75" thickBot="1" x14ac:dyDescent="0.3">
      <c r="B30" s="123"/>
      <c r="C30" s="123"/>
      <c r="D30" s="123"/>
      <c r="E30" s="123"/>
      <c r="F30" s="123"/>
      <c r="G30" s="123"/>
      <c r="H30" s="2"/>
      <c r="I30" s="33">
        <f t="shared" si="20"/>
        <v>82</v>
      </c>
      <c r="J30" s="6">
        <f t="shared" si="21"/>
        <v>2</v>
      </c>
      <c r="K30" s="6">
        <f t="shared" si="22"/>
        <v>2</v>
      </c>
      <c r="L30" s="6">
        <f t="shared" si="23"/>
        <v>20</v>
      </c>
      <c r="M30" s="6">
        <f t="shared" si="27"/>
        <v>4</v>
      </c>
      <c r="N30" s="6">
        <f t="shared" si="28"/>
        <v>40</v>
      </c>
      <c r="O30" s="6">
        <f t="shared" si="29"/>
        <v>40</v>
      </c>
      <c r="P30" s="6">
        <f t="shared" si="30"/>
        <v>4</v>
      </c>
      <c r="Q30" s="6">
        <f t="shared" si="31"/>
        <v>4</v>
      </c>
      <c r="R30" s="34">
        <f t="shared" si="32"/>
        <v>400</v>
      </c>
      <c r="S30" s="2"/>
      <c r="T30" s="2"/>
      <c r="U30" s="95">
        <v>26537.075393537696</v>
      </c>
      <c r="V30" s="96">
        <v>217.04225352112718</v>
      </c>
      <c r="W30" s="96" t="e">
        <v>#N/A</v>
      </c>
      <c r="X30" s="96" t="e">
        <v>#N/A</v>
      </c>
      <c r="Y30" s="96" t="e">
        <v>#N/A</v>
      </c>
      <c r="Z30" s="96" t="e">
        <v>#N/A</v>
      </c>
      <c r="AA30" s="96" t="e">
        <v>#N/A</v>
      </c>
      <c r="AB30" s="96" t="e">
        <v>#N/A</v>
      </c>
      <c r="AC30" s="96" t="e">
        <v>#N/A</v>
      </c>
      <c r="AD30" s="97" t="e">
        <v>#N/A</v>
      </c>
      <c r="AE30" s="2"/>
      <c r="AF30" s="33">
        <f t="shared" si="24"/>
        <v>82</v>
      </c>
      <c r="AG30" s="6">
        <f t="shared" si="25"/>
        <v>2</v>
      </c>
      <c r="AH30" s="6">
        <f t="shared" si="26"/>
        <v>20</v>
      </c>
      <c r="AI30" s="34">
        <f t="shared" si="35"/>
        <v>40</v>
      </c>
      <c r="AJ30" s="2"/>
      <c r="AK30" s="2"/>
      <c r="AL30" s="95">
        <v>26291.999999999996</v>
      </c>
      <c r="AM30" s="96">
        <v>462.11764705882359</v>
      </c>
      <c r="AN30" s="96" t="e">
        <v>#N/A</v>
      </c>
      <c r="AO30" s="97" t="e">
        <v>#N/A</v>
      </c>
      <c r="AP30" s="2"/>
      <c r="AQ30" s="53">
        <f t="shared" si="33"/>
        <v>82</v>
      </c>
      <c r="AR30" s="56">
        <f t="shared" si="34"/>
        <v>89.111764705882337</v>
      </c>
    </row>
    <row r="31" spans="2:44" ht="18.75" thickBot="1" x14ac:dyDescent="0.3">
      <c r="B31" s="2"/>
      <c r="C31" s="2"/>
      <c r="D31" s="2"/>
      <c r="E31" s="2"/>
      <c r="F31" s="2"/>
      <c r="G31" s="2"/>
      <c r="H31" s="2"/>
      <c r="I31" s="33">
        <f t="shared" si="20"/>
        <v>184</v>
      </c>
      <c r="J31" s="6">
        <f t="shared" si="21"/>
        <v>5</v>
      </c>
      <c r="K31" s="6">
        <f t="shared" si="22"/>
        <v>2</v>
      </c>
      <c r="L31" s="6">
        <f t="shared" si="23"/>
        <v>20</v>
      </c>
      <c r="M31" s="6">
        <f t="shared" si="27"/>
        <v>10</v>
      </c>
      <c r="N31" s="6">
        <f t="shared" si="28"/>
        <v>100</v>
      </c>
      <c r="O31" s="6">
        <f t="shared" si="29"/>
        <v>40</v>
      </c>
      <c r="P31" s="6">
        <f t="shared" si="30"/>
        <v>25</v>
      </c>
      <c r="Q31" s="6">
        <f t="shared" si="31"/>
        <v>4</v>
      </c>
      <c r="R31" s="34">
        <f t="shared" si="32"/>
        <v>400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3">
        <f t="shared" si="24"/>
        <v>184</v>
      </c>
      <c r="AG31" s="6">
        <f t="shared" si="25"/>
        <v>5</v>
      </c>
      <c r="AH31" s="6">
        <f t="shared" si="26"/>
        <v>20</v>
      </c>
      <c r="AI31" s="34">
        <f t="shared" si="35"/>
        <v>100</v>
      </c>
      <c r="AJ31" s="2"/>
      <c r="AK31" s="2"/>
      <c r="AL31" s="2"/>
      <c r="AM31" s="2"/>
      <c r="AN31" s="2"/>
      <c r="AO31" s="2"/>
      <c r="AP31" s="2"/>
      <c r="AQ31" s="53">
        <f t="shared" si="33"/>
        <v>184</v>
      </c>
      <c r="AR31" s="56">
        <f t="shared" si="34"/>
        <v>192.51176470588234</v>
      </c>
    </row>
    <row r="32" spans="2:44" ht="18.75" thickBot="1" x14ac:dyDescent="0.3">
      <c r="B32" s="2"/>
      <c r="C32" s="2"/>
      <c r="D32" s="2"/>
      <c r="E32" s="2"/>
      <c r="F32" s="2"/>
      <c r="G32" s="2"/>
      <c r="H32" s="2"/>
      <c r="I32" s="33">
        <f t="shared" si="20"/>
        <v>88</v>
      </c>
      <c r="J32" s="6">
        <f t="shared" si="21"/>
        <v>2</v>
      </c>
      <c r="K32" s="6">
        <f t="shared" si="22"/>
        <v>5</v>
      </c>
      <c r="L32" s="6">
        <f t="shared" si="23"/>
        <v>20</v>
      </c>
      <c r="M32" s="6">
        <f t="shared" si="27"/>
        <v>10</v>
      </c>
      <c r="N32" s="6">
        <f t="shared" si="28"/>
        <v>40</v>
      </c>
      <c r="O32" s="6">
        <f t="shared" si="29"/>
        <v>100</v>
      </c>
      <c r="P32" s="6">
        <f t="shared" si="30"/>
        <v>4</v>
      </c>
      <c r="Q32" s="6">
        <f t="shared" si="31"/>
        <v>25</v>
      </c>
      <c r="R32" s="34">
        <f t="shared" si="32"/>
        <v>400</v>
      </c>
      <c r="S32" s="2"/>
      <c r="T32" s="2"/>
      <c r="U32" s="41" t="s">
        <v>9</v>
      </c>
      <c r="V32" s="43">
        <v>0</v>
      </c>
      <c r="W32" s="41" t="s">
        <v>10</v>
      </c>
      <c r="X32" s="42">
        <v>0.05</v>
      </c>
      <c r="Y32" s="2"/>
      <c r="Z32" s="2"/>
      <c r="AA32" s="2"/>
      <c r="AB32" s="2"/>
      <c r="AC32" s="2"/>
      <c r="AD32" s="2"/>
      <c r="AE32" s="2"/>
      <c r="AF32" s="33">
        <f t="shared" si="24"/>
        <v>88</v>
      </c>
      <c r="AG32" s="6">
        <f t="shared" si="25"/>
        <v>2</v>
      </c>
      <c r="AH32" s="6">
        <f t="shared" si="26"/>
        <v>20</v>
      </c>
      <c r="AI32" s="34">
        <f t="shared" si="35"/>
        <v>40</v>
      </c>
      <c r="AJ32" s="2"/>
      <c r="AK32" s="2"/>
      <c r="AL32" s="41" t="s">
        <v>9</v>
      </c>
      <c r="AM32" s="43">
        <v>0</v>
      </c>
      <c r="AN32" s="41" t="s">
        <v>10</v>
      </c>
      <c r="AO32" s="42">
        <v>0.05</v>
      </c>
      <c r="AP32" s="2"/>
      <c r="AQ32" s="53">
        <f t="shared" si="33"/>
        <v>88</v>
      </c>
      <c r="AR32" s="56">
        <f t="shared" si="34"/>
        <v>89.111764705882337</v>
      </c>
    </row>
    <row r="33" spans="2:44" ht="18.75" thickBot="1" x14ac:dyDescent="0.3">
      <c r="B33" s="2"/>
      <c r="C33" s="2"/>
      <c r="D33" s="2"/>
      <c r="E33" s="2"/>
      <c r="F33" s="2"/>
      <c r="G33" s="2"/>
      <c r="H33" s="2"/>
      <c r="I33" s="33">
        <f t="shared" si="20"/>
        <v>197</v>
      </c>
      <c r="J33" s="6">
        <f t="shared" si="21"/>
        <v>5</v>
      </c>
      <c r="K33" s="6">
        <f t="shared" si="22"/>
        <v>5</v>
      </c>
      <c r="L33" s="6">
        <f t="shared" si="23"/>
        <v>20</v>
      </c>
      <c r="M33" s="6">
        <f t="shared" si="27"/>
        <v>25</v>
      </c>
      <c r="N33" s="6">
        <f t="shared" si="28"/>
        <v>100</v>
      </c>
      <c r="O33" s="6">
        <f t="shared" si="29"/>
        <v>100</v>
      </c>
      <c r="P33" s="6">
        <f t="shared" si="30"/>
        <v>25</v>
      </c>
      <c r="Q33" s="6">
        <f t="shared" si="31"/>
        <v>25</v>
      </c>
      <c r="R33" s="34">
        <f t="shared" si="32"/>
        <v>400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3">
        <f t="shared" si="24"/>
        <v>197</v>
      </c>
      <c r="AG33" s="6">
        <f t="shared" si="25"/>
        <v>5</v>
      </c>
      <c r="AH33" s="6">
        <f t="shared" si="26"/>
        <v>20</v>
      </c>
      <c r="AI33" s="34">
        <f t="shared" si="35"/>
        <v>100</v>
      </c>
      <c r="AJ33" s="2"/>
      <c r="AK33" s="2"/>
      <c r="AL33" s="2"/>
      <c r="AM33" s="2"/>
      <c r="AN33" s="2"/>
      <c r="AO33" s="2"/>
      <c r="AP33" s="2"/>
      <c r="AQ33" s="53">
        <f t="shared" si="33"/>
        <v>197</v>
      </c>
      <c r="AR33" s="56">
        <f t="shared" si="34"/>
        <v>192.51176470588234</v>
      </c>
    </row>
    <row r="34" spans="2:44" ht="21" thickBot="1" x14ac:dyDescent="0.35">
      <c r="B34" s="2"/>
      <c r="C34" s="2"/>
      <c r="D34" s="2"/>
      <c r="E34" s="2"/>
      <c r="F34" s="2"/>
      <c r="G34" s="2"/>
      <c r="H34" s="2"/>
      <c r="I34" s="33">
        <f t="shared" si="20"/>
        <v>76</v>
      </c>
      <c r="J34" s="6">
        <f t="shared" si="21"/>
        <v>2</v>
      </c>
      <c r="K34" s="6">
        <f t="shared" si="22"/>
        <v>3.5</v>
      </c>
      <c r="L34" s="6">
        <f t="shared" si="23"/>
        <v>15</v>
      </c>
      <c r="M34" s="6">
        <f t="shared" si="27"/>
        <v>7</v>
      </c>
      <c r="N34" s="6">
        <f t="shared" si="28"/>
        <v>30</v>
      </c>
      <c r="O34" s="6">
        <f t="shared" si="29"/>
        <v>52.5</v>
      </c>
      <c r="P34" s="6">
        <f t="shared" si="30"/>
        <v>4</v>
      </c>
      <c r="Q34" s="6">
        <f t="shared" si="31"/>
        <v>12.25</v>
      </c>
      <c r="R34" s="34">
        <f t="shared" si="32"/>
        <v>225</v>
      </c>
      <c r="S34" s="2"/>
      <c r="T34" s="124" t="s">
        <v>12</v>
      </c>
      <c r="U34" s="125"/>
      <c r="V34" s="125"/>
      <c r="W34" s="125"/>
      <c r="X34" s="125"/>
      <c r="Y34" s="125"/>
      <c r="Z34" s="125"/>
      <c r="AA34" s="125"/>
      <c r="AB34" s="125"/>
      <c r="AC34" s="125"/>
      <c r="AD34" s="126"/>
      <c r="AE34" s="2"/>
      <c r="AF34" s="33">
        <f t="shared" si="24"/>
        <v>76</v>
      </c>
      <c r="AG34" s="6">
        <f t="shared" si="25"/>
        <v>2</v>
      </c>
      <c r="AH34" s="6">
        <f t="shared" si="26"/>
        <v>15</v>
      </c>
      <c r="AI34" s="34">
        <f t="shared" si="35"/>
        <v>30</v>
      </c>
      <c r="AJ34" s="2"/>
      <c r="AK34" s="179" t="s">
        <v>13</v>
      </c>
      <c r="AL34" s="180"/>
      <c r="AM34" s="180"/>
      <c r="AN34" s="180"/>
      <c r="AO34" s="181"/>
      <c r="AP34" s="2"/>
      <c r="AQ34" s="53">
        <f t="shared" si="33"/>
        <v>76</v>
      </c>
      <c r="AR34" s="56">
        <f t="shared" si="34"/>
        <v>72.211764705882345</v>
      </c>
    </row>
    <row r="35" spans="2:44" ht="21" x14ac:dyDescent="0.35">
      <c r="B35" s="2"/>
      <c r="C35" s="2"/>
      <c r="D35" s="2"/>
      <c r="E35" s="2"/>
      <c r="F35" s="2"/>
      <c r="G35" s="2"/>
      <c r="H35" s="2"/>
      <c r="I35" s="33">
        <f t="shared" si="20"/>
        <v>134</v>
      </c>
      <c r="J35" s="6">
        <f t="shared" si="21"/>
        <v>5</v>
      </c>
      <c r="K35" s="6">
        <f t="shared" si="22"/>
        <v>3.5</v>
      </c>
      <c r="L35" s="6">
        <f t="shared" si="23"/>
        <v>15</v>
      </c>
      <c r="M35" s="6">
        <f t="shared" si="27"/>
        <v>17.5</v>
      </c>
      <c r="N35" s="6">
        <f t="shared" si="28"/>
        <v>75</v>
      </c>
      <c r="O35" s="6">
        <f t="shared" si="29"/>
        <v>52.5</v>
      </c>
      <c r="P35" s="6">
        <f t="shared" si="30"/>
        <v>25</v>
      </c>
      <c r="Q35" s="6">
        <f t="shared" si="31"/>
        <v>12.25</v>
      </c>
      <c r="R35" s="34">
        <f t="shared" si="32"/>
        <v>225</v>
      </c>
      <c r="S35" s="2"/>
      <c r="T35" s="98" t="s">
        <v>20</v>
      </c>
      <c r="U35" s="99">
        <f>ABS((U26-$V$11)/U27)</f>
        <v>1.7099161544644692</v>
      </c>
      <c r="V35" s="100">
        <f t="shared" ref="V35:AD35" si="36">ABS((V26-$V$11)/V27)</f>
        <v>1.0826708823061957</v>
      </c>
      <c r="W35" s="100">
        <f t="shared" si="36"/>
        <v>0.82804656390531184</v>
      </c>
      <c r="X35" s="100">
        <f t="shared" si="36"/>
        <v>1.5238531714029437</v>
      </c>
      <c r="Y35" s="100">
        <f t="shared" si="36"/>
        <v>9.3970945569848112</v>
      </c>
      <c r="Z35" s="100">
        <f t="shared" si="36"/>
        <v>0.50795105713431188</v>
      </c>
      <c r="AA35" s="100">
        <f t="shared" si="36"/>
        <v>0.93683450444404293</v>
      </c>
      <c r="AB35" s="100">
        <f t="shared" si="36"/>
        <v>1.588649152275341</v>
      </c>
      <c r="AC35" s="100">
        <f t="shared" si="36"/>
        <v>0.65129691056421757</v>
      </c>
      <c r="AD35" s="101">
        <f t="shared" si="36"/>
        <v>0.96082563531121401</v>
      </c>
      <c r="AE35" s="2"/>
      <c r="AF35" s="33">
        <f t="shared" si="24"/>
        <v>134</v>
      </c>
      <c r="AG35" s="6">
        <f t="shared" si="25"/>
        <v>5</v>
      </c>
      <c r="AH35" s="6">
        <f t="shared" si="26"/>
        <v>15</v>
      </c>
      <c r="AI35" s="34">
        <f t="shared" si="35"/>
        <v>75</v>
      </c>
      <c r="AJ35" s="2"/>
      <c r="AK35" s="98" t="s">
        <v>20</v>
      </c>
      <c r="AL35" s="103">
        <f>ABS((AL26-$V$11)/AL27)</f>
        <v>8.7763133587560223</v>
      </c>
      <c r="AM35" s="104">
        <f>ABS((AM26-$V$11)/AM27)</f>
        <v>1.4744435711247439</v>
      </c>
      <c r="AN35" s="104">
        <f>ABS((AN26-$V$11)/AN27)</f>
        <v>3.3793425617220154</v>
      </c>
      <c r="AO35" s="105">
        <f>ABS((AO26-$V$11)/AO27)</f>
        <v>3.1119653827663738</v>
      </c>
      <c r="AP35" s="2"/>
      <c r="AQ35" s="53">
        <f t="shared" si="33"/>
        <v>134</v>
      </c>
      <c r="AR35" s="56">
        <f t="shared" si="34"/>
        <v>138.61176470588234</v>
      </c>
    </row>
    <row r="36" spans="2:44" ht="21" x14ac:dyDescent="0.35">
      <c r="B36" s="2"/>
      <c r="C36" s="2"/>
      <c r="D36" s="2"/>
      <c r="E36" s="2"/>
      <c r="F36" s="2"/>
      <c r="G36" s="2"/>
      <c r="H36" s="2"/>
      <c r="I36" s="33">
        <f t="shared" si="20"/>
        <v>116</v>
      </c>
      <c r="J36" s="6">
        <f t="shared" si="21"/>
        <v>3.5</v>
      </c>
      <c r="K36" s="6">
        <f t="shared" si="22"/>
        <v>2</v>
      </c>
      <c r="L36" s="6">
        <f t="shared" si="23"/>
        <v>15</v>
      </c>
      <c r="M36" s="6">
        <f t="shared" si="27"/>
        <v>7</v>
      </c>
      <c r="N36" s="6">
        <f t="shared" si="28"/>
        <v>52.5</v>
      </c>
      <c r="O36" s="6">
        <f t="shared" si="29"/>
        <v>30</v>
      </c>
      <c r="P36" s="6">
        <f t="shared" si="30"/>
        <v>12.25</v>
      </c>
      <c r="Q36" s="6">
        <f t="shared" si="31"/>
        <v>4</v>
      </c>
      <c r="R36" s="34">
        <f t="shared" si="32"/>
        <v>225</v>
      </c>
      <c r="S36" s="2"/>
      <c r="T36" s="102" t="s">
        <v>21</v>
      </c>
      <c r="U36" s="103">
        <f>ABS(_xlfn.T.INV(1-($X$11/2),$V$8))</f>
        <v>2.3646242515927849</v>
      </c>
      <c r="V36" s="104">
        <f t="shared" ref="V36:AD36" si="37">ABS(_xlfn.T.INV(1-($X$11/2),$V$8))</f>
        <v>2.3646242515927849</v>
      </c>
      <c r="W36" s="104">
        <f t="shared" si="37"/>
        <v>2.3646242515927849</v>
      </c>
      <c r="X36" s="104">
        <f t="shared" si="37"/>
        <v>2.3646242515927849</v>
      </c>
      <c r="Y36" s="104">
        <f t="shared" si="37"/>
        <v>2.3646242515927849</v>
      </c>
      <c r="Z36" s="104">
        <f t="shared" si="37"/>
        <v>2.3646242515927849</v>
      </c>
      <c r="AA36" s="104">
        <f t="shared" si="37"/>
        <v>2.3646242515927849</v>
      </c>
      <c r="AB36" s="104">
        <f t="shared" si="37"/>
        <v>2.3646242515927849</v>
      </c>
      <c r="AC36" s="104">
        <f t="shared" si="37"/>
        <v>2.3646242515927849</v>
      </c>
      <c r="AD36" s="105">
        <f t="shared" si="37"/>
        <v>2.3646242515927849</v>
      </c>
      <c r="AE36" s="2"/>
      <c r="AF36" s="33">
        <f t="shared" si="24"/>
        <v>116</v>
      </c>
      <c r="AG36" s="6">
        <f t="shared" si="25"/>
        <v>3.5</v>
      </c>
      <c r="AH36" s="6">
        <f t="shared" si="26"/>
        <v>15</v>
      </c>
      <c r="AI36" s="34">
        <f t="shared" si="35"/>
        <v>52.5</v>
      </c>
      <c r="AJ36" s="2"/>
      <c r="AK36" s="102" t="s">
        <v>21</v>
      </c>
      <c r="AL36" s="103">
        <f>ABS(_xlfn.T.INV(1-($X$11/2),$V$8))</f>
        <v>2.3646242515927849</v>
      </c>
      <c r="AM36" s="104">
        <f>ABS(_xlfn.T.INV(1-($X$11/2),$V$8))</f>
        <v>2.3646242515927849</v>
      </c>
      <c r="AN36" s="104">
        <f>ABS(_xlfn.T.INV(1-($X$11/2),$V$8))</f>
        <v>2.3646242515927849</v>
      </c>
      <c r="AO36" s="105">
        <f>ABS(_xlfn.T.INV(1-($X$11/2),$V$8))</f>
        <v>2.3646242515927849</v>
      </c>
      <c r="AP36" s="2"/>
      <c r="AQ36" s="53">
        <f t="shared" si="33"/>
        <v>116</v>
      </c>
      <c r="AR36" s="56">
        <f t="shared" si="34"/>
        <v>105.41176470588235</v>
      </c>
    </row>
    <row r="37" spans="2:44" ht="18.75" thickBot="1" x14ac:dyDescent="0.3">
      <c r="B37" s="2"/>
      <c r="C37" s="2"/>
      <c r="D37" s="2"/>
      <c r="E37" s="2"/>
      <c r="F37" s="2"/>
      <c r="G37" s="2"/>
      <c r="H37" s="2"/>
      <c r="I37" s="33">
        <f t="shared" si="20"/>
        <v>107</v>
      </c>
      <c r="J37" s="6">
        <f t="shared" si="21"/>
        <v>3.5</v>
      </c>
      <c r="K37" s="6">
        <f t="shared" si="22"/>
        <v>5</v>
      </c>
      <c r="L37" s="6">
        <f t="shared" si="23"/>
        <v>15</v>
      </c>
      <c r="M37" s="6">
        <f t="shared" si="27"/>
        <v>17.5</v>
      </c>
      <c r="N37" s="6">
        <f t="shared" si="28"/>
        <v>52.5</v>
      </c>
      <c r="O37" s="6">
        <f t="shared" si="29"/>
        <v>75</v>
      </c>
      <c r="P37" s="6">
        <f t="shared" si="30"/>
        <v>12.25</v>
      </c>
      <c r="Q37" s="6">
        <f t="shared" si="31"/>
        <v>25</v>
      </c>
      <c r="R37" s="34">
        <f t="shared" si="32"/>
        <v>225</v>
      </c>
      <c r="S37" s="2"/>
      <c r="T37" s="106" t="s">
        <v>14</v>
      </c>
      <c r="U37" s="107">
        <f t="shared" ref="U37:AC37" si="38">_xlfn.T.DIST.2T(U35,$V$8)</f>
        <v>0.13102575416322002</v>
      </c>
      <c r="V37" s="108">
        <f t="shared" si="38"/>
        <v>0.3148333315609021</v>
      </c>
      <c r="W37" s="108">
        <f t="shared" si="38"/>
        <v>0.43496301982590524</v>
      </c>
      <c r="X37" s="108">
        <f t="shared" si="38"/>
        <v>0.17136742846078851</v>
      </c>
      <c r="Y37" s="108">
        <f t="shared" si="38"/>
        <v>3.2186081609614249E-5</v>
      </c>
      <c r="Z37" s="108">
        <f t="shared" si="38"/>
        <v>0.62709842367913105</v>
      </c>
      <c r="AA37" s="108">
        <f t="shared" si="38"/>
        <v>0.38003097737688213</v>
      </c>
      <c r="AB37" s="108">
        <f t="shared" si="38"/>
        <v>0.15616316547672535</v>
      </c>
      <c r="AC37" s="108">
        <f t="shared" si="38"/>
        <v>0.53564293281496744</v>
      </c>
      <c r="AD37" s="109">
        <f>_xlfn.T.DIST.2T(AD35,$V$8)</f>
        <v>0.36864537986410867</v>
      </c>
      <c r="AE37" s="2"/>
      <c r="AF37" s="33">
        <f t="shared" si="24"/>
        <v>107</v>
      </c>
      <c r="AG37" s="6">
        <f t="shared" si="25"/>
        <v>3.5</v>
      </c>
      <c r="AH37" s="6">
        <f t="shared" si="26"/>
        <v>15</v>
      </c>
      <c r="AI37" s="34">
        <f t="shared" si="35"/>
        <v>52.5</v>
      </c>
      <c r="AJ37" s="2"/>
      <c r="AK37" s="106" t="s">
        <v>14</v>
      </c>
      <c r="AL37" s="107">
        <f>_xlfn.T.DIST.2T(AL35,$V$8)</f>
        <v>5.0229215737461298E-5</v>
      </c>
      <c r="AM37" s="108">
        <f>_xlfn.T.DIST.2T(AM35,$V$8)</f>
        <v>0.18386000593177476</v>
      </c>
      <c r="AN37" s="108">
        <f>_xlfn.T.DIST.2T(AN35,$V$8)</f>
        <v>1.1769248235909522E-2</v>
      </c>
      <c r="AO37" s="109">
        <f>_xlfn.T.DIST.2T(AO35,$V$8)</f>
        <v>1.7034252290869946E-2</v>
      </c>
      <c r="AP37" s="2"/>
      <c r="AQ37" s="53">
        <f t="shared" si="33"/>
        <v>107</v>
      </c>
      <c r="AR37" s="56">
        <f t="shared" si="34"/>
        <v>105.41176470588235</v>
      </c>
    </row>
    <row r="38" spans="2:44" ht="18.75" thickBot="1" x14ac:dyDescent="0.3">
      <c r="B38" s="2"/>
      <c r="C38" s="2"/>
      <c r="D38" s="2"/>
      <c r="E38" s="2"/>
      <c r="F38" s="2"/>
      <c r="G38" s="2"/>
      <c r="H38" s="2"/>
      <c r="I38" s="33">
        <f t="shared" si="20"/>
        <v>62</v>
      </c>
      <c r="J38" s="6">
        <f t="shared" si="21"/>
        <v>3.5</v>
      </c>
      <c r="K38" s="6">
        <f t="shared" si="22"/>
        <v>3.5</v>
      </c>
      <c r="L38" s="6">
        <f t="shared" si="23"/>
        <v>10</v>
      </c>
      <c r="M38" s="6">
        <f t="shared" si="27"/>
        <v>12.25</v>
      </c>
      <c r="N38" s="6">
        <f t="shared" si="28"/>
        <v>35</v>
      </c>
      <c r="O38" s="6">
        <f t="shared" si="29"/>
        <v>35</v>
      </c>
      <c r="P38" s="6">
        <f t="shared" si="30"/>
        <v>12.25</v>
      </c>
      <c r="Q38" s="6">
        <f t="shared" si="31"/>
        <v>12.25</v>
      </c>
      <c r="R38" s="34">
        <f t="shared" si="32"/>
        <v>100</v>
      </c>
      <c r="S38" s="2"/>
      <c r="T38" s="110" t="s">
        <v>15</v>
      </c>
      <c r="U38" s="111" t="str">
        <f>IF(U37&lt;$X$11, "Significativo","No Significativo")</f>
        <v>No Significativo</v>
      </c>
      <c r="V38" s="112" t="str">
        <f t="shared" ref="V38" si="39">IF(V37&lt;$X$11, "Significativo","No Significativo")</f>
        <v>No Significativo</v>
      </c>
      <c r="W38" s="112" t="str">
        <f t="shared" ref="W38" si="40">IF(W37&lt;$X$11, "Significativo","No Significativo")</f>
        <v>No Significativo</v>
      </c>
      <c r="X38" s="112" t="str">
        <f t="shared" ref="X38" si="41">IF(X37&lt;$X$11, "Significativo","No Significativo")</f>
        <v>No Significativo</v>
      </c>
      <c r="Y38" s="112" t="str">
        <f t="shared" ref="Y38" si="42">IF(Y37&lt;$X$11, "Significativo","No Significativo")</f>
        <v>Significativo</v>
      </c>
      <c r="Z38" s="112" t="str">
        <f t="shared" ref="Z38" si="43">IF(Z37&lt;$X$11, "Significativo","No Significativo")</f>
        <v>No Significativo</v>
      </c>
      <c r="AA38" s="112" t="str">
        <f t="shared" ref="AA38" si="44">IF(AA37&lt;$X$11, "Significativo","No Significativo")</f>
        <v>No Significativo</v>
      </c>
      <c r="AB38" s="112" t="str">
        <f t="shared" ref="AB38" si="45">IF(AB37&lt;$X$11, "Significativo","No Significativo")</f>
        <v>No Significativo</v>
      </c>
      <c r="AC38" s="112" t="str">
        <f t="shared" ref="AC38" si="46">IF(AC37&lt;$X$11, "Significativo","No Significativo")</f>
        <v>No Significativo</v>
      </c>
      <c r="AD38" s="113" t="str">
        <f t="shared" ref="AD38" si="47">IF(AD37&lt;$X$11, "Significativo","No Significativo")</f>
        <v>No Significativo</v>
      </c>
      <c r="AE38" s="2"/>
      <c r="AF38" s="33">
        <f t="shared" si="24"/>
        <v>62</v>
      </c>
      <c r="AG38" s="6">
        <f t="shared" si="25"/>
        <v>3.5</v>
      </c>
      <c r="AH38" s="6">
        <f t="shared" si="26"/>
        <v>10</v>
      </c>
      <c r="AI38" s="34">
        <f t="shared" si="35"/>
        <v>35</v>
      </c>
      <c r="AJ38" s="2"/>
      <c r="AK38" s="110" t="s">
        <v>15</v>
      </c>
      <c r="AL38" s="111" t="str">
        <f>IF(AL37&lt;$X$11, "Significativo","No Significativo")</f>
        <v>Significativo</v>
      </c>
      <c r="AM38" s="112" t="str">
        <f>IF(AM37&lt;$X$11, "Significativo","No Significativo")</f>
        <v>No Significativo</v>
      </c>
      <c r="AN38" s="112" t="str">
        <f>IF(AN37&lt;$X$11, "Significativo","No Significativo")</f>
        <v>Significativo</v>
      </c>
      <c r="AO38" s="113" t="str">
        <f>IF(AO37&lt;$X$11, "Significativo","No Significativo")</f>
        <v>Significativo</v>
      </c>
      <c r="AP38" s="2"/>
      <c r="AQ38" s="53">
        <f t="shared" si="33"/>
        <v>62</v>
      </c>
      <c r="AR38" s="56">
        <f t="shared" si="34"/>
        <v>70.011764705882356</v>
      </c>
    </row>
    <row r="39" spans="2:44" ht="18" x14ac:dyDescent="0.25">
      <c r="B39" s="2"/>
      <c r="C39" s="2"/>
      <c r="D39" s="2"/>
      <c r="E39" s="2"/>
      <c r="F39" s="2"/>
      <c r="G39" s="2"/>
      <c r="H39" s="2"/>
      <c r="I39" s="33">
        <f t="shared" si="20"/>
        <v>142</v>
      </c>
      <c r="J39" s="6">
        <f t="shared" si="21"/>
        <v>3.5</v>
      </c>
      <c r="K39" s="6">
        <f t="shared" si="22"/>
        <v>3.5</v>
      </c>
      <c r="L39" s="6">
        <f t="shared" si="23"/>
        <v>20</v>
      </c>
      <c r="M39" s="6">
        <f t="shared" si="27"/>
        <v>12.25</v>
      </c>
      <c r="N39" s="6">
        <f t="shared" si="28"/>
        <v>70</v>
      </c>
      <c r="O39" s="6">
        <f t="shared" si="29"/>
        <v>70</v>
      </c>
      <c r="P39" s="6">
        <f t="shared" si="30"/>
        <v>12.25</v>
      </c>
      <c r="Q39" s="6">
        <f t="shared" si="31"/>
        <v>12.25</v>
      </c>
      <c r="R39" s="34">
        <f t="shared" si="32"/>
        <v>400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3">
        <f t="shared" si="24"/>
        <v>142</v>
      </c>
      <c r="AG39" s="6">
        <f t="shared" si="25"/>
        <v>3.5</v>
      </c>
      <c r="AH39" s="6">
        <f t="shared" si="26"/>
        <v>20</v>
      </c>
      <c r="AI39" s="34">
        <f t="shared" si="35"/>
        <v>70</v>
      </c>
      <c r="AJ39" s="2"/>
      <c r="AK39" s="2"/>
      <c r="AL39" s="2"/>
      <c r="AM39" s="2"/>
      <c r="AN39" s="2"/>
      <c r="AO39" s="2"/>
      <c r="AP39" s="2"/>
      <c r="AQ39" s="53">
        <f t="shared" si="33"/>
        <v>142</v>
      </c>
      <c r="AR39" s="56">
        <f t="shared" si="34"/>
        <v>140.81176470588235</v>
      </c>
    </row>
    <row r="40" spans="2:44" ht="18" x14ac:dyDescent="0.25">
      <c r="B40" s="2"/>
      <c r="C40" s="2"/>
      <c r="D40" s="2"/>
      <c r="E40" s="2"/>
      <c r="F40" s="2"/>
      <c r="G40" s="2"/>
      <c r="H40" s="2"/>
      <c r="I40" s="33">
        <f t="shared" si="20"/>
        <v>109</v>
      </c>
      <c r="J40" s="6">
        <f t="shared" si="21"/>
        <v>3.5</v>
      </c>
      <c r="K40" s="6">
        <f t="shared" si="22"/>
        <v>3.5</v>
      </c>
      <c r="L40" s="6">
        <f t="shared" si="23"/>
        <v>15</v>
      </c>
      <c r="M40" s="6">
        <f t="shared" si="27"/>
        <v>12.25</v>
      </c>
      <c r="N40" s="6">
        <f t="shared" si="28"/>
        <v>52.5</v>
      </c>
      <c r="O40" s="6">
        <f t="shared" si="29"/>
        <v>52.5</v>
      </c>
      <c r="P40" s="6">
        <f t="shared" si="30"/>
        <v>12.25</v>
      </c>
      <c r="Q40" s="6">
        <f t="shared" si="31"/>
        <v>12.25</v>
      </c>
      <c r="R40" s="34">
        <f t="shared" si="32"/>
        <v>225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3">
        <f t="shared" si="24"/>
        <v>109</v>
      </c>
      <c r="AG40" s="6">
        <f t="shared" si="25"/>
        <v>3.5</v>
      </c>
      <c r="AH40" s="6">
        <f t="shared" si="26"/>
        <v>15</v>
      </c>
      <c r="AI40" s="34">
        <f t="shared" si="35"/>
        <v>52.5</v>
      </c>
      <c r="AJ40" s="2"/>
      <c r="AK40" s="2"/>
      <c r="AL40" s="2"/>
      <c r="AM40" s="2"/>
      <c r="AN40" s="2"/>
      <c r="AO40" s="2"/>
      <c r="AP40" s="2"/>
      <c r="AQ40" s="53">
        <f t="shared" si="33"/>
        <v>109</v>
      </c>
      <c r="AR40" s="56">
        <f t="shared" si="34"/>
        <v>105.41176470588235</v>
      </c>
    </row>
    <row r="41" spans="2:44" ht="18" x14ac:dyDescent="0.25">
      <c r="B41" s="2"/>
      <c r="C41" s="2"/>
      <c r="D41" s="2"/>
      <c r="E41" s="2"/>
      <c r="F41" s="2"/>
      <c r="G41" s="2"/>
      <c r="H41" s="2"/>
      <c r="I41" s="33">
        <f t="shared" si="20"/>
        <v>114</v>
      </c>
      <c r="J41" s="6">
        <f t="shared" si="21"/>
        <v>3.5</v>
      </c>
      <c r="K41" s="6">
        <f t="shared" si="22"/>
        <v>3.5</v>
      </c>
      <c r="L41" s="6">
        <f t="shared" si="23"/>
        <v>15</v>
      </c>
      <c r="M41" s="6">
        <f t="shared" si="27"/>
        <v>12.25</v>
      </c>
      <c r="N41" s="6">
        <f t="shared" si="28"/>
        <v>52.5</v>
      </c>
      <c r="O41" s="6">
        <f t="shared" si="29"/>
        <v>52.5</v>
      </c>
      <c r="P41" s="6">
        <f t="shared" si="30"/>
        <v>12.25</v>
      </c>
      <c r="Q41" s="6">
        <f t="shared" si="31"/>
        <v>12.25</v>
      </c>
      <c r="R41" s="34">
        <f t="shared" si="32"/>
        <v>225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33">
        <f t="shared" si="24"/>
        <v>114</v>
      </c>
      <c r="AG41" s="6">
        <f t="shared" si="25"/>
        <v>3.5</v>
      </c>
      <c r="AH41" s="6">
        <f t="shared" si="26"/>
        <v>15</v>
      </c>
      <c r="AI41" s="34">
        <f t="shared" si="35"/>
        <v>52.5</v>
      </c>
      <c r="AJ41" s="2"/>
      <c r="AK41" s="2"/>
      <c r="AL41" s="2"/>
      <c r="AM41" s="2"/>
      <c r="AN41" s="2"/>
      <c r="AO41" s="2"/>
      <c r="AP41" s="2"/>
      <c r="AQ41" s="53">
        <f t="shared" si="33"/>
        <v>114</v>
      </c>
      <c r="AR41" s="56">
        <f t="shared" si="34"/>
        <v>105.41176470588235</v>
      </c>
    </row>
    <row r="42" spans="2:44" ht="18.75" thickBot="1" x14ac:dyDescent="0.3">
      <c r="B42" s="2"/>
      <c r="C42" s="2"/>
      <c r="D42" s="2"/>
      <c r="E42" s="2"/>
      <c r="F42" s="2"/>
      <c r="G42" s="2"/>
      <c r="H42" s="2"/>
      <c r="I42" s="35">
        <f t="shared" si="20"/>
        <v>104</v>
      </c>
      <c r="J42" s="36">
        <f t="shared" si="21"/>
        <v>3.5</v>
      </c>
      <c r="K42" s="36">
        <f t="shared" si="22"/>
        <v>3.5</v>
      </c>
      <c r="L42" s="36">
        <f t="shared" si="23"/>
        <v>15</v>
      </c>
      <c r="M42" s="36">
        <f t="shared" si="27"/>
        <v>12.25</v>
      </c>
      <c r="N42" s="36">
        <f t="shared" si="28"/>
        <v>52.5</v>
      </c>
      <c r="O42" s="36">
        <f t="shared" si="29"/>
        <v>52.5</v>
      </c>
      <c r="P42" s="36">
        <f t="shared" si="30"/>
        <v>12.25</v>
      </c>
      <c r="Q42" s="36">
        <f t="shared" si="31"/>
        <v>12.25</v>
      </c>
      <c r="R42" s="37">
        <f t="shared" si="32"/>
        <v>225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5">
        <f t="shared" si="24"/>
        <v>104</v>
      </c>
      <c r="AG42" s="36">
        <f t="shared" si="25"/>
        <v>3.5</v>
      </c>
      <c r="AH42" s="36">
        <f t="shared" si="26"/>
        <v>15</v>
      </c>
      <c r="AI42" s="37">
        <f t="shared" si="35"/>
        <v>52.5</v>
      </c>
      <c r="AJ42" s="2"/>
      <c r="AK42" s="2"/>
      <c r="AL42" s="2"/>
      <c r="AM42" s="2"/>
      <c r="AN42" s="2"/>
      <c r="AO42" s="2"/>
      <c r="AP42" s="2"/>
      <c r="AQ42" s="54">
        <f t="shared" si="33"/>
        <v>104</v>
      </c>
      <c r="AR42" s="57">
        <f t="shared" si="34"/>
        <v>105.41176470588235</v>
      </c>
    </row>
    <row r="43" spans="2:44" ht="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2:44" ht="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2:44" ht="18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</sheetData>
  <mergeCells count="57">
    <mergeCell ref="AG3:AG4"/>
    <mergeCell ref="AH3:AH4"/>
    <mergeCell ref="AK34:AO34"/>
    <mergeCell ref="AF23:AI23"/>
    <mergeCell ref="AL23:AO23"/>
    <mergeCell ref="AF24:AF25"/>
    <mergeCell ref="AG24:AG25"/>
    <mergeCell ref="AH24:AH25"/>
    <mergeCell ref="AI24:AI25"/>
    <mergeCell ref="R24:R25"/>
    <mergeCell ref="I23:R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M3:M4"/>
    <mergeCell ref="N3:N4"/>
    <mergeCell ref="O3:O4"/>
    <mergeCell ref="P3:P4"/>
    <mergeCell ref="Q3:Q4"/>
    <mergeCell ref="B27:G30"/>
    <mergeCell ref="B2:G4"/>
    <mergeCell ref="I2:R2"/>
    <mergeCell ref="B7:B8"/>
    <mergeCell ref="I3:I4"/>
    <mergeCell ref="J3:J4"/>
    <mergeCell ref="K3:K4"/>
    <mergeCell ref="L3:L4"/>
    <mergeCell ref="C7:C8"/>
    <mergeCell ref="D7:D8"/>
    <mergeCell ref="E7:E8"/>
    <mergeCell ref="F7:F8"/>
    <mergeCell ref="G7:G8"/>
    <mergeCell ref="R3:R4"/>
    <mergeCell ref="C6:D6"/>
    <mergeCell ref="E6:G6"/>
    <mergeCell ref="AT2:AZ8"/>
    <mergeCell ref="T34:AD34"/>
    <mergeCell ref="AQ2:AR2"/>
    <mergeCell ref="AQ3:AQ4"/>
    <mergeCell ref="AR3:AR4"/>
    <mergeCell ref="AQ23:AR23"/>
    <mergeCell ref="AQ24:AQ25"/>
    <mergeCell ref="AR24:AR25"/>
    <mergeCell ref="U23:AD23"/>
    <mergeCell ref="U2:AD2"/>
    <mergeCell ref="T13:AD13"/>
    <mergeCell ref="AL2:AO2"/>
    <mergeCell ref="AK13:AO13"/>
    <mergeCell ref="AI3:AI4"/>
    <mergeCell ref="AF3:AF4"/>
    <mergeCell ref="AF2:AI2"/>
  </mergeCells>
  <conditionalFormatting sqref="U17:AD17">
    <cfRule type="beginsWith" dxfId="7" priority="7" stopIfTrue="1" operator="beginsWith" text="Significativo">
      <formula>LEFT(U17,LEN("Significativo"))="Significativo"</formula>
    </cfRule>
    <cfRule type="beginsWith" dxfId="6" priority="8" stopIfTrue="1" operator="beginsWith" text="No Significativo">
      <formula>LEFT(U17,LEN("No Significativo"))="No Significativo"</formula>
    </cfRule>
  </conditionalFormatting>
  <conditionalFormatting sqref="U38:AD38">
    <cfRule type="beginsWith" dxfId="5" priority="5" operator="beginsWith" text="Significativo">
      <formula>LEFT(U38,LEN("Significativo"))="Significativo"</formula>
    </cfRule>
    <cfRule type="beginsWith" dxfId="4" priority="6" operator="beginsWith" text="No Significativo">
      <formula>LEFT(U38,LEN("No Significativo"))="No Significativo"</formula>
    </cfRule>
  </conditionalFormatting>
  <conditionalFormatting sqref="AL17:AO17">
    <cfRule type="beginsWith" dxfId="3" priority="3" stopIfTrue="1" operator="beginsWith" text="Significativo">
      <formula>LEFT(AL17,LEN("Significativo"))="Significativo"</formula>
    </cfRule>
    <cfRule type="beginsWith" dxfId="2" priority="4" stopIfTrue="1" operator="beginsWith" text="No Significativo">
      <formula>LEFT(AL17,LEN("No Significativo"))="No Significativo"</formula>
    </cfRule>
  </conditionalFormatting>
  <conditionalFormatting sqref="AL38:AO38">
    <cfRule type="beginsWith" dxfId="1" priority="1" stopIfTrue="1" operator="beginsWith" text="Significativo">
      <formula>LEFT(AL38,LEN("Significativo"))="Significativo"</formula>
    </cfRule>
    <cfRule type="beginsWith" dxfId="0" priority="2" stopIfTrue="1" operator="beginsWith" text="No Significativo">
      <formula>LEFT(AL38,LEN("No Significativo"))="No Significativo"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Reducciòn del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SANTANDER MARTINEZ</dc:creator>
  <cp:lastModifiedBy>MARCO AURELIO SANTANDER MARTINEZ</cp:lastModifiedBy>
  <dcterms:created xsi:type="dcterms:W3CDTF">2019-10-17T18:03:01Z</dcterms:created>
  <dcterms:modified xsi:type="dcterms:W3CDTF">2023-10-28T01:41:21Z</dcterms:modified>
</cp:coreProperties>
</file>