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st Murders" sheetId="1" r:id="rId3"/>
    <sheet state="visible" name="All Crime" sheetId="2" r:id="rId4"/>
  </sheets>
  <definedNames/>
  <calcPr/>
</workbook>
</file>

<file path=xl/sharedStrings.xml><?xml version="1.0" encoding="utf-8"?>
<sst xmlns="http://schemas.openxmlformats.org/spreadsheetml/2006/main" count="309" uniqueCount="180">
  <si>
    <t>City</t>
  </si>
  <si>
    <t>As Of</t>
  </si>
  <si>
    <t>Source</t>
  </si>
  <si>
    <t>Change</t>
  </si>
  <si>
    <t>Party</t>
  </si>
  <si>
    <t>YTD 2020</t>
  </si>
  <si>
    <t>YTD 2019</t>
  </si>
  <si>
    <t>Up In:</t>
  </si>
  <si>
    <t>Charlotte</t>
  </si>
  <si>
    <t>CPD Email (On File)</t>
  </si>
  <si>
    <t>D</t>
  </si>
  <si>
    <t>Lubbock</t>
  </si>
  <si>
    <t>LPD Email (on file)</t>
  </si>
  <si>
    <t>R</t>
  </si>
  <si>
    <t>% Change</t>
  </si>
  <si>
    <t>Detroit</t>
  </si>
  <si>
    <t>DPD Email (On File)</t>
  </si>
  <si>
    <t>Bakersfield</t>
  </si>
  <si>
    <t>BPD Email (On File)</t>
  </si>
  <si>
    <t>Kansas City</t>
  </si>
  <si>
    <t>http://kcpd.org/crime/crime-statistics/</t>
  </si>
  <si>
    <t>Washington</t>
  </si>
  <si>
    <t>http://mpdc.dc.gov/page/district-crime-data-glance</t>
  </si>
  <si>
    <t>I</t>
  </si>
  <si>
    <t>New Orleans</t>
  </si>
  <si>
    <t>https://council.nola.gov/committees/criminal-justice-committee/#crime-dashboard</t>
  </si>
  <si>
    <t># of Cities</t>
  </si>
  <si>
    <t>Chicago</t>
  </si>
  <si>
    <t>http://home.chicagopolice.org/online-services/crime-statistics/</t>
  </si>
  <si>
    <t>New York</t>
  </si>
  <si>
    <t>https://compstat.nypdonline.org/</t>
  </si>
  <si>
    <t>Philadelphia</t>
  </si>
  <si>
    <t>https://drive.google.com/drive/folders/1eo4BIOGHcibOTcHRsGoEEiNrrCsuVOdH#_ga=2.38899626.862005697.1600089269-1514270224.1591904673</t>
  </si>
  <si>
    <t>Cleveland</t>
  </si>
  <si>
    <t>Up in</t>
  </si>
  <si>
    <t>Miami</t>
  </si>
  <si>
    <t>https://www.miamidade.gov/police/library/part-1-crimes-ytd-comparison.pdf</t>
  </si>
  <si>
    <t>Oakland</t>
  </si>
  <si>
    <t>https://app.box.com/s/to45lqjr8royyxwjs6kmk7qbm6gd9zso</t>
  </si>
  <si>
    <t>Boston</t>
  </si>
  <si>
    <t>https://bpdnews.com/?category=Crime+Stats</t>
  </si>
  <si>
    <t>Baltimore</t>
  </si>
  <si>
    <t>https://data.baltimorecity.gov/Public-Safety/Summarized-Crime-Data-By-District-2019-Week-29/4nh3-w6zf</t>
  </si>
  <si>
    <t>Nashville</t>
  </si>
  <si>
    <t>https://www.nashville.gov/Police-Department/Executive-Services/Strategic-Development/Crime-Analysis/Reports/CompStat.aspx?year=2020</t>
  </si>
  <si>
    <t>Las Vegas</t>
  </si>
  <si>
    <t>https://www.lvmpd.com/en-us/Pages/Statistics.aspx</t>
  </si>
  <si>
    <t>Milwaukee</t>
  </si>
  <si>
    <t>https://projects.jsonline.com/apps/Milwaukee-Homicide-Database/</t>
  </si>
  <si>
    <t>Dallas</t>
  </si>
  <si>
    <t>http://www.dallaspolice.net/resources/CrimeReports/NIBRS%20REPORT%20Admin%20Daily.pdf</t>
  </si>
  <si>
    <t>Jacksonville</t>
  </si>
  <si>
    <t>http://transparency.jaxsheriff.org/HOTS/Murder</t>
  </si>
  <si>
    <t>Lexington</t>
  </si>
  <si>
    <t>https://www.lexingtonky.gov/homicide-investigations</t>
  </si>
  <si>
    <t>Minneapolis</t>
  </si>
  <si>
    <t>https://tableau.minneapolismn.gov/views/MPDMStatCrimeData/CrimeDashboard-byDate?%3Aembed=y&amp;%3AshowAppBanner=false&amp;%3AshowShareOptions=true&amp;%3Adisplay_count=no&amp;%3AshowVizHome=no</t>
  </si>
  <si>
    <t>Greensboro</t>
  </si>
  <si>
    <t>https://www.greensboro-nc.gov/home/showdocument?id=43815</t>
  </si>
  <si>
    <t>Newark</t>
  </si>
  <si>
    <t>http://npd.newarkpublicsafety.org/comstat</t>
  </si>
  <si>
    <t>Atlanta</t>
  </si>
  <si>
    <t>http://www.atlantapd.org/i-want-to/crime-data-downloads</t>
  </si>
  <si>
    <t>Fort Worth</t>
  </si>
  <si>
    <t>https://data.fortworthtexas.gov/Public-Safety/Crime-Data/k6ic-7kp7</t>
  </si>
  <si>
    <t>Virginia Beach</t>
  </si>
  <si>
    <t>https://eprodmz.vbgov.com/MainUI/Crimes/CrimeSearch.aspx</t>
  </si>
  <si>
    <t>Anchorage</t>
  </si>
  <si>
    <t>https://www.adn.com/alaska-news/crime-courts/2020/09/08/anchorage-homicide-rate-drops-significantly-so-far-this-year-as-police-say-most-types-of-crime-are-trending-downward/</t>
  </si>
  <si>
    <t>Los Angeles</t>
  </si>
  <si>
    <t>http://assets.lapdonline.org/assets/pdf/cityprof.pdf</t>
  </si>
  <si>
    <t>Cincinnati</t>
  </si>
  <si>
    <t>https://cincinnati-oh.gov/police/crime-statistics1/</t>
  </si>
  <si>
    <t>Arlington</t>
  </si>
  <si>
    <t>https://arlingtontx.gov/cms/one.aspx?portalId=14481146&amp;pageId=15448634</t>
  </si>
  <si>
    <t>Indianapolis</t>
  </si>
  <si>
    <t>https://databases.usatodaynetwork.com/indystar/indianapolis-crime-homicide-list-2019</t>
  </si>
  <si>
    <t>Houston</t>
  </si>
  <si>
    <t>https://www.houstontx.gov/police/cs/Monthly_Crime_Data_by_Street_and_Police_Beat.htm</t>
  </si>
  <si>
    <t>St Louis</t>
  </si>
  <si>
    <t>http://www.slmpd.org/crime_stats.shtml</t>
  </si>
  <si>
    <t>Louisville</t>
  </si>
  <si>
    <t>http://www.louisville-police.org/archive.aspx</t>
  </si>
  <si>
    <t>Austin</t>
  </si>
  <si>
    <t>https://www.austintexas.gov/page/chiefs-monthly-reports</t>
  </si>
  <si>
    <t>Stockton</t>
  </si>
  <si>
    <t>http://ww1.stocktonca.gov/Departments/Police/News-and-Information/Statistics</t>
  </si>
  <si>
    <t>Seattle</t>
  </si>
  <si>
    <t>http://www.seattle.gov/police/information-and-data/seastat</t>
  </si>
  <si>
    <t>Omaha</t>
  </si>
  <si>
    <t>https://police.cityofomaha.org/images/crime-statistics-reports/2018/Website_-_Homicides_by_Precincts_9-1-2020.pdf</t>
  </si>
  <si>
    <t>Lincoln</t>
  </si>
  <si>
    <t>https://lincoln.ne.gov/city/police/stats/stats.htm</t>
  </si>
  <si>
    <t>Plano</t>
  </si>
  <si>
    <t>https://www.plano.gov/434/Crime-Statistics</t>
  </si>
  <si>
    <t>Riverside</t>
  </si>
  <si>
    <t>https://riversideca.gov/rpd/resources-forms/crime-statistics</t>
  </si>
  <si>
    <t>Toledo</t>
  </si>
  <si>
    <t>https://www.13abc.com/2020/08/18/toledo-police-investigate-spike-in-homicides/</t>
  </si>
  <si>
    <t>San Antonio</t>
  </si>
  <si>
    <t>https://www.sanantonio.gov/sapd/uniform-crime-reports#30263860-2020</t>
  </si>
  <si>
    <t>Denver</t>
  </si>
  <si>
    <t>https://www.denvergov.org/content/dam/denvergov/Portals/720/documents/statistics/2020/UCR_Citywide_Reported_Offenses_2020.pdf</t>
  </si>
  <si>
    <t>Tulsa</t>
  </si>
  <si>
    <t>https://www.tulsapolice.org/content/crime-numbers-ucr.aspx</t>
  </si>
  <si>
    <t>Oklahoma City</t>
  </si>
  <si>
    <t>https://www.okc.gov/departments/police/crime-prevention-data/crime-stats</t>
  </si>
  <si>
    <t>San Diego</t>
  </si>
  <si>
    <t>http://crimestats.arjis.org/default.aspx</t>
  </si>
  <si>
    <t>San Bernardino</t>
  </si>
  <si>
    <t>http://www.ci.san-bernardino.ca.us/cityhall/police_department/crime_statistics/part_1_crimes/ucr_statistics___part_1_2020.asp</t>
  </si>
  <si>
    <t>San Francisco</t>
  </si>
  <si>
    <t>http://sanfranciscopolice.org/compstatreports</t>
  </si>
  <si>
    <t>Portland</t>
  </si>
  <si>
    <t>https://www.portlandoregon.gov/police/71978</t>
  </si>
  <si>
    <t>Fort Wayne</t>
  </si>
  <si>
    <t>http://www.fwpd.org/crime-statistics</t>
  </si>
  <si>
    <t>Sacramento</t>
  </si>
  <si>
    <t>https://www.cityofsacramento.org/Police/Crime</t>
  </si>
  <si>
    <t>Colorado Springs</t>
  </si>
  <si>
    <t>https://www.kktv.com/2020/07/31/cspd-investigating-22nd-homicide-in-cos-this-year/</t>
  </si>
  <si>
    <t>Long Beach</t>
  </si>
  <si>
    <t>http://www.longbeach.gov/police/crime-info/crime-statistics/</t>
  </si>
  <si>
    <t>San Jose</t>
  </si>
  <si>
    <t>http://www.sjpd.org/crimestats/updates/part_one_crimes_reported_ytd.pdf</t>
  </si>
  <si>
    <t>Chula Vista</t>
  </si>
  <si>
    <t>Aurora</t>
  </si>
  <si>
    <t>https://www.denverpost.com/2020/07/30/aurora-homicides-violent-crime-covid19/</t>
  </si>
  <si>
    <t>Durham</t>
  </si>
  <si>
    <t>https://durhamnc.gov/ArchiveCenter/ViewFile/Item/4921</t>
  </si>
  <si>
    <t>Pittsburgh</t>
  </si>
  <si>
    <t>Phoenix</t>
  </si>
  <si>
    <t>https://www.phoenix.gov/police/resources-information/crime-stats-maps</t>
  </si>
  <si>
    <t>Memphis</t>
  </si>
  <si>
    <t>Contacted</t>
  </si>
  <si>
    <t>Columbus</t>
  </si>
  <si>
    <t>Orlando</t>
  </si>
  <si>
    <t>St. Petersburg</t>
  </si>
  <si>
    <t>Tucson</t>
  </si>
  <si>
    <t>Madison</t>
  </si>
  <si>
    <t>http://www.cityofmadison.com/police/data/</t>
  </si>
  <si>
    <t>Mesa</t>
  </si>
  <si>
    <t>https://data.mesaaz.gov/Public-Safety/Crime-Reporting-Statistics/37q9-d27y</t>
  </si>
  <si>
    <t>Albuquerque</t>
  </si>
  <si>
    <t>https://www.cabq.gov/police/crime-mapping-statistics</t>
  </si>
  <si>
    <t>Honolulu</t>
  </si>
  <si>
    <t>El Paso</t>
  </si>
  <si>
    <t>Raleigh</t>
  </si>
  <si>
    <t>Tampa</t>
  </si>
  <si>
    <t>Wichita</t>
  </si>
  <si>
    <t>Anaheim</t>
  </si>
  <si>
    <t>Santa Ana</t>
  </si>
  <si>
    <t>Corpus Christi</t>
  </si>
  <si>
    <t>Henderson</t>
  </si>
  <si>
    <t>St. Paul</t>
  </si>
  <si>
    <t>Irvine</t>
  </si>
  <si>
    <t>Jersey City</t>
  </si>
  <si>
    <t>Laredo</t>
  </si>
  <si>
    <t>Scottsdale</t>
  </si>
  <si>
    <t>Chandler</t>
  </si>
  <si>
    <t>Buffalo</t>
  </si>
  <si>
    <t>Reno</t>
  </si>
  <si>
    <t>Glendale</t>
  </si>
  <si>
    <t>Gilbert</t>
  </si>
  <si>
    <t>YTD Murder</t>
  </si>
  <si>
    <t>2019 YTD Murder</t>
  </si>
  <si>
    <t>YTD Violent</t>
  </si>
  <si>
    <t>2019 YTD Violent</t>
  </si>
  <si>
    <t>YTD Property</t>
  </si>
  <si>
    <t>2019 YTD Property</t>
  </si>
  <si>
    <t>YTD Total</t>
  </si>
  <si>
    <t>2019 YTD Total</t>
  </si>
  <si>
    <t>As of</t>
  </si>
  <si>
    <t>Change Murder</t>
  </si>
  <si>
    <t>Change Violent</t>
  </si>
  <si>
    <t>Change Prop</t>
  </si>
  <si>
    <t>https://www.phillypolice.com/crime-maps-stats/</t>
  </si>
  <si>
    <t>http://compstat.nashville.gov/2020/20200919_CompStat_Report.pdf</t>
  </si>
  <si>
    <t>http://www.fwpd.org/community/crime-stats/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</si>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</sst>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m/d"/>
    <numFmt numFmtId="166" formatCode="0.0%"/>
    <numFmt numFmtId="167" formatCode="M/d/yyyy"/>
  </numFmts>
  <fonts count="15">
    <font>
      <sz val="10.0"/>
      <color rgb="FF000000"/>
      <name val="Arial"/>
    </font>
    <font/>
    <font>
      <name val="Arial"/>
    </font>
    <font>
      <sz val="11.0"/>
      <color rgb="FF000000"/>
      <name val="Calibri"/>
    </font>
    <font>
      <color rgb="FF000000"/>
      <name val="Arial"/>
    </font>
    <font>
      <sz val="12.0"/>
      <color rgb="FF000000"/>
      <name val="Arial"/>
    </font>
    <font>
      <u/>
      <color rgb="FF1155CC"/>
      <name val="Arial"/>
    </font>
    <font>
      <u/>
      <color rgb="FF0000FF"/>
    </font>
    <font>
      <color rgb="FF000000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z val="12.0"/>
      <color rgb="FF000000"/>
      <name val="Times New Roman"/>
    </font>
    <font>
      <sz val="11.0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top" wrapText="0"/>
    </xf>
    <xf borderId="0" fillId="0" fontId="1" numFmtId="165" xfId="0" applyAlignment="1" applyFont="1" applyNumberFormat="1">
      <alignment readingOrder="0"/>
    </xf>
    <xf borderId="0" fillId="0" fontId="2" numFmtId="166" xfId="0" applyAlignment="1" applyFont="1" applyNumberFormat="1">
      <alignment vertical="bottom"/>
    </xf>
    <xf borderId="0" fillId="0" fontId="2" numFmtId="9" xfId="0" applyAlignment="1" applyFont="1" applyNumberFormat="1">
      <alignment vertical="bottom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0" fillId="0" fontId="9" numFmtId="0" xfId="0" applyAlignment="1" applyFont="1">
      <alignment readingOrder="0" vertical="bottom"/>
    </xf>
    <xf borderId="0" fillId="0" fontId="1" numFmtId="9" xfId="0" applyAlignment="1" applyFont="1" applyNumberFormat="1">
      <alignment readingOrder="0"/>
    </xf>
    <xf borderId="0" fillId="0" fontId="1" numFmtId="166" xfId="0" applyFont="1" applyNumberFormat="1"/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vertical="top"/>
    </xf>
    <xf borderId="0" fillId="0" fontId="1" numFmtId="3" xfId="0" applyFont="1" applyNumberFormat="1"/>
    <xf borderId="0" fillId="0" fontId="1" numFmtId="165" xfId="0" applyAlignment="1" applyFont="1" applyNumberFormat="1">
      <alignment horizontal="center" readingOrder="0"/>
    </xf>
    <xf borderId="0" fillId="0" fontId="13" numFmtId="0" xfId="0" applyFont="1"/>
    <xf borderId="0" fillId="0" fontId="14" numFmtId="0" xfId="0" applyAlignment="1" applyFont="1">
      <alignment readingOrder="0" vertical="bottom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envergov.org/content/dam/denvergov/Portals/720/documents/statistics/2020/UCR_Citywide_Reported_Offenses_2020.pdf" TargetMode="External"/><Relationship Id="rId42" Type="http://schemas.openxmlformats.org/officeDocument/2006/relationships/hyperlink" Target="https://www.okc.gov/departments/police/crime-prevention-data/crime-stats" TargetMode="External"/><Relationship Id="rId41" Type="http://schemas.openxmlformats.org/officeDocument/2006/relationships/hyperlink" Target="https://www.tulsapolice.org/content/crime-numbers-ucr.aspx" TargetMode="External"/><Relationship Id="rId44" Type="http://schemas.openxmlformats.org/officeDocument/2006/relationships/hyperlink" Target="http://www.ci.san-bernardino.ca.us/cityhall/police_department/crime_statistics/part_1_crimes/ucr_statistics___part_1_2020.asp" TargetMode="External"/><Relationship Id="rId43" Type="http://schemas.openxmlformats.org/officeDocument/2006/relationships/hyperlink" Target="http://crimestats.arjis.org/default.aspx" TargetMode="External"/><Relationship Id="rId46" Type="http://schemas.openxmlformats.org/officeDocument/2006/relationships/hyperlink" Target="https://www.portlandoregon.gov/police/71978" TargetMode="External"/><Relationship Id="rId45" Type="http://schemas.openxmlformats.org/officeDocument/2006/relationships/hyperlink" Target="http://sanfranciscopolice.org/compstatreports" TargetMode="External"/><Relationship Id="rId1" Type="http://schemas.openxmlformats.org/officeDocument/2006/relationships/hyperlink" Target="http://kcpd.org/crime/crime-statistics/" TargetMode="External"/><Relationship Id="rId2" Type="http://schemas.openxmlformats.org/officeDocument/2006/relationships/hyperlink" Target="http://mpdc.dc.gov/page/district-crime-data-glance" TargetMode="External"/><Relationship Id="rId3" Type="http://schemas.openxmlformats.org/officeDocument/2006/relationships/hyperlink" Target="https://council.nola.gov/committees/criminal-justice-committee/" TargetMode="External"/><Relationship Id="rId4" Type="http://schemas.openxmlformats.org/officeDocument/2006/relationships/hyperlink" Target="http://home.chicagopolice.org/online-services/crime-statistics/" TargetMode="External"/><Relationship Id="rId9" Type="http://schemas.openxmlformats.org/officeDocument/2006/relationships/hyperlink" Target="https://bpdnews.com/?category=Crime+Stats" TargetMode="External"/><Relationship Id="rId48" Type="http://schemas.openxmlformats.org/officeDocument/2006/relationships/hyperlink" Target="https://www.cityofsacramento.org/Police/Crime" TargetMode="External"/><Relationship Id="rId47" Type="http://schemas.openxmlformats.org/officeDocument/2006/relationships/hyperlink" Target="http://www.fwpd.org/crime-statistics" TargetMode="External"/><Relationship Id="rId49" Type="http://schemas.openxmlformats.org/officeDocument/2006/relationships/hyperlink" Target="https://www.kktv.com/2020/07/31/cspd-investigating-22nd-homicide-in-cos-this-year/" TargetMode="External"/><Relationship Id="rId5" Type="http://schemas.openxmlformats.org/officeDocument/2006/relationships/hyperlink" Target="https://compstat.nypdonline.org/" TargetMode="External"/><Relationship Id="rId6" Type="http://schemas.openxmlformats.org/officeDocument/2006/relationships/hyperlink" Target="https://drive.google.com/drive/folders/1eo4BIOGHcibOTcHRsGoEEiNrrCsuVOdH" TargetMode="External"/><Relationship Id="rId7" Type="http://schemas.openxmlformats.org/officeDocument/2006/relationships/hyperlink" Target="https://www.miamidade.gov/police/library/part-1-crimes-ytd-comparison.pdf" TargetMode="External"/><Relationship Id="rId8" Type="http://schemas.openxmlformats.org/officeDocument/2006/relationships/hyperlink" Target="https://app.box.com/s/to45lqjr8royyxwjs6kmk7qbm6gd9zso" TargetMode="External"/><Relationship Id="rId31" Type="http://schemas.openxmlformats.org/officeDocument/2006/relationships/hyperlink" Target="https://www.austintexas.gov/page/chiefs-monthly-reports" TargetMode="External"/><Relationship Id="rId30" Type="http://schemas.openxmlformats.org/officeDocument/2006/relationships/hyperlink" Target="http://www.louisville-police.org/archive.aspx" TargetMode="External"/><Relationship Id="rId33" Type="http://schemas.openxmlformats.org/officeDocument/2006/relationships/hyperlink" Target="http://www.seattle.gov/police/information-and-data/seastat" TargetMode="External"/><Relationship Id="rId32" Type="http://schemas.openxmlformats.org/officeDocument/2006/relationships/hyperlink" Target="http://ww1.stocktonca.gov/Departments/Police/News-and-Information/Statistics" TargetMode="External"/><Relationship Id="rId35" Type="http://schemas.openxmlformats.org/officeDocument/2006/relationships/hyperlink" Target="https://lincoln.ne.gov/city/police/stats/stats.htm" TargetMode="External"/><Relationship Id="rId34" Type="http://schemas.openxmlformats.org/officeDocument/2006/relationships/hyperlink" Target="https://police.cityofomaha.org/images/crime-statistics-reports/2018/Website_-_Homicides_by_Precincts_9-1-2020.pdf" TargetMode="External"/><Relationship Id="rId37" Type="http://schemas.openxmlformats.org/officeDocument/2006/relationships/hyperlink" Target="https://riversideca.gov/rpd/resources-forms/crime-statistics" TargetMode="External"/><Relationship Id="rId36" Type="http://schemas.openxmlformats.org/officeDocument/2006/relationships/hyperlink" Target="https://www.plano.gov/434/Crime-Statistics" TargetMode="External"/><Relationship Id="rId39" Type="http://schemas.openxmlformats.org/officeDocument/2006/relationships/hyperlink" Target="https://www.sanantonio.gov/sapd/uniform-crime-reports" TargetMode="External"/><Relationship Id="rId38" Type="http://schemas.openxmlformats.org/officeDocument/2006/relationships/hyperlink" Target="https://www.13abc.com/2020/08/18/toledo-police-investigate-spike-in-homicides/" TargetMode="External"/><Relationship Id="rId20" Type="http://schemas.openxmlformats.org/officeDocument/2006/relationships/hyperlink" Target="http://www.atlantapd.org/i-want-to/crime-data-downloads" TargetMode="External"/><Relationship Id="rId22" Type="http://schemas.openxmlformats.org/officeDocument/2006/relationships/hyperlink" Target="https://eprodmz.vbgov.com/MainUI/Crimes/CrimeSearch.aspx" TargetMode="External"/><Relationship Id="rId21" Type="http://schemas.openxmlformats.org/officeDocument/2006/relationships/hyperlink" Target="https://data.fortworthtexas.gov/Public-Safety/Crime-Data/k6ic-7kp7" TargetMode="External"/><Relationship Id="rId24" Type="http://schemas.openxmlformats.org/officeDocument/2006/relationships/hyperlink" Target="http://assets.lapdonline.org/assets/pdf/cityprof.pdf" TargetMode="External"/><Relationship Id="rId23" Type="http://schemas.openxmlformats.org/officeDocument/2006/relationships/hyperlink" Target="https://www.adn.com/alaska-news/crime-courts/2020/09/08/anchorage-homicide-rate-drops-significantly-so-far-this-year-as-police-say-most-types-of-crime-are-trending-downward/" TargetMode="External"/><Relationship Id="rId26" Type="http://schemas.openxmlformats.org/officeDocument/2006/relationships/hyperlink" Target="https://arlingtontx.gov/cms/one.aspx?portalId=14481146&amp;pageId=15448634" TargetMode="External"/><Relationship Id="rId25" Type="http://schemas.openxmlformats.org/officeDocument/2006/relationships/hyperlink" Target="https://cincinnati-oh.gov/police/crime-statistics1/" TargetMode="External"/><Relationship Id="rId28" Type="http://schemas.openxmlformats.org/officeDocument/2006/relationships/hyperlink" Target="https://www.houstontx.gov/police/cs/Monthly_Crime_Data_by_Street_and_Police_Beat.htm" TargetMode="External"/><Relationship Id="rId27" Type="http://schemas.openxmlformats.org/officeDocument/2006/relationships/hyperlink" Target="https://databases.usatodaynetwork.com/indystar/indianapolis-crime-homicide-list-2019" TargetMode="External"/><Relationship Id="rId29" Type="http://schemas.openxmlformats.org/officeDocument/2006/relationships/hyperlink" Target="http://www.slmpd.org/crime_stats.shtml" TargetMode="External"/><Relationship Id="rId51" Type="http://schemas.openxmlformats.org/officeDocument/2006/relationships/hyperlink" Target="http://www.sjpd.org/crimestats/updates/part_one_crimes_reported_ytd.pdf" TargetMode="External"/><Relationship Id="rId50" Type="http://schemas.openxmlformats.org/officeDocument/2006/relationships/hyperlink" Target="http://www.longbeach.gov/police/crime-info/crime-statistics/" TargetMode="External"/><Relationship Id="rId53" Type="http://schemas.openxmlformats.org/officeDocument/2006/relationships/hyperlink" Target="https://www.denverpost.com/2020/07/30/aurora-homicides-violent-crime-covid19/" TargetMode="External"/><Relationship Id="rId52" Type="http://schemas.openxmlformats.org/officeDocument/2006/relationships/hyperlink" Target="http://crimestats.arjis.org/default.aspx" TargetMode="External"/><Relationship Id="rId11" Type="http://schemas.openxmlformats.org/officeDocument/2006/relationships/hyperlink" Target="https://www.nashville.gov/Police-Department/Executive-Services/Strategic-Development/Crime-Analysis/Reports/CompStat.aspx?year=2020" TargetMode="External"/><Relationship Id="rId55" Type="http://schemas.openxmlformats.org/officeDocument/2006/relationships/hyperlink" Target="https://www.phoenix.gov/police/resources-information/crime-stats-maps" TargetMode="External"/><Relationship Id="rId10" Type="http://schemas.openxmlformats.org/officeDocument/2006/relationships/hyperlink" Target="https://data.baltimorecity.gov/Public-Safety/Summarized-Crime-Data-By-District-2019-Week-29/4nh3-w6zf" TargetMode="External"/><Relationship Id="rId54" Type="http://schemas.openxmlformats.org/officeDocument/2006/relationships/hyperlink" Target="https://durhamnc.gov/ArchiveCenter/ViewFile/Item/4921" TargetMode="External"/><Relationship Id="rId13" Type="http://schemas.openxmlformats.org/officeDocument/2006/relationships/hyperlink" Target="https://projects.jsonline.com/apps/Milwaukee-Homicide-Database/" TargetMode="External"/><Relationship Id="rId57" Type="http://schemas.openxmlformats.org/officeDocument/2006/relationships/hyperlink" Target="https://data.mesaaz.gov/Public-Safety/Crime-Reporting-Statistics/37q9-d27y" TargetMode="External"/><Relationship Id="rId12" Type="http://schemas.openxmlformats.org/officeDocument/2006/relationships/hyperlink" Target="https://www.lvmpd.com/en-us/Pages/Statistics.aspx" TargetMode="External"/><Relationship Id="rId56" Type="http://schemas.openxmlformats.org/officeDocument/2006/relationships/hyperlink" Target="http://www.cityofmadison.com/police/data/" TargetMode="External"/><Relationship Id="rId15" Type="http://schemas.openxmlformats.org/officeDocument/2006/relationships/hyperlink" Target="http://transparency.jaxsheriff.org/HOTS/Murder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www.dallaspolice.net/resources/CrimeReports/NIBRS%20REPORT%20Admin%20Daily.pdf" TargetMode="External"/><Relationship Id="rId58" Type="http://schemas.openxmlformats.org/officeDocument/2006/relationships/hyperlink" Target="https://www.cabq.gov/police/crime-mapping-statistics" TargetMode="External"/><Relationship Id="rId17" Type="http://schemas.openxmlformats.org/officeDocument/2006/relationships/hyperlink" Target="https://tableau.minneapolismn.gov/views/MPDMStatCrimeData/CrimeDashboard-byDate?%3Aembed=y&amp;%3AshowAppBanner=false&amp;%3AshowShareOptions=true&amp;%3Adisplay_count=no&amp;%3AshowVizHome=no" TargetMode="External"/><Relationship Id="rId16" Type="http://schemas.openxmlformats.org/officeDocument/2006/relationships/hyperlink" Target="https://www.lexingtonky.gov/homicide-investigations" TargetMode="External"/><Relationship Id="rId19" Type="http://schemas.openxmlformats.org/officeDocument/2006/relationships/hyperlink" Target="http://npd.newarkpublicsafety.org/comstat" TargetMode="External"/><Relationship Id="rId18" Type="http://schemas.openxmlformats.org/officeDocument/2006/relationships/hyperlink" Target="https://www.greensboro-nc.gov/home/showdocument?id=4381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ouncil.nola.gov/committees/criminal-justice-committee/" TargetMode="External"/><Relationship Id="rId2" Type="http://schemas.openxmlformats.org/officeDocument/2006/relationships/hyperlink" Target="http://mpdc.dc.gov/page/district-crime-data-glance" TargetMode="External"/><Relationship Id="rId3" Type="http://schemas.openxmlformats.org/officeDocument/2006/relationships/hyperlink" Target="https://tableau.minneapolismn.gov/views/MPDMStatCrimeData/CrimeDashboard-byDate?%3Aembed=y&amp;%3AshowAppBanner=false&amp;%3AshowShareOptions=true&amp;%3Adisplay_count=no&amp;%3AshowVizHome=no" TargetMode="External"/><Relationship Id="rId4" Type="http://schemas.openxmlformats.org/officeDocument/2006/relationships/hyperlink" Target="http://home.chicagopolice.org/online-services/crime-statistics/" TargetMode="External"/><Relationship Id="rId9" Type="http://schemas.openxmlformats.org/officeDocument/2006/relationships/hyperlink" Target="http://npd.newarkpublicsafety.org/comstat" TargetMode="External"/><Relationship Id="rId5" Type="http://schemas.openxmlformats.org/officeDocument/2006/relationships/hyperlink" Target="https://www.phillypolice.com/crime-maps-stats/" TargetMode="External"/><Relationship Id="rId6" Type="http://schemas.openxmlformats.org/officeDocument/2006/relationships/hyperlink" Target="http://www.dallaspolice.net/resources/CrimeReports/NIBRS%20REPORT%20Admin%20Daily.pdf" TargetMode="External"/><Relationship Id="rId7" Type="http://schemas.openxmlformats.org/officeDocument/2006/relationships/hyperlink" Target="https://app.box.com/s/to45lqjr8royyxwjs6kmk7qbm6gd9zso" TargetMode="External"/><Relationship Id="rId8" Type="http://schemas.openxmlformats.org/officeDocument/2006/relationships/hyperlink" Target="https://bpdnews.com/?category=Crime+Stats" TargetMode="External"/><Relationship Id="rId20" Type="http://schemas.openxmlformats.org/officeDocument/2006/relationships/hyperlink" Target="http://www.seattle.gov/police/information-and-data/seastat" TargetMode="External"/><Relationship Id="rId22" Type="http://schemas.openxmlformats.org/officeDocument/2006/relationships/hyperlink" Target="http://www.fwpd.org/community/crime-stats/" TargetMode="External"/><Relationship Id="rId21" Type="http://schemas.openxmlformats.org/officeDocument/2006/relationships/hyperlink" Target="https://www.plano.gov/434/Crime-Statistics" TargetMode="External"/><Relationship Id="rId24" Type="http://schemas.openxmlformats.org/officeDocument/2006/relationships/hyperlink" Target="https://lincoln.ne.gov/city/police/stats/stats.htm" TargetMode="External"/><Relationship Id="rId23" Type="http://schemas.openxmlformats.org/officeDocument/2006/relationships/hyperlink" Target="http://www.louisville-police.org/archive.aspx" TargetMode="External"/><Relationship Id="rId26" Type="http://schemas.openxmlformats.org/officeDocument/2006/relationships/hyperlink" Target="https://www.portlandoregon.gov/police/71978" TargetMode="External"/><Relationship Id="rId25" Type="http://schemas.openxmlformats.org/officeDocument/2006/relationships/hyperlink" Target="https://www.houstontx.gov/police/cs/Monthly_Crime_Data_by_Street_and_Police_Beat.htm" TargetMode="External"/><Relationship Id="rId27" Type="http://schemas.openxmlformats.org/officeDocument/2006/relationships/drawing" Target="../drawings/drawing2.xml"/><Relationship Id="rId11" Type="http://schemas.openxmlformats.org/officeDocument/2006/relationships/hyperlink" Target="https://www.miamidade.gov/police/library/part-1-crimes-ytd-comparison.pdf" TargetMode="External"/><Relationship Id="rId10" Type="http://schemas.openxmlformats.org/officeDocument/2006/relationships/hyperlink" Target="https://compstat.nypdonline.org/" TargetMode="External"/><Relationship Id="rId13" Type="http://schemas.openxmlformats.org/officeDocument/2006/relationships/hyperlink" Target="https://data.baltimorecity.gov/Public-Safety/Summarized-Crime-Data-By-District-2019-Week-29/4nh3-w6zf" TargetMode="External"/><Relationship Id="rId12" Type="http://schemas.openxmlformats.org/officeDocument/2006/relationships/hyperlink" Target="https://cincinnati-oh.gov/police/crime-statistics1/" TargetMode="External"/><Relationship Id="rId15" Type="http://schemas.openxmlformats.org/officeDocument/2006/relationships/hyperlink" Target="http://compstat.nashville.gov/2020/20200919_CompStat_Report.pdf" TargetMode="External"/><Relationship Id="rId14" Type="http://schemas.openxmlformats.org/officeDocument/2006/relationships/hyperlink" Target="https://www.lvmpd.com/en-us/Pages/Statistics.aspx" TargetMode="External"/><Relationship Id="rId17" Type="http://schemas.openxmlformats.org/officeDocument/2006/relationships/hyperlink" Target="http://assets.lapdonline.org/assets/pdf/cityprof.pdf" TargetMode="External"/><Relationship Id="rId16" Type="http://schemas.openxmlformats.org/officeDocument/2006/relationships/hyperlink" Target="http://www.atlantapd.org/i-want-to/crime-data-downloads" TargetMode="External"/><Relationship Id="rId19" Type="http://schemas.openxmlformats.org/officeDocument/2006/relationships/hyperlink" Target="https://www.denvergov.org/content/dam/denvergov/Portals/720/documents/statistics/2020/UCR_Citywide_Reported_Offenses_2020.pdf" TargetMode="External"/><Relationship Id="rId18" Type="http://schemas.openxmlformats.org/officeDocument/2006/relationships/hyperlink" Target="http://www.slmpd.org/crime_stats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2020.0</v>
      </c>
      <c r="C1" s="1">
        <v>2019.0</v>
      </c>
      <c r="D1" s="1" t="s">
        <v>1</v>
      </c>
      <c r="E1" s="1" t="s">
        <v>2</v>
      </c>
      <c r="F1" s="1" t="s">
        <v>3</v>
      </c>
      <c r="G1" s="1" t="s">
        <v>4</v>
      </c>
      <c r="I1" s="2" t="s">
        <v>5</v>
      </c>
      <c r="J1" s="2" t="s">
        <v>6</v>
      </c>
      <c r="K1" s="2" t="s">
        <v>7</v>
      </c>
      <c r="L1" s="3"/>
      <c r="M1" s="4"/>
      <c r="N1" s="4"/>
      <c r="O1" s="4"/>
      <c r="P1" s="5"/>
    </row>
    <row r="2">
      <c r="A2" s="6" t="s">
        <v>8</v>
      </c>
      <c r="B2" s="1">
        <v>84.0</v>
      </c>
      <c r="C2" s="1">
        <v>73.0</v>
      </c>
      <c r="D2" s="7">
        <v>44097.0</v>
      </c>
      <c r="E2" s="8" t="s">
        <v>9</v>
      </c>
      <c r="F2">
        <f t="shared" ref="F2:F60" si="2">(B2-C2)/C2</f>
        <v>0.1506849315</v>
      </c>
      <c r="G2" t="s">
        <v>10</v>
      </c>
      <c r="I2" s="9">
        <f t="shared" ref="I2:J2" si="1">SUM(B$2:B$999)</f>
        <v>5003</v>
      </c>
      <c r="J2" s="9">
        <f t="shared" si="1"/>
        <v>3905</v>
      </c>
      <c r="K2" s="9">
        <f>COUNTIF(F:F,"&gt;0")</f>
        <v>48</v>
      </c>
      <c r="L2" s="3"/>
      <c r="M2" s="4"/>
      <c r="N2" s="10"/>
      <c r="O2" s="11"/>
      <c r="P2" s="4"/>
    </row>
    <row r="3">
      <c r="A3" s="12" t="s">
        <v>11</v>
      </c>
      <c r="B3" s="1">
        <v>22.0</v>
      </c>
      <c r="C3" s="1">
        <v>9.0</v>
      </c>
      <c r="D3" s="13">
        <v>44097.0</v>
      </c>
      <c r="E3" s="1" t="s">
        <v>12</v>
      </c>
      <c r="F3">
        <f t="shared" si="2"/>
        <v>1.444444444</v>
      </c>
      <c r="G3" s="1" t="s">
        <v>13</v>
      </c>
      <c r="I3" s="14" t="s">
        <v>14</v>
      </c>
      <c r="J3" s="9"/>
      <c r="K3" s="9"/>
      <c r="L3" s="15"/>
      <c r="M3" s="4"/>
      <c r="N3" s="10"/>
      <c r="O3" s="11"/>
      <c r="P3" s="4"/>
    </row>
    <row r="4">
      <c r="A4" s="1" t="s">
        <v>15</v>
      </c>
      <c r="B4" s="1">
        <v>230.0</v>
      </c>
      <c r="C4" s="1">
        <v>187.0</v>
      </c>
      <c r="D4" s="16">
        <v>44096.0</v>
      </c>
      <c r="E4" s="17" t="s">
        <v>16</v>
      </c>
      <c r="F4">
        <f t="shared" si="2"/>
        <v>0.2299465241</v>
      </c>
      <c r="G4" t="s">
        <v>10</v>
      </c>
      <c r="I4" s="18">
        <f>(I2-J2)/J2</f>
        <v>0.281177977</v>
      </c>
      <c r="J4" s="3"/>
      <c r="K4" s="3"/>
      <c r="L4" s="15"/>
      <c r="M4" s="4"/>
      <c r="N4" s="10"/>
      <c r="O4" s="11"/>
      <c r="P4" s="4"/>
    </row>
    <row r="5">
      <c r="A5" s="12" t="s">
        <v>17</v>
      </c>
      <c r="B5" s="1">
        <v>29.0</v>
      </c>
      <c r="C5" s="1">
        <v>27.0</v>
      </c>
      <c r="D5" s="13">
        <v>44096.0</v>
      </c>
      <c r="E5" s="1" t="s">
        <v>18</v>
      </c>
      <c r="F5">
        <f t="shared" si="2"/>
        <v>0.07407407407</v>
      </c>
      <c r="G5" s="1" t="s">
        <v>13</v>
      </c>
      <c r="I5" s="14"/>
      <c r="J5" s="14"/>
      <c r="K5" s="14"/>
      <c r="L5" s="14"/>
      <c r="M5" s="4"/>
      <c r="N5" s="10"/>
      <c r="O5" s="11"/>
      <c r="P5" s="4"/>
    </row>
    <row r="6">
      <c r="A6" s="3" t="s">
        <v>19</v>
      </c>
      <c r="B6" s="1">
        <v>144.0</v>
      </c>
      <c r="C6" s="1">
        <v>113.0</v>
      </c>
      <c r="D6" s="16">
        <v>44095.0</v>
      </c>
      <c r="E6" s="19" t="s">
        <v>20</v>
      </c>
      <c r="F6">
        <f t="shared" si="2"/>
        <v>0.2743362832</v>
      </c>
      <c r="G6" t="s">
        <v>10</v>
      </c>
      <c r="I6" s="18"/>
      <c r="J6" s="14"/>
      <c r="K6" s="14"/>
      <c r="L6" s="14"/>
      <c r="M6" s="4"/>
      <c r="N6" s="10"/>
      <c r="O6" s="11"/>
      <c r="P6" s="4"/>
    </row>
    <row r="7">
      <c r="A7" s="3" t="s">
        <v>21</v>
      </c>
      <c r="B7" s="1">
        <v>140.0</v>
      </c>
      <c r="C7" s="1">
        <v>126.0</v>
      </c>
      <c r="D7" s="16">
        <v>44095.0</v>
      </c>
      <c r="E7" s="19" t="s">
        <v>22</v>
      </c>
      <c r="F7">
        <f t="shared" si="2"/>
        <v>0.1111111111</v>
      </c>
      <c r="G7" s="1" t="s">
        <v>10</v>
      </c>
      <c r="I7" s="14"/>
      <c r="J7" s="3" t="s">
        <v>10</v>
      </c>
      <c r="K7" s="9" t="s">
        <v>13</v>
      </c>
      <c r="L7" s="9" t="s">
        <v>23</v>
      </c>
      <c r="M7" s="4"/>
      <c r="N7" s="10"/>
      <c r="O7" s="11"/>
      <c r="P7" s="4"/>
    </row>
    <row r="8">
      <c r="A8" s="1" t="s">
        <v>24</v>
      </c>
      <c r="B8" s="1">
        <v>133.0</v>
      </c>
      <c r="C8" s="1">
        <v>87.0</v>
      </c>
      <c r="D8" s="16">
        <v>44095.0</v>
      </c>
      <c r="E8" s="19" t="s">
        <v>25</v>
      </c>
      <c r="F8">
        <f t="shared" si="2"/>
        <v>0.5287356322</v>
      </c>
      <c r="G8" t="s">
        <v>10</v>
      </c>
      <c r="I8" s="3" t="s">
        <v>26</v>
      </c>
      <c r="J8" s="9">
        <f t="shared" ref="J8:L8" si="3">COUNTIFS($G:$G,J7,$B:$B,"&gt;=" &amp; 0)</f>
        <v>40</v>
      </c>
      <c r="K8" s="9">
        <f t="shared" si="3"/>
        <v>16</v>
      </c>
      <c r="L8" s="20">
        <f t="shared" si="3"/>
        <v>3</v>
      </c>
      <c r="M8" s="4"/>
      <c r="N8" s="10"/>
      <c r="O8" s="11"/>
      <c r="P8" s="4"/>
    </row>
    <row r="9">
      <c r="A9" s="1" t="s">
        <v>27</v>
      </c>
      <c r="B9" s="1">
        <v>560.0</v>
      </c>
      <c r="C9" s="1">
        <v>374.0</v>
      </c>
      <c r="D9" s="16">
        <v>44094.0</v>
      </c>
      <c r="E9" s="21" t="s">
        <v>28</v>
      </c>
      <c r="F9">
        <f t="shared" si="2"/>
        <v>0.4973262032</v>
      </c>
      <c r="G9" t="s">
        <v>10</v>
      </c>
      <c r="I9" s="9">
        <v>2020.0</v>
      </c>
      <c r="J9" s="9">
        <f t="shared" ref="J9:L9" si="4">SUMIF($G:$G,J7,$B:$B)</f>
        <v>4296</v>
      </c>
      <c r="K9" s="9">
        <f t="shared" si="4"/>
        <v>548</v>
      </c>
      <c r="L9" s="20">
        <f t="shared" si="4"/>
        <v>159</v>
      </c>
      <c r="M9" s="4"/>
      <c r="N9" s="10"/>
      <c r="O9" s="11"/>
      <c r="P9" s="4"/>
    </row>
    <row r="10">
      <c r="A10" s="3" t="s">
        <v>29</v>
      </c>
      <c r="B10" s="1">
        <v>327.0</v>
      </c>
      <c r="C10" s="1">
        <v>236.0</v>
      </c>
      <c r="D10" s="16">
        <v>44094.0</v>
      </c>
      <c r="E10" s="19" t="s">
        <v>30</v>
      </c>
      <c r="F10">
        <f t="shared" si="2"/>
        <v>0.3855932203</v>
      </c>
      <c r="G10" t="s">
        <v>10</v>
      </c>
      <c r="I10" s="20">
        <v>2019.0</v>
      </c>
      <c r="J10" s="9">
        <f t="shared" ref="J10:L10" si="5">SUMIF($G:$G,J$7,$C:$C)</f>
        <v>3332</v>
      </c>
      <c r="K10" s="9">
        <f t="shared" si="5"/>
        <v>436</v>
      </c>
      <c r="L10" s="20">
        <f t="shared" si="5"/>
        <v>137</v>
      </c>
      <c r="M10" s="4"/>
      <c r="N10" s="10"/>
      <c r="O10" s="11"/>
      <c r="P10" s="4"/>
    </row>
    <row r="11">
      <c r="A11" s="1" t="s">
        <v>31</v>
      </c>
      <c r="B11" s="1">
        <v>315.0</v>
      </c>
      <c r="C11" s="1">
        <v>243.0</v>
      </c>
      <c r="D11" s="16">
        <v>44094.0</v>
      </c>
      <c r="E11" s="21" t="s">
        <v>32</v>
      </c>
      <c r="F11">
        <f t="shared" si="2"/>
        <v>0.2962962963</v>
      </c>
      <c r="G11" t="s">
        <v>10</v>
      </c>
      <c r="I11" s="14" t="s">
        <v>14</v>
      </c>
      <c r="J11" s="18">
        <f t="shared" ref="J11:L11" si="6">(J9-J10)/J10</f>
        <v>0.2893157263</v>
      </c>
      <c r="K11" s="18">
        <f t="shared" si="6"/>
        <v>0.2568807339</v>
      </c>
      <c r="L11" s="18">
        <f t="shared" si="6"/>
        <v>0.1605839416</v>
      </c>
      <c r="M11" s="4"/>
      <c r="N11" s="22"/>
      <c r="O11" s="11"/>
      <c r="P11" s="4"/>
    </row>
    <row r="12">
      <c r="A12" s="12" t="s">
        <v>33</v>
      </c>
      <c r="B12" s="1">
        <v>114.0</v>
      </c>
      <c r="C12" s="1">
        <v>88.0</v>
      </c>
      <c r="D12" s="13">
        <v>44094.0</v>
      </c>
      <c r="E12" s="23" t="s">
        <v>9</v>
      </c>
      <c r="F12">
        <f t="shared" si="2"/>
        <v>0.2954545455</v>
      </c>
      <c r="G12" s="1" t="s">
        <v>10</v>
      </c>
      <c r="I12" s="14" t="s">
        <v>34</v>
      </c>
      <c r="J12" s="20">
        <f t="shared" ref="J12:L12" si="7">COUNTIFS($G:$G,J7,$F:$F,"&gt;" &amp; 0)</f>
        <v>33</v>
      </c>
      <c r="K12" s="20">
        <f t="shared" si="7"/>
        <v>13</v>
      </c>
      <c r="L12" s="20">
        <f t="shared" si="7"/>
        <v>2</v>
      </c>
      <c r="M12" s="4"/>
      <c r="N12" s="10"/>
      <c r="O12" s="11"/>
      <c r="P12" s="4"/>
    </row>
    <row r="13">
      <c r="A13" s="3" t="s">
        <v>35</v>
      </c>
      <c r="B13" s="1">
        <v>77.0</v>
      </c>
      <c r="C13" s="1">
        <v>60.0</v>
      </c>
      <c r="D13" s="16">
        <v>44094.0</v>
      </c>
      <c r="E13" s="19" t="s">
        <v>36</v>
      </c>
      <c r="F13">
        <f t="shared" si="2"/>
        <v>0.2833333333</v>
      </c>
      <c r="G13" t="s">
        <v>13</v>
      </c>
      <c r="I13" s="14"/>
      <c r="J13" s="9">
        <f t="shared" ref="J13:L13" si="8">J12/J8</f>
        <v>0.825</v>
      </c>
      <c r="K13" s="9">
        <f t="shared" si="8"/>
        <v>0.8125</v>
      </c>
      <c r="L13" s="24">
        <f t="shared" si="8"/>
        <v>0.6666666667</v>
      </c>
      <c r="M13" s="4"/>
      <c r="N13" s="10"/>
      <c r="O13" s="11"/>
      <c r="P13" s="4"/>
    </row>
    <row r="14">
      <c r="A14" s="3" t="s">
        <v>37</v>
      </c>
      <c r="B14" s="1">
        <v>66.0</v>
      </c>
      <c r="C14" s="1">
        <v>52.0</v>
      </c>
      <c r="D14" s="16">
        <v>44094.0</v>
      </c>
      <c r="E14" s="19" t="s">
        <v>38</v>
      </c>
      <c r="F14">
        <f t="shared" si="2"/>
        <v>0.2692307692</v>
      </c>
      <c r="G14" t="s">
        <v>10</v>
      </c>
      <c r="I14" s="3"/>
      <c r="J14" s="9"/>
      <c r="K14" s="9"/>
      <c r="L14" s="24"/>
      <c r="M14" s="4"/>
      <c r="N14" s="10"/>
      <c r="O14" s="11"/>
      <c r="P14" s="4"/>
    </row>
    <row r="15">
      <c r="A15" s="3" t="s">
        <v>39</v>
      </c>
      <c r="B15" s="1">
        <v>45.0</v>
      </c>
      <c r="C15" s="1">
        <v>30.0</v>
      </c>
      <c r="D15" s="16">
        <v>44094.0</v>
      </c>
      <c r="E15" s="19" t="s">
        <v>40</v>
      </c>
      <c r="F15">
        <f t="shared" si="2"/>
        <v>0.5</v>
      </c>
      <c r="G15" t="s">
        <v>10</v>
      </c>
      <c r="I15" s="9"/>
      <c r="J15" s="3"/>
      <c r="K15" s="3"/>
      <c r="L15" s="3"/>
      <c r="M15" s="4"/>
      <c r="N15" s="10"/>
      <c r="O15" s="11"/>
      <c r="P15" s="4"/>
    </row>
    <row r="16">
      <c r="A16" s="3" t="s">
        <v>41</v>
      </c>
      <c r="B16" s="1">
        <v>240.0</v>
      </c>
      <c r="C16" s="1">
        <v>247.0</v>
      </c>
      <c r="D16" s="16">
        <v>44093.0</v>
      </c>
      <c r="E16" s="19" t="s">
        <v>42</v>
      </c>
      <c r="F16">
        <f t="shared" si="2"/>
        <v>-0.02834008097</v>
      </c>
      <c r="G16" t="s">
        <v>10</v>
      </c>
      <c r="I16" s="3"/>
      <c r="J16" s="3"/>
      <c r="K16" s="3"/>
      <c r="L16" s="3"/>
      <c r="M16" s="4"/>
      <c r="N16" s="10"/>
      <c r="O16" s="11"/>
      <c r="P16" s="4"/>
    </row>
    <row r="17">
      <c r="A17" s="3" t="s">
        <v>43</v>
      </c>
      <c r="B17" s="1">
        <v>73.0</v>
      </c>
      <c r="C17" s="1">
        <v>54.0</v>
      </c>
      <c r="D17" s="16">
        <v>44093.0</v>
      </c>
      <c r="E17" s="25" t="s">
        <v>44</v>
      </c>
      <c r="F17">
        <f t="shared" si="2"/>
        <v>0.3518518519</v>
      </c>
      <c r="G17" t="s">
        <v>10</v>
      </c>
      <c r="L17" s="26"/>
      <c r="M17" s="4"/>
      <c r="N17" s="10"/>
      <c r="O17" s="11"/>
      <c r="P17" s="4"/>
    </row>
    <row r="18">
      <c r="A18" s="3" t="s">
        <v>45</v>
      </c>
      <c r="B18" s="1">
        <v>64.0</v>
      </c>
      <c r="C18" s="1">
        <v>64.0</v>
      </c>
      <c r="D18" s="16">
        <v>44093.0</v>
      </c>
      <c r="E18" s="19" t="s">
        <v>46</v>
      </c>
      <c r="F18">
        <f t="shared" si="2"/>
        <v>0</v>
      </c>
      <c r="G18" s="1" t="s">
        <v>23</v>
      </c>
      <c r="I18" s="3"/>
      <c r="J18" s="9"/>
      <c r="K18" s="9"/>
      <c r="L18" s="24"/>
      <c r="M18" s="4"/>
      <c r="N18" s="10"/>
      <c r="O18" s="11"/>
      <c r="P18" s="4"/>
    </row>
    <row r="19">
      <c r="A19" s="1" t="s">
        <v>47</v>
      </c>
      <c r="B19" s="1">
        <v>134.0</v>
      </c>
      <c r="C19" s="1">
        <v>66.0</v>
      </c>
      <c r="D19" s="13">
        <v>44091.0</v>
      </c>
      <c r="E19" s="21" t="s">
        <v>48</v>
      </c>
      <c r="F19">
        <f t="shared" si="2"/>
        <v>1.03030303</v>
      </c>
      <c r="G19" s="1" t="s">
        <v>10</v>
      </c>
      <c r="I19" s="3"/>
      <c r="J19" s="9"/>
      <c r="K19" s="9"/>
      <c r="L19" s="24"/>
      <c r="M19" s="4"/>
      <c r="N19" s="10"/>
      <c r="O19" s="11"/>
      <c r="P19" s="4"/>
    </row>
    <row r="20">
      <c r="A20" s="3" t="s">
        <v>49</v>
      </c>
      <c r="B20" s="1">
        <v>157.0</v>
      </c>
      <c r="C20" s="1">
        <v>151.0</v>
      </c>
      <c r="D20" s="16">
        <v>44090.0</v>
      </c>
      <c r="E20" s="19" t="s">
        <v>50</v>
      </c>
      <c r="F20">
        <f t="shared" si="2"/>
        <v>0.03973509934</v>
      </c>
      <c r="G20" t="s">
        <v>10</v>
      </c>
      <c r="I20" s="9"/>
      <c r="J20" s="9"/>
      <c r="K20" s="9"/>
      <c r="L20" s="20"/>
      <c r="M20" s="4"/>
      <c r="N20" s="10"/>
      <c r="O20" s="11"/>
      <c r="P20" s="4"/>
    </row>
    <row r="21">
      <c r="A21" s="3" t="s">
        <v>51</v>
      </c>
      <c r="B21" s="1">
        <v>108.0</v>
      </c>
      <c r="C21" s="1">
        <v>93.0</v>
      </c>
      <c r="D21" s="16">
        <v>44089.0</v>
      </c>
      <c r="E21" s="19" t="s">
        <v>52</v>
      </c>
      <c r="F21">
        <f t="shared" si="2"/>
        <v>0.1612903226</v>
      </c>
      <c r="G21" t="s">
        <v>13</v>
      </c>
      <c r="M21" s="4"/>
      <c r="N21" s="10"/>
      <c r="O21" s="11"/>
      <c r="P21" s="4"/>
    </row>
    <row r="22">
      <c r="A22" s="3" t="s">
        <v>53</v>
      </c>
      <c r="B22" s="1">
        <v>25.0</v>
      </c>
      <c r="C22" s="1">
        <v>16.0</v>
      </c>
      <c r="D22" s="16">
        <v>44089.0</v>
      </c>
      <c r="E22" s="19" t="s">
        <v>54</v>
      </c>
      <c r="F22">
        <f t="shared" si="2"/>
        <v>0.5625</v>
      </c>
      <c r="G22" t="s">
        <v>13</v>
      </c>
      <c r="M22" s="4"/>
      <c r="N22" s="10"/>
      <c r="O22" s="11"/>
      <c r="P22" s="4"/>
    </row>
    <row r="23">
      <c r="A23" s="3" t="s">
        <v>55</v>
      </c>
      <c r="B23" s="1">
        <v>57.0</v>
      </c>
      <c r="C23" s="1">
        <v>32.0</v>
      </c>
      <c r="D23" s="16">
        <v>44088.0</v>
      </c>
      <c r="E23" s="19" t="s">
        <v>56</v>
      </c>
      <c r="F23">
        <f t="shared" si="2"/>
        <v>0.78125</v>
      </c>
      <c r="G23" t="s">
        <v>10</v>
      </c>
      <c r="I23" s="9"/>
      <c r="M23" s="4"/>
      <c r="N23" s="10"/>
      <c r="O23" s="11"/>
      <c r="P23" s="4"/>
    </row>
    <row r="24">
      <c r="A24" s="3" t="s">
        <v>57</v>
      </c>
      <c r="B24" s="1">
        <v>40.0</v>
      </c>
      <c r="C24" s="1">
        <v>30.0</v>
      </c>
      <c r="D24" s="16">
        <v>44094.0</v>
      </c>
      <c r="E24" s="19" t="s">
        <v>58</v>
      </c>
      <c r="F24">
        <f t="shared" si="2"/>
        <v>0.3333333333</v>
      </c>
      <c r="G24" t="s">
        <v>10</v>
      </c>
      <c r="L24" s="26"/>
      <c r="M24" s="4"/>
      <c r="N24" s="10"/>
      <c r="O24" s="11"/>
      <c r="P24" s="4"/>
    </row>
    <row r="25">
      <c r="A25" s="1" t="s">
        <v>59</v>
      </c>
      <c r="B25" s="1">
        <v>31.0</v>
      </c>
      <c r="C25" s="1">
        <v>37.0</v>
      </c>
      <c r="D25" s="16">
        <v>44087.0</v>
      </c>
      <c r="E25" s="21" t="s">
        <v>60</v>
      </c>
      <c r="F25">
        <f t="shared" si="2"/>
        <v>-0.1621621622</v>
      </c>
      <c r="G25" t="s">
        <v>10</v>
      </c>
      <c r="I25" s="9"/>
      <c r="J25" s="9"/>
      <c r="K25" s="9"/>
      <c r="M25" s="4"/>
      <c r="N25" s="10"/>
      <c r="O25" s="11"/>
      <c r="P25" s="4"/>
    </row>
    <row r="26">
      <c r="A26" s="3" t="s">
        <v>61</v>
      </c>
      <c r="B26" s="1">
        <v>97.0</v>
      </c>
      <c r="C26" s="1">
        <v>69.0</v>
      </c>
      <c r="D26" s="13">
        <v>44086.0</v>
      </c>
      <c r="E26" s="19" t="s">
        <v>62</v>
      </c>
      <c r="F26">
        <f t="shared" si="2"/>
        <v>0.4057971014</v>
      </c>
      <c r="G26" t="s">
        <v>10</v>
      </c>
      <c r="L26" s="26"/>
      <c r="M26" s="4"/>
      <c r="N26" s="10"/>
      <c r="O26" s="11"/>
      <c r="P26" s="4"/>
    </row>
    <row r="27">
      <c r="A27" s="3" t="s">
        <v>63</v>
      </c>
      <c r="B27" s="1">
        <v>49.0</v>
      </c>
      <c r="C27" s="1">
        <v>31.0</v>
      </c>
      <c r="D27" s="13">
        <v>44085.0</v>
      </c>
      <c r="E27" s="25" t="s">
        <v>64</v>
      </c>
      <c r="F27">
        <f t="shared" si="2"/>
        <v>0.5806451613</v>
      </c>
      <c r="G27" t="s">
        <v>13</v>
      </c>
      <c r="J27" s="27"/>
      <c r="K27" s="27"/>
      <c r="L27" s="27"/>
      <c r="M27" s="4"/>
      <c r="N27" s="10"/>
      <c r="O27" s="11"/>
      <c r="P27" s="4"/>
    </row>
    <row r="28">
      <c r="A28" s="3" t="s">
        <v>65</v>
      </c>
      <c r="B28" s="1">
        <v>6.0</v>
      </c>
      <c r="C28" s="1">
        <v>9.0</v>
      </c>
      <c r="D28" s="7">
        <v>44085.0</v>
      </c>
      <c r="E28" s="19" t="s">
        <v>66</v>
      </c>
      <c r="F28">
        <f t="shared" si="2"/>
        <v>-0.3333333333</v>
      </c>
      <c r="G28" t="s">
        <v>13</v>
      </c>
      <c r="M28" s="4"/>
      <c r="N28" s="10"/>
      <c r="O28" s="11"/>
      <c r="P28" s="4"/>
    </row>
    <row r="29">
      <c r="A29" s="3" t="s">
        <v>67</v>
      </c>
      <c r="B29" s="6">
        <v>6.0</v>
      </c>
      <c r="C29" s="1">
        <v>20.0</v>
      </c>
      <c r="D29" s="13">
        <v>44082.0</v>
      </c>
      <c r="E29" s="25" t="s">
        <v>68</v>
      </c>
      <c r="F29">
        <f t="shared" si="2"/>
        <v>-0.7</v>
      </c>
      <c r="G29" t="s">
        <v>10</v>
      </c>
      <c r="M29" s="4"/>
      <c r="N29" s="10"/>
      <c r="O29" s="11"/>
      <c r="P29" s="4"/>
    </row>
    <row r="30">
      <c r="A30" s="3" t="s">
        <v>69</v>
      </c>
      <c r="B30" s="1">
        <v>223.0</v>
      </c>
      <c r="C30" s="1">
        <v>197.0</v>
      </c>
      <c r="D30" s="16">
        <v>44093.0</v>
      </c>
      <c r="E30" s="19" t="s">
        <v>70</v>
      </c>
      <c r="F30">
        <f t="shared" si="2"/>
        <v>0.1319796954</v>
      </c>
      <c r="G30" t="s">
        <v>10</v>
      </c>
      <c r="I30" s="3"/>
      <c r="J30" s="9"/>
      <c r="K30" s="9"/>
      <c r="L30" s="24"/>
      <c r="M30" s="4"/>
      <c r="N30" s="10"/>
      <c r="O30" s="11"/>
      <c r="P30" s="4"/>
    </row>
    <row r="31">
      <c r="A31" s="3" t="s">
        <v>71</v>
      </c>
      <c r="B31" s="1">
        <v>73.0</v>
      </c>
      <c r="C31" s="1">
        <v>54.0</v>
      </c>
      <c r="D31" s="16">
        <v>44093.0</v>
      </c>
      <c r="E31" s="19" t="s">
        <v>72</v>
      </c>
      <c r="F31">
        <f t="shared" si="2"/>
        <v>0.3518518519</v>
      </c>
      <c r="G31" t="s">
        <v>10</v>
      </c>
      <c r="L31" s="26"/>
      <c r="M31" s="4"/>
      <c r="N31" s="10"/>
      <c r="O31" s="11"/>
      <c r="P31" s="4"/>
    </row>
    <row r="32">
      <c r="A32" s="12" t="s">
        <v>73</v>
      </c>
      <c r="B32" s="1">
        <v>19.0</v>
      </c>
      <c r="C32" s="1">
        <v>13.0</v>
      </c>
      <c r="D32" s="7">
        <v>44076.0</v>
      </c>
      <c r="E32" s="21" t="s">
        <v>74</v>
      </c>
      <c r="F32">
        <f t="shared" si="2"/>
        <v>0.4615384615</v>
      </c>
      <c r="G32" s="1" t="s">
        <v>13</v>
      </c>
      <c r="M32" s="4"/>
      <c r="N32" s="10"/>
      <c r="O32" s="11"/>
      <c r="P32" s="4"/>
    </row>
    <row r="33">
      <c r="A33" s="3" t="s">
        <v>75</v>
      </c>
      <c r="B33" s="1">
        <v>129.0</v>
      </c>
      <c r="C33" s="1">
        <v>98.0</v>
      </c>
      <c r="D33" s="16">
        <v>44075.0</v>
      </c>
      <c r="E33" s="19" t="s">
        <v>76</v>
      </c>
      <c r="F33">
        <f t="shared" si="2"/>
        <v>0.3163265306</v>
      </c>
      <c r="G33" t="s">
        <v>10</v>
      </c>
      <c r="L33" s="26"/>
      <c r="M33" s="4"/>
      <c r="N33" s="10"/>
      <c r="O33" s="11"/>
      <c r="P33" s="4"/>
    </row>
    <row r="34">
      <c r="A34" s="3" t="s">
        <v>77</v>
      </c>
      <c r="B34" s="1">
        <v>229.0</v>
      </c>
      <c r="C34" s="1">
        <v>176.0</v>
      </c>
      <c r="D34" s="16">
        <v>44074.0</v>
      </c>
      <c r="E34" s="25" t="s">
        <v>78</v>
      </c>
      <c r="F34">
        <f t="shared" si="2"/>
        <v>0.3011363636</v>
      </c>
      <c r="G34" t="s">
        <v>10</v>
      </c>
      <c r="I34" s="3"/>
      <c r="J34" s="3"/>
      <c r="K34" s="9"/>
      <c r="L34" s="9"/>
      <c r="M34" s="4"/>
      <c r="N34" s="10"/>
      <c r="O34" s="11"/>
      <c r="P34" s="4"/>
    </row>
    <row r="35">
      <c r="A35" s="1" t="s">
        <v>79</v>
      </c>
      <c r="B35" s="1">
        <v>185.0</v>
      </c>
      <c r="C35" s="1">
        <v>136.0</v>
      </c>
      <c r="D35" s="16">
        <v>44074.0</v>
      </c>
      <c r="E35" s="19" t="s">
        <v>80</v>
      </c>
      <c r="F35">
        <f t="shared" si="2"/>
        <v>0.3602941176</v>
      </c>
      <c r="G35" s="1" t="s">
        <v>10</v>
      </c>
      <c r="I35" s="9"/>
      <c r="J35" s="9"/>
      <c r="K35" s="9"/>
      <c r="L35" s="9"/>
      <c r="M35" s="4"/>
      <c r="N35" s="10"/>
      <c r="O35" s="11"/>
      <c r="P35" s="4"/>
    </row>
    <row r="36">
      <c r="A36" s="3" t="s">
        <v>81</v>
      </c>
      <c r="B36" s="1">
        <v>104.0</v>
      </c>
      <c r="C36" s="1">
        <v>62.0</v>
      </c>
      <c r="D36" s="16">
        <v>44074.0</v>
      </c>
      <c r="E36" s="19" t="s">
        <v>82</v>
      </c>
      <c r="F36">
        <f t="shared" si="2"/>
        <v>0.6774193548</v>
      </c>
      <c r="G36" t="s">
        <v>10</v>
      </c>
      <c r="M36" s="4"/>
      <c r="N36" s="10"/>
      <c r="O36" s="11"/>
      <c r="P36" s="4"/>
    </row>
    <row r="37">
      <c r="A37" s="3" t="s">
        <v>83</v>
      </c>
      <c r="B37" s="6">
        <v>33.0</v>
      </c>
      <c r="C37" s="1">
        <v>23.0</v>
      </c>
      <c r="D37" s="13">
        <v>44074.0</v>
      </c>
      <c r="E37" s="25" t="s">
        <v>84</v>
      </c>
      <c r="F37">
        <f t="shared" si="2"/>
        <v>0.4347826087</v>
      </c>
      <c r="G37" t="s">
        <v>10</v>
      </c>
      <c r="M37" s="4"/>
      <c r="N37" s="10"/>
      <c r="O37" s="11"/>
      <c r="P37" s="4"/>
    </row>
    <row r="38">
      <c r="A38" s="3" t="s">
        <v>85</v>
      </c>
      <c r="B38" s="1">
        <v>31.0</v>
      </c>
      <c r="C38" s="1">
        <v>28.0</v>
      </c>
      <c r="D38" s="13">
        <v>44074.0</v>
      </c>
      <c r="E38" s="28" t="s">
        <v>86</v>
      </c>
      <c r="F38">
        <f t="shared" si="2"/>
        <v>0.1071428571</v>
      </c>
      <c r="G38" t="s">
        <v>10</v>
      </c>
      <c r="M38" s="4"/>
      <c r="N38" s="10"/>
      <c r="O38" s="11"/>
      <c r="P38" s="4"/>
    </row>
    <row r="39">
      <c r="A39" s="3" t="s">
        <v>87</v>
      </c>
      <c r="B39" s="1">
        <v>29.0</v>
      </c>
      <c r="C39" s="1">
        <v>23.0</v>
      </c>
      <c r="D39" s="16">
        <v>44074.0</v>
      </c>
      <c r="E39" s="19" t="s">
        <v>88</v>
      </c>
      <c r="F39">
        <f t="shared" si="2"/>
        <v>0.2608695652</v>
      </c>
      <c r="G39" t="s">
        <v>10</v>
      </c>
      <c r="M39" s="4"/>
      <c r="N39" s="10"/>
      <c r="O39" s="11"/>
      <c r="P39" s="4"/>
    </row>
    <row r="40">
      <c r="A40" s="3" t="s">
        <v>89</v>
      </c>
      <c r="B40" s="1">
        <v>24.0</v>
      </c>
      <c r="C40" s="1">
        <v>23.0</v>
      </c>
      <c r="D40" s="7">
        <v>44074.0</v>
      </c>
      <c r="E40" s="25" t="s">
        <v>90</v>
      </c>
      <c r="F40">
        <f t="shared" si="2"/>
        <v>0.04347826087</v>
      </c>
      <c r="G40" t="s">
        <v>13</v>
      </c>
      <c r="M40" s="4"/>
      <c r="N40" s="10"/>
      <c r="O40" s="11"/>
      <c r="P40" s="4"/>
    </row>
    <row r="41">
      <c r="A41" s="3" t="s">
        <v>91</v>
      </c>
      <c r="B41" s="1">
        <v>4.0</v>
      </c>
      <c r="C41" s="1">
        <v>4.0</v>
      </c>
      <c r="D41" s="16">
        <v>44074.0</v>
      </c>
      <c r="E41" s="25" t="s">
        <v>92</v>
      </c>
      <c r="F41">
        <f t="shared" si="2"/>
        <v>0</v>
      </c>
      <c r="G41" t="s">
        <v>10</v>
      </c>
      <c r="M41" s="4"/>
      <c r="N41" s="10"/>
      <c r="O41" s="11"/>
      <c r="P41" s="4"/>
    </row>
    <row r="42">
      <c r="A42" s="3" t="s">
        <v>93</v>
      </c>
      <c r="B42" s="1">
        <v>1.0</v>
      </c>
      <c r="C42" s="1">
        <v>1.0</v>
      </c>
      <c r="D42" s="16">
        <f>SUMIF('All Crime'!$A:$A,$A42,'All Crime'!J:J)</f>
        <v>44074</v>
      </c>
      <c r="E42" s="19" t="s">
        <v>94</v>
      </c>
      <c r="F42">
        <f t="shared" si="2"/>
        <v>0</v>
      </c>
      <c r="G42" t="s">
        <v>13</v>
      </c>
      <c r="M42" s="4"/>
      <c r="N42" s="10"/>
      <c r="O42" s="11"/>
      <c r="P42" s="4"/>
    </row>
    <row r="43">
      <c r="A43" s="3" t="s">
        <v>95</v>
      </c>
      <c r="B43" s="1">
        <v>12.0</v>
      </c>
      <c r="C43" s="1">
        <v>7.0</v>
      </c>
      <c r="D43" s="13">
        <v>44064.0</v>
      </c>
      <c r="E43" s="28" t="s">
        <v>96</v>
      </c>
      <c r="F43">
        <f t="shared" si="2"/>
        <v>0.7142857143</v>
      </c>
      <c r="G43" t="s">
        <v>23</v>
      </c>
      <c r="M43" s="4"/>
      <c r="N43" s="10"/>
      <c r="O43" s="11"/>
      <c r="P43" s="4"/>
    </row>
    <row r="44">
      <c r="A44" s="3" t="s">
        <v>97</v>
      </c>
      <c r="B44" s="1">
        <v>36.0</v>
      </c>
      <c r="C44" s="1">
        <v>22.0</v>
      </c>
      <c r="D44" s="7">
        <v>44060.0</v>
      </c>
      <c r="E44" s="28" t="s">
        <v>98</v>
      </c>
      <c r="F44">
        <f t="shared" si="2"/>
        <v>0.6363636364</v>
      </c>
      <c r="G44" s="1" t="s">
        <v>10</v>
      </c>
      <c r="M44" s="4"/>
      <c r="N44" s="10"/>
      <c r="O44" s="11"/>
      <c r="P44" s="4"/>
    </row>
    <row r="45">
      <c r="A45" s="3" t="s">
        <v>99</v>
      </c>
      <c r="B45" s="6">
        <v>83.0</v>
      </c>
      <c r="C45" s="6">
        <v>66.0</v>
      </c>
      <c r="D45" s="16">
        <v>44043.0</v>
      </c>
      <c r="E45" s="25" t="s">
        <v>100</v>
      </c>
      <c r="F45">
        <f t="shared" si="2"/>
        <v>0.2575757576</v>
      </c>
      <c r="G45" t="s">
        <v>23</v>
      </c>
      <c r="M45" s="4"/>
      <c r="N45" s="10"/>
      <c r="O45" s="11"/>
      <c r="P45" s="4"/>
    </row>
    <row r="46">
      <c r="A46" s="3" t="s">
        <v>101</v>
      </c>
      <c r="B46" s="1">
        <v>63.0</v>
      </c>
      <c r="C46" s="1">
        <v>43.0</v>
      </c>
      <c r="D46" s="16">
        <v>44074.0</v>
      </c>
      <c r="E46" s="25" t="s">
        <v>102</v>
      </c>
      <c r="F46">
        <f t="shared" si="2"/>
        <v>0.4651162791</v>
      </c>
      <c r="G46" t="s">
        <v>10</v>
      </c>
      <c r="M46" s="4"/>
      <c r="N46" s="10"/>
      <c r="O46" s="11"/>
      <c r="P46" s="4"/>
    </row>
    <row r="47">
      <c r="A47" s="3" t="s">
        <v>103</v>
      </c>
      <c r="B47" s="1">
        <v>47.0</v>
      </c>
      <c r="C47" s="1">
        <v>37.0</v>
      </c>
      <c r="D47" s="13">
        <v>44043.0</v>
      </c>
      <c r="E47" s="25" t="s">
        <v>104</v>
      </c>
      <c r="F47">
        <f t="shared" si="2"/>
        <v>0.2702702703</v>
      </c>
      <c r="G47" t="s">
        <v>13</v>
      </c>
      <c r="M47" s="4"/>
      <c r="N47" s="10"/>
      <c r="O47" s="11"/>
      <c r="P47" s="4"/>
    </row>
    <row r="48">
      <c r="A48" s="3" t="s">
        <v>105</v>
      </c>
      <c r="B48" s="6">
        <v>31.0</v>
      </c>
      <c r="C48" s="1">
        <v>39.0</v>
      </c>
      <c r="D48" s="13">
        <v>44043.0</v>
      </c>
      <c r="E48" s="19" t="s">
        <v>106</v>
      </c>
      <c r="F48">
        <f t="shared" si="2"/>
        <v>-0.2051282051</v>
      </c>
      <c r="G48" t="s">
        <v>13</v>
      </c>
      <c r="M48" s="4"/>
      <c r="N48" s="10"/>
      <c r="O48" s="11"/>
      <c r="P48" s="4"/>
    </row>
    <row r="49">
      <c r="A49" s="3" t="s">
        <v>107</v>
      </c>
      <c r="B49" s="1">
        <v>30.0</v>
      </c>
      <c r="C49" s="1">
        <v>24.0</v>
      </c>
      <c r="D49" s="13">
        <v>44043.0</v>
      </c>
      <c r="E49" s="19" t="s">
        <v>108</v>
      </c>
      <c r="F49">
        <f t="shared" si="2"/>
        <v>0.25</v>
      </c>
      <c r="G49" t="s">
        <v>13</v>
      </c>
      <c r="M49" s="4"/>
      <c r="N49" s="10"/>
      <c r="O49" s="11"/>
      <c r="P49" s="4"/>
    </row>
    <row r="50">
      <c r="A50" s="6" t="s">
        <v>109</v>
      </c>
      <c r="B50" s="1">
        <v>35.0</v>
      </c>
      <c r="C50" s="1">
        <v>25.0</v>
      </c>
      <c r="D50" s="16">
        <v>44074.0</v>
      </c>
      <c r="E50" s="25" t="s">
        <v>110</v>
      </c>
      <c r="F50">
        <f t="shared" si="2"/>
        <v>0.4</v>
      </c>
      <c r="G50" s="1" t="s">
        <v>13</v>
      </c>
      <c r="M50" s="4"/>
      <c r="N50" s="10"/>
      <c r="O50" s="11"/>
      <c r="P50" s="4"/>
    </row>
    <row r="51">
      <c r="A51" s="3" t="s">
        <v>111</v>
      </c>
      <c r="B51" s="1">
        <v>27.0</v>
      </c>
      <c r="C51" s="1">
        <v>23.0</v>
      </c>
      <c r="D51" s="16">
        <v>44043.0</v>
      </c>
      <c r="E51" s="19" t="s">
        <v>112</v>
      </c>
      <c r="F51">
        <f t="shared" si="2"/>
        <v>0.1739130435</v>
      </c>
      <c r="G51" t="s">
        <v>10</v>
      </c>
      <c r="M51" s="4"/>
      <c r="N51" s="10"/>
      <c r="O51" s="11"/>
      <c r="P51" s="4"/>
    </row>
    <row r="52">
      <c r="A52" s="3" t="s">
        <v>113</v>
      </c>
      <c r="B52" s="1">
        <v>25.0</v>
      </c>
      <c r="C52" s="1">
        <v>22.0</v>
      </c>
      <c r="D52" s="13">
        <v>44043.0</v>
      </c>
      <c r="E52" s="19" t="s">
        <v>114</v>
      </c>
      <c r="F52">
        <f t="shared" si="2"/>
        <v>0.1363636364</v>
      </c>
      <c r="G52" t="s">
        <v>10</v>
      </c>
      <c r="M52" s="4"/>
      <c r="N52" s="10"/>
      <c r="O52" s="11"/>
      <c r="P52" s="4"/>
    </row>
    <row r="53">
      <c r="A53" s="3" t="s">
        <v>115</v>
      </c>
      <c r="B53" s="1">
        <v>24.0</v>
      </c>
      <c r="C53" s="1">
        <v>13.0</v>
      </c>
      <c r="D53" s="16">
        <f>SUMIF('All Crime'!$A:$A,$A53,'All Crime'!J:J)</f>
        <v>44043</v>
      </c>
      <c r="E53" s="25" t="s">
        <v>116</v>
      </c>
      <c r="F53">
        <f t="shared" si="2"/>
        <v>0.8461538462</v>
      </c>
      <c r="G53" t="s">
        <v>10</v>
      </c>
      <c r="M53" s="4"/>
      <c r="N53" s="10"/>
      <c r="O53" s="11"/>
      <c r="P53" s="4"/>
    </row>
    <row r="54">
      <c r="A54" s="3" t="s">
        <v>117</v>
      </c>
      <c r="B54" s="1">
        <v>23.0</v>
      </c>
      <c r="C54" s="1">
        <v>18.0</v>
      </c>
      <c r="D54" s="13">
        <v>44043.0</v>
      </c>
      <c r="E54" s="25" t="s">
        <v>118</v>
      </c>
      <c r="F54">
        <f t="shared" si="2"/>
        <v>0.2777777778</v>
      </c>
      <c r="G54" t="s">
        <v>10</v>
      </c>
      <c r="M54" s="4"/>
      <c r="N54" s="10"/>
      <c r="O54" s="11"/>
      <c r="P54" s="4"/>
    </row>
    <row r="55">
      <c r="A55" s="1" t="s">
        <v>119</v>
      </c>
      <c r="B55" s="1">
        <v>22.0</v>
      </c>
      <c r="C55" s="1">
        <v>14.0</v>
      </c>
      <c r="D55" s="7">
        <v>44043.0</v>
      </c>
      <c r="E55" s="21" t="s">
        <v>120</v>
      </c>
      <c r="F55">
        <f t="shared" si="2"/>
        <v>0.5714285714</v>
      </c>
      <c r="G55" t="s">
        <v>13</v>
      </c>
      <c r="M55" s="4"/>
      <c r="N55" s="10"/>
      <c r="O55" s="11"/>
      <c r="P55" s="4"/>
    </row>
    <row r="56">
      <c r="A56" s="3" t="s">
        <v>121</v>
      </c>
      <c r="B56" s="1">
        <v>19.0</v>
      </c>
      <c r="C56" s="1">
        <v>18.0</v>
      </c>
      <c r="D56" s="13">
        <v>44043.0</v>
      </c>
      <c r="E56" s="19" t="s">
        <v>122</v>
      </c>
      <c r="F56">
        <f t="shared" si="2"/>
        <v>0.05555555556</v>
      </c>
      <c r="G56" t="s">
        <v>10</v>
      </c>
      <c r="M56" s="4"/>
      <c r="N56" s="10"/>
      <c r="O56" s="11"/>
      <c r="P56" s="4"/>
    </row>
    <row r="57">
      <c r="A57" s="3" t="s">
        <v>123</v>
      </c>
      <c r="B57" s="1">
        <v>21.0</v>
      </c>
      <c r="C57" s="1">
        <v>24.0</v>
      </c>
      <c r="D57" s="13">
        <v>44074.0</v>
      </c>
      <c r="E57" s="25" t="s">
        <v>124</v>
      </c>
      <c r="F57">
        <f t="shared" si="2"/>
        <v>-0.125</v>
      </c>
      <c r="G57" t="s">
        <v>10</v>
      </c>
      <c r="M57" s="4"/>
      <c r="N57" s="10"/>
      <c r="O57" s="11"/>
      <c r="P57" s="4"/>
    </row>
    <row r="58">
      <c r="A58" s="3" t="s">
        <v>125</v>
      </c>
      <c r="B58" s="1">
        <v>7.0</v>
      </c>
      <c r="C58" s="1">
        <v>11.0</v>
      </c>
      <c r="D58" s="7">
        <v>44043.0</v>
      </c>
      <c r="E58" s="19" t="s">
        <v>108</v>
      </c>
      <c r="F58">
        <f t="shared" si="2"/>
        <v>-0.3636363636</v>
      </c>
      <c r="G58" t="s">
        <v>10</v>
      </c>
      <c r="M58" s="4"/>
      <c r="N58" s="10"/>
      <c r="O58" s="11"/>
      <c r="P58" s="4"/>
    </row>
    <row r="59">
      <c r="A59" s="3" t="s">
        <v>126</v>
      </c>
      <c r="B59" s="1">
        <v>23.0</v>
      </c>
      <c r="C59" s="1">
        <v>15.0</v>
      </c>
      <c r="D59" s="13">
        <v>44042.0</v>
      </c>
      <c r="E59" s="25" t="s">
        <v>127</v>
      </c>
      <c r="F59">
        <f t="shared" si="2"/>
        <v>0.5333333333</v>
      </c>
      <c r="G59" t="s">
        <v>13</v>
      </c>
      <c r="M59" s="4"/>
      <c r="N59" s="10"/>
      <c r="O59" s="11"/>
      <c r="P59" s="4"/>
    </row>
    <row r="60">
      <c r="A60" s="3" t="s">
        <v>128</v>
      </c>
      <c r="B60" s="1">
        <v>18.0</v>
      </c>
      <c r="C60" s="1">
        <v>22.0</v>
      </c>
      <c r="D60" s="13">
        <v>44037.0</v>
      </c>
      <c r="E60" s="25" t="s">
        <v>129</v>
      </c>
      <c r="F60">
        <f t="shared" si="2"/>
        <v>-0.1818181818</v>
      </c>
      <c r="G60" t="s">
        <v>10</v>
      </c>
      <c r="H60" s="3"/>
      <c r="K60" s="16"/>
      <c r="O60" s="11"/>
      <c r="P60" s="4"/>
    </row>
    <row r="61">
      <c r="A61" s="3" t="s">
        <v>130</v>
      </c>
      <c r="D61" s="13"/>
      <c r="E61" s="19"/>
      <c r="G61" t="s">
        <v>10</v>
      </c>
      <c r="M61" s="4"/>
      <c r="N61" s="10"/>
      <c r="O61" s="11"/>
      <c r="P61" s="4"/>
    </row>
    <row r="62">
      <c r="A62" s="3" t="s">
        <v>131</v>
      </c>
      <c r="D62" s="13"/>
      <c r="E62" s="29" t="s">
        <v>132</v>
      </c>
      <c r="G62" t="s">
        <v>10</v>
      </c>
      <c r="M62" s="4"/>
      <c r="N62" s="10"/>
      <c r="O62" s="11"/>
      <c r="P62" s="4"/>
    </row>
    <row r="63">
      <c r="A63" s="3" t="s">
        <v>133</v>
      </c>
      <c r="D63" s="16"/>
      <c r="E63" s="1" t="s">
        <v>134</v>
      </c>
      <c r="G63" s="1" t="s">
        <v>10</v>
      </c>
      <c r="M63" s="4"/>
      <c r="N63" s="10"/>
      <c r="O63" s="11"/>
      <c r="P63" s="4"/>
    </row>
    <row r="64">
      <c r="A64" s="3" t="s">
        <v>135</v>
      </c>
      <c r="E64" s="3"/>
      <c r="G64" t="s">
        <v>10</v>
      </c>
      <c r="M64" s="4"/>
      <c r="N64" s="10"/>
      <c r="O64" s="11"/>
      <c r="P64" s="4"/>
    </row>
    <row r="65">
      <c r="A65" s="3" t="s">
        <v>136</v>
      </c>
      <c r="E65" s="3"/>
      <c r="G65" t="s">
        <v>10</v>
      </c>
      <c r="M65" s="4"/>
      <c r="N65" s="10"/>
      <c r="O65" s="11"/>
      <c r="P65" s="4"/>
    </row>
    <row r="66">
      <c r="A66" s="3" t="s">
        <v>137</v>
      </c>
      <c r="E66" s="3"/>
      <c r="G66" t="s">
        <v>10</v>
      </c>
      <c r="M66" s="4"/>
      <c r="N66" s="10"/>
      <c r="O66" s="11"/>
      <c r="P66" s="4"/>
    </row>
    <row r="67">
      <c r="A67" s="3" t="s">
        <v>138</v>
      </c>
      <c r="E67" s="3"/>
      <c r="G67" t="s">
        <v>10</v>
      </c>
      <c r="M67" s="4"/>
      <c r="N67" s="10"/>
      <c r="O67" s="11"/>
      <c r="P67" s="4"/>
    </row>
    <row r="68">
      <c r="A68" s="3" t="s">
        <v>139</v>
      </c>
      <c r="E68" s="19" t="s">
        <v>140</v>
      </c>
      <c r="G68" t="s">
        <v>10</v>
      </c>
      <c r="M68" s="4"/>
      <c r="N68" s="10"/>
      <c r="O68" s="11"/>
      <c r="P68" s="4"/>
    </row>
    <row r="69">
      <c r="A69" s="30" t="s">
        <v>141</v>
      </c>
      <c r="E69" s="19" t="s">
        <v>142</v>
      </c>
      <c r="G69" t="s">
        <v>13</v>
      </c>
      <c r="M69" s="4"/>
      <c r="N69" s="10"/>
      <c r="O69" s="11"/>
      <c r="P69" s="4"/>
    </row>
    <row r="70">
      <c r="A70" s="3" t="s">
        <v>143</v>
      </c>
      <c r="B70" s="3"/>
      <c r="E70" s="19" t="s">
        <v>144</v>
      </c>
      <c r="G70" t="s">
        <v>10</v>
      </c>
      <c r="M70" s="4"/>
      <c r="N70" s="10"/>
      <c r="O70" s="11"/>
      <c r="P70" s="4"/>
    </row>
    <row r="71">
      <c r="A71" s="12" t="s">
        <v>145</v>
      </c>
      <c r="M71" s="4"/>
      <c r="N71" s="10"/>
      <c r="O71" s="11"/>
      <c r="P71" s="4"/>
    </row>
    <row r="72">
      <c r="A72" s="12" t="s">
        <v>146</v>
      </c>
      <c r="E72" s="1" t="s">
        <v>134</v>
      </c>
      <c r="M72" s="4"/>
      <c r="N72" s="10"/>
      <c r="O72" s="11"/>
      <c r="P72" s="4"/>
    </row>
    <row r="73">
      <c r="A73" s="12" t="s">
        <v>147</v>
      </c>
      <c r="M73" s="4"/>
      <c r="N73" s="10"/>
      <c r="O73" s="11"/>
      <c r="P73" s="4"/>
    </row>
    <row r="74">
      <c r="A74" s="12" t="s">
        <v>148</v>
      </c>
      <c r="E74" s="1" t="s">
        <v>134</v>
      </c>
      <c r="M74" s="4"/>
      <c r="N74" s="10"/>
      <c r="O74" s="11"/>
      <c r="P74" s="4"/>
    </row>
    <row r="75">
      <c r="A75" s="12" t="s">
        <v>149</v>
      </c>
      <c r="E75" s="1" t="s">
        <v>134</v>
      </c>
      <c r="M75" s="4"/>
      <c r="N75" s="10"/>
      <c r="O75" s="11"/>
      <c r="P75" s="4"/>
    </row>
    <row r="76">
      <c r="A76" s="12" t="s">
        <v>150</v>
      </c>
      <c r="E76" s="1" t="s">
        <v>134</v>
      </c>
      <c r="M76" s="4"/>
      <c r="N76" s="10"/>
      <c r="O76" s="11"/>
      <c r="P76" s="4"/>
    </row>
    <row r="77">
      <c r="A77" s="12" t="s">
        <v>151</v>
      </c>
      <c r="M77" s="4"/>
      <c r="N77" s="10"/>
      <c r="O77" s="11"/>
      <c r="P77" s="4"/>
    </row>
    <row r="78">
      <c r="A78" s="12" t="s">
        <v>152</v>
      </c>
      <c r="E78" s="1" t="s">
        <v>134</v>
      </c>
      <c r="M78" s="4"/>
      <c r="N78" s="10"/>
      <c r="O78" s="11"/>
      <c r="P78" s="4"/>
    </row>
    <row r="79">
      <c r="A79" s="12" t="s">
        <v>153</v>
      </c>
      <c r="M79" s="4"/>
      <c r="N79" s="10"/>
      <c r="O79" s="11"/>
      <c r="P79" s="4"/>
    </row>
    <row r="80">
      <c r="A80" s="12" t="s">
        <v>154</v>
      </c>
      <c r="M80" s="4"/>
      <c r="N80" s="10"/>
      <c r="O80" s="11"/>
      <c r="P80" s="4"/>
    </row>
    <row r="81">
      <c r="A81" s="12" t="s">
        <v>155</v>
      </c>
      <c r="M81" s="4"/>
      <c r="N81" s="10"/>
      <c r="O81" s="11"/>
      <c r="P81" s="4"/>
    </row>
    <row r="82">
      <c r="A82" s="12" t="s">
        <v>156</v>
      </c>
      <c r="M82" s="4"/>
      <c r="N82" s="10"/>
      <c r="O82" s="11"/>
      <c r="P82" s="4"/>
    </row>
    <row r="83">
      <c r="A83" s="12" t="s">
        <v>157</v>
      </c>
      <c r="M83" s="4"/>
      <c r="N83" s="10"/>
      <c r="O83" s="11"/>
      <c r="P83" s="4"/>
    </row>
    <row r="84">
      <c r="A84" s="12" t="s">
        <v>158</v>
      </c>
      <c r="M84" s="4"/>
      <c r="N84" s="10"/>
      <c r="O84" s="11"/>
      <c r="P84" s="4"/>
    </row>
    <row r="85">
      <c r="A85" s="12" t="s">
        <v>159</v>
      </c>
      <c r="M85" s="4"/>
      <c r="N85" s="10"/>
      <c r="O85" s="11"/>
      <c r="P85" s="4"/>
    </row>
    <row r="86">
      <c r="A86" s="12" t="s">
        <v>160</v>
      </c>
      <c r="M86" s="4"/>
      <c r="N86" s="10"/>
      <c r="O86" s="11"/>
      <c r="P86" s="4"/>
    </row>
    <row r="87">
      <c r="A87" s="12" t="s">
        <v>161</v>
      </c>
      <c r="M87" s="4"/>
      <c r="N87" s="10"/>
      <c r="O87" s="11"/>
      <c r="P87" s="4"/>
    </row>
    <row r="88">
      <c r="A88" s="12" t="s">
        <v>162</v>
      </c>
      <c r="M88" s="4"/>
      <c r="N88" s="10"/>
      <c r="O88" s="11"/>
      <c r="P88" s="4"/>
    </row>
    <row r="89">
      <c r="A89" s="12" t="s">
        <v>163</v>
      </c>
      <c r="M89" s="4"/>
      <c r="N89" s="10"/>
      <c r="O89" s="11"/>
      <c r="P89" s="4"/>
    </row>
    <row r="90">
      <c r="M90" s="4"/>
      <c r="N90" s="10"/>
      <c r="O90" s="11"/>
      <c r="P90" s="4"/>
    </row>
    <row r="91">
      <c r="M91" s="4"/>
      <c r="N91" s="10"/>
      <c r="O91" s="11"/>
      <c r="P91" s="4"/>
    </row>
    <row r="92">
      <c r="M92" s="4"/>
      <c r="N92" s="10"/>
      <c r="O92" s="11"/>
      <c r="P92" s="4"/>
    </row>
    <row r="93">
      <c r="M93" s="4"/>
      <c r="N93" s="10"/>
      <c r="O93" s="11"/>
      <c r="P93" s="5"/>
    </row>
    <row r="94">
      <c r="M94" s="4"/>
      <c r="N94" s="10"/>
      <c r="O94" s="11"/>
      <c r="P94" s="4"/>
    </row>
    <row r="95">
      <c r="M95" s="4"/>
      <c r="N95" s="10"/>
      <c r="O95" s="11"/>
      <c r="P95" s="4"/>
    </row>
    <row r="96">
      <c r="M96" s="4"/>
      <c r="N96" s="10"/>
      <c r="O96" s="11"/>
      <c r="P96" s="4"/>
    </row>
    <row r="97">
      <c r="M97" s="4"/>
      <c r="N97" s="10"/>
      <c r="O97" s="11"/>
      <c r="P97" s="4"/>
    </row>
    <row r="98">
      <c r="M98" s="4"/>
      <c r="N98" s="10"/>
      <c r="O98" s="11"/>
      <c r="P98" s="4"/>
    </row>
    <row r="99">
      <c r="M99" s="4"/>
      <c r="N99" s="10"/>
      <c r="O99" s="11"/>
      <c r="P99" s="4"/>
    </row>
    <row r="100">
      <c r="M100" s="4"/>
      <c r="N100" s="10"/>
      <c r="O100" s="11"/>
      <c r="P100" s="4"/>
    </row>
    <row r="101">
      <c r="M101" s="4"/>
      <c r="N101" s="10"/>
      <c r="O101" s="11"/>
      <c r="P101" s="4"/>
    </row>
    <row r="102">
      <c r="M102" s="4"/>
      <c r="N102" s="10"/>
      <c r="O102" s="11"/>
      <c r="P102" s="4"/>
    </row>
    <row r="103">
      <c r="M103" s="4"/>
      <c r="N103" s="4"/>
      <c r="O103" s="4"/>
    </row>
  </sheetData>
  <hyperlinks>
    <hyperlink r:id="rId1" ref="E6"/>
    <hyperlink r:id="rId2" ref="E7"/>
    <hyperlink r:id="rId3" location="crime-dashboard" ref="E8"/>
    <hyperlink r:id="rId4" ref="E9"/>
    <hyperlink r:id="rId5" ref="E10"/>
    <hyperlink r:id="rId6" location="_ga=2.38899626.862005697.1600089269-1514270224.1591904673" ref="E11"/>
    <hyperlink r:id="rId7" ref="E13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  <hyperlink r:id="rId16" ref="E22"/>
    <hyperlink r:id="rId17" ref="E23"/>
    <hyperlink r:id="rId18" ref="E24"/>
    <hyperlink r:id="rId19" ref="E25"/>
    <hyperlink r:id="rId20" ref="E26"/>
    <hyperlink r:id="rId21" ref="E27"/>
    <hyperlink r:id="rId22" ref="E28"/>
    <hyperlink r:id="rId23" ref="E29"/>
    <hyperlink r:id="rId24" ref="E30"/>
    <hyperlink r:id="rId25" ref="E31"/>
    <hyperlink r:id="rId26" ref="E32"/>
    <hyperlink r:id="rId27" ref="E33"/>
    <hyperlink r:id="rId28" ref="E34"/>
    <hyperlink r:id="rId29" ref="E35"/>
    <hyperlink r:id="rId30" ref="E36"/>
    <hyperlink r:id="rId31" ref="E37"/>
    <hyperlink r:id="rId32" ref="E38"/>
    <hyperlink r:id="rId33" ref="E39"/>
    <hyperlink r:id="rId34" ref="E40"/>
    <hyperlink r:id="rId35" ref="E41"/>
    <hyperlink r:id="rId36" ref="E42"/>
    <hyperlink r:id="rId37" ref="E43"/>
    <hyperlink r:id="rId38" ref="E44"/>
    <hyperlink r:id="rId39" location="30263860-2020" ref="E45"/>
    <hyperlink r:id="rId40" ref="E46"/>
    <hyperlink r:id="rId41" ref="E47"/>
    <hyperlink r:id="rId42" ref="E48"/>
    <hyperlink r:id="rId43" ref="E49"/>
    <hyperlink r:id="rId44" ref="E50"/>
    <hyperlink r:id="rId45" ref="E51"/>
    <hyperlink r:id="rId46" ref="E52"/>
    <hyperlink r:id="rId47" ref="E53"/>
    <hyperlink r:id="rId48" ref="E54"/>
    <hyperlink r:id="rId49" ref="E55"/>
    <hyperlink r:id="rId50" ref="E56"/>
    <hyperlink r:id="rId51" ref="E57"/>
    <hyperlink r:id="rId52" ref="E58"/>
    <hyperlink r:id="rId53" ref="E59"/>
    <hyperlink r:id="rId54" ref="E60"/>
    <hyperlink r:id="rId55" ref="E62"/>
    <hyperlink r:id="rId56" ref="E68"/>
    <hyperlink r:id="rId57" ref="E69"/>
    <hyperlink r:id="rId58" ref="E70"/>
  </hyperlinks>
  <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164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2</v>
      </c>
      <c r="L1" s="1" t="s">
        <v>173</v>
      </c>
      <c r="M1" s="1" t="s">
        <v>174</v>
      </c>
      <c r="N1" s="1" t="s">
        <v>175</v>
      </c>
    </row>
    <row r="2">
      <c r="A2" s="1" t="s">
        <v>24</v>
      </c>
      <c r="B2" s="1">
        <v>136.0</v>
      </c>
      <c r="C2" s="1">
        <v>88.0</v>
      </c>
      <c r="D2" s="1">
        <v>2452.0</v>
      </c>
      <c r="E2" s="1">
        <v>2287.0</v>
      </c>
      <c r="F2" s="1">
        <v>12201.0</v>
      </c>
      <c r="G2" s="1">
        <v>14330.0</v>
      </c>
      <c r="H2" s="1">
        <f t="shared" ref="H2:I2" si="1">F2+D2</f>
        <v>14653</v>
      </c>
      <c r="I2" s="1">
        <f t="shared" si="1"/>
        <v>16617</v>
      </c>
      <c r="J2" s="13">
        <v>44096.0</v>
      </c>
      <c r="K2" s="19" t="s">
        <v>25</v>
      </c>
      <c r="L2">
        <f t="shared" ref="L2:L27" si="3">(B2-C2)/C2</f>
        <v>0.5454545455</v>
      </c>
      <c r="M2">
        <f t="shared" ref="M2:M27" si="4">D2-E2</f>
        <v>165</v>
      </c>
      <c r="N2">
        <f t="shared" ref="N2:N27" si="5">F2-G2</f>
        <v>-2129</v>
      </c>
    </row>
    <row r="3">
      <c r="A3" s="3" t="s">
        <v>21</v>
      </c>
      <c r="B3" s="1">
        <v>141.0</v>
      </c>
      <c r="C3" s="1">
        <v>126.0</v>
      </c>
      <c r="D3" s="1">
        <v>2766.0</v>
      </c>
      <c r="E3" s="1">
        <v>3031.0</v>
      </c>
      <c r="F3" s="10">
        <v>16827.0</v>
      </c>
      <c r="G3" s="10">
        <v>21054.0</v>
      </c>
      <c r="H3" s="31">
        <f t="shared" ref="H3:I3" si="2">D3+F3</f>
        <v>19593</v>
      </c>
      <c r="I3" s="31">
        <f t="shared" si="2"/>
        <v>24085</v>
      </c>
      <c r="J3" s="13">
        <v>44096.0</v>
      </c>
      <c r="K3" s="19" t="s">
        <v>22</v>
      </c>
      <c r="L3">
        <f t="shared" si="3"/>
        <v>0.119047619</v>
      </c>
      <c r="M3">
        <f t="shared" si="4"/>
        <v>-265</v>
      </c>
      <c r="N3" s="31">
        <f t="shared" si="5"/>
        <v>-4227</v>
      </c>
    </row>
    <row r="4">
      <c r="A4" s="3" t="s">
        <v>55</v>
      </c>
      <c r="B4" s="1">
        <v>57.0</v>
      </c>
      <c r="C4" s="1">
        <v>32.0</v>
      </c>
      <c r="D4" s="1">
        <v>3870.0</v>
      </c>
      <c r="E4" s="1">
        <v>3260.0</v>
      </c>
      <c r="F4" s="1">
        <v>14502.0</v>
      </c>
      <c r="G4" s="1">
        <v>14086.0</v>
      </c>
      <c r="H4">
        <f t="shared" ref="H4:I4" si="6">D4+F4</f>
        <v>18372</v>
      </c>
      <c r="I4">
        <f t="shared" si="6"/>
        <v>17346</v>
      </c>
      <c r="J4" s="13">
        <v>44088.0</v>
      </c>
      <c r="K4" s="19" t="s">
        <v>56</v>
      </c>
      <c r="L4">
        <f t="shared" si="3"/>
        <v>0.78125</v>
      </c>
      <c r="M4">
        <f t="shared" si="4"/>
        <v>610</v>
      </c>
      <c r="N4">
        <f t="shared" si="5"/>
        <v>416</v>
      </c>
    </row>
    <row r="5">
      <c r="A5" s="1" t="s">
        <v>27</v>
      </c>
      <c r="B5" s="1">
        <v>560.0</v>
      </c>
      <c r="C5" s="1">
        <v>374.0</v>
      </c>
      <c r="D5" s="1">
        <f>560+1184+5549+4895</f>
        <v>12188</v>
      </c>
      <c r="E5" s="1">
        <f>4655+5665+1520+374</f>
        <v>12214</v>
      </c>
      <c r="F5" s="1">
        <f t="shared" ref="F5:G5" si="7">H5-D5</f>
        <v>21256</v>
      </c>
      <c r="G5" s="1">
        <f t="shared" si="7"/>
        <v>23949</v>
      </c>
      <c r="H5" s="1">
        <v>33444.0</v>
      </c>
      <c r="I5" s="1">
        <v>36163.0</v>
      </c>
      <c r="J5" s="13">
        <v>44094.0</v>
      </c>
      <c r="K5" s="21" t="s">
        <v>28</v>
      </c>
      <c r="L5">
        <f t="shared" si="3"/>
        <v>0.4973262032</v>
      </c>
      <c r="M5">
        <f t="shared" si="4"/>
        <v>-26</v>
      </c>
      <c r="N5">
        <f t="shared" si="5"/>
        <v>-2693</v>
      </c>
    </row>
    <row r="6">
      <c r="A6" s="1" t="s">
        <v>31</v>
      </c>
      <c r="B6" s="1">
        <v>315.0</v>
      </c>
      <c r="C6" s="1">
        <v>243.0</v>
      </c>
      <c r="D6" s="1">
        <v>10620.0</v>
      </c>
      <c r="E6" s="1">
        <v>10864.0</v>
      </c>
      <c r="F6" s="1">
        <v>34987.0</v>
      </c>
      <c r="G6" s="1">
        <v>35768.0</v>
      </c>
      <c r="H6">
        <f t="shared" ref="H6:I6" si="8">D6+F6</f>
        <v>45607</v>
      </c>
      <c r="I6">
        <f t="shared" si="8"/>
        <v>46632</v>
      </c>
      <c r="J6" s="13">
        <v>44094.0</v>
      </c>
      <c r="K6" s="21" t="s">
        <v>176</v>
      </c>
      <c r="L6">
        <f t="shared" si="3"/>
        <v>0.2962962963</v>
      </c>
      <c r="M6">
        <f t="shared" si="4"/>
        <v>-244</v>
      </c>
      <c r="N6">
        <f t="shared" si="5"/>
        <v>-781</v>
      </c>
    </row>
    <row r="7">
      <c r="A7" s="3" t="s">
        <v>49</v>
      </c>
      <c r="B7" s="1">
        <v>157.0</v>
      </c>
      <c r="C7" s="1">
        <v>151.0</v>
      </c>
      <c r="D7" s="1">
        <v>21539.0</v>
      </c>
      <c r="E7" s="1">
        <v>20875.0</v>
      </c>
      <c r="F7" s="1">
        <v>43771.0</v>
      </c>
      <c r="G7" s="1">
        <v>46249.0</v>
      </c>
      <c r="H7">
        <f t="shared" ref="H7:I7" si="9">D7+F7</f>
        <v>65310</v>
      </c>
      <c r="I7">
        <f t="shared" si="9"/>
        <v>67124</v>
      </c>
      <c r="J7" s="13">
        <v>44090.0</v>
      </c>
      <c r="K7" s="19" t="s">
        <v>50</v>
      </c>
      <c r="L7">
        <f t="shared" si="3"/>
        <v>0.03973509934</v>
      </c>
      <c r="M7">
        <f t="shared" si="4"/>
        <v>664</v>
      </c>
      <c r="N7">
        <f t="shared" si="5"/>
        <v>-2478</v>
      </c>
    </row>
    <row r="8">
      <c r="A8" s="3" t="s">
        <v>37</v>
      </c>
      <c r="B8" s="1">
        <v>66.0</v>
      </c>
      <c r="C8" s="1">
        <v>52.0</v>
      </c>
      <c r="D8">
        <f>66+153+1622+2293</f>
        <v>4134</v>
      </c>
      <c r="E8" s="1">
        <f>2013+150+1997+52</f>
        <v>4212</v>
      </c>
      <c r="F8">
        <f t="shared" ref="F8:G8" si="10">H8-D8</f>
        <v>17823</v>
      </c>
      <c r="G8">
        <f t="shared" si="10"/>
        <v>19767</v>
      </c>
      <c r="H8" s="1">
        <v>21957.0</v>
      </c>
      <c r="I8" s="1">
        <v>23979.0</v>
      </c>
      <c r="J8" s="32">
        <v>44094.0</v>
      </c>
      <c r="K8" s="19" t="s">
        <v>38</v>
      </c>
      <c r="L8">
        <f t="shared" si="3"/>
        <v>0.2692307692</v>
      </c>
      <c r="M8">
        <f t="shared" si="4"/>
        <v>-78</v>
      </c>
      <c r="N8">
        <f t="shared" si="5"/>
        <v>-1944</v>
      </c>
    </row>
    <row r="9">
      <c r="A9" s="3" t="s">
        <v>39</v>
      </c>
      <c r="B9" s="1">
        <v>45.0</v>
      </c>
      <c r="C9" s="1">
        <v>30.0</v>
      </c>
      <c r="D9" s="1">
        <v>2851.0</v>
      </c>
      <c r="E9" s="1">
        <v>2974.0</v>
      </c>
      <c r="F9" s="1">
        <f>12014-D9</f>
        <v>9163</v>
      </c>
      <c r="G9" s="1">
        <f>12530-E9</f>
        <v>9556</v>
      </c>
      <c r="H9">
        <f t="shared" ref="H9:I9" si="11">D9+F9</f>
        <v>12014</v>
      </c>
      <c r="I9">
        <f t="shared" si="11"/>
        <v>12530</v>
      </c>
      <c r="J9" s="13">
        <v>44094.0</v>
      </c>
      <c r="K9" s="19" t="s">
        <v>40</v>
      </c>
      <c r="L9">
        <f t="shared" si="3"/>
        <v>0.5</v>
      </c>
      <c r="M9">
        <f t="shared" si="4"/>
        <v>-123</v>
      </c>
      <c r="N9">
        <f t="shared" si="5"/>
        <v>-393</v>
      </c>
    </row>
    <row r="10">
      <c r="A10" s="1" t="s">
        <v>59</v>
      </c>
      <c r="B10" s="1">
        <v>31.0</v>
      </c>
      <c r="C10" s="1">
        <v>37.0</v>
      </c>
      <c r="D10" s="10">
        <f>31+92+314+907</f>
        <v>1344</v>
      </c>
      <c r="E10" s="10">
        <f>37+106+479+909</f>
        <v>1531</v>
      </c>
      <c r="F10" s="10">
        <f t="shared" ref="F10:G10" si="12">H10-D10</f>
        <v>3135</v>
      </c>
      <c r="G10" s="10">
        <f t="shared" si="12"/>
        <v>3340</v>
      </c>
      <c r="H10" s="1">
        <v>4479.0</v>
      </c>
      <c r="I10" s="1">
        <v>4871.0</v>
      </c>
      <c r="J10" s="13">
        <v>44087.0</v>
      </c>
      <c r="K10" s="21" t="s">
        <v>60</v>
      </c>
      <c r="L10">
        <f t="shared" si="3"/>
        <v>-0.1621621622</v>
      </c>
      <c r="M10" s="31">
        <f t="shared" si="4"/>
        <v>-187</v>
      </c>
      <c r="N10" s="31">
        <f t="shared" si="5"/>
        <v>-205</v>
      </c>
    </row>
    <row r="11">
      <c r="A11" s="3" t="s">
        <v>29</v>
      </c>
      <c r="B11" s="1">
        <v>327.0</v>
      </c>
      <c r="C11" s="1">
        <v>236.0</v>
      </c>
      <c r="D11" s="1">
        <f>327+1007+9075+14761</f>
        <v>25170</v>
      </c>
      <c r="E11" s="1">
        <f>236+1327+9155+15237</f>
        <v>25955</v>
      </c>
      <c r="F11" s="1">
        <f t="shared" ref="F11:G11" si="13">H11-D11</f>
        <v>41680</v>
      </c>
      <c r="G11" s="1">
        <f t="shared" si="13"/>
        <v>41880</v>
      </c>
      <c r="H11" s="1">
        <v>66850.0</v>
      </c>
      <c r="I11" s="1">
        <v>67835.0</v>
      </c>
      <c r="J11" s="32">
        <v>44094.0</v>
      </c>
      <c r="K11" s="19" t="s">
        <v>30</v>
      </c>
      <c r="L11">
        <f t="shared" si="3"/>
        <v>0.3855932203</v>
      </c>
      <c r="M11">
        <f t="shared" si="4"/>
        <v>-785</v>
      </c>
      <c r="N11">
        <f t="shared" si="5"/>
        <v>-200</v>
      </c>
    </row>
    <row r="12">
      <c r="A12" s="3" t="s">
        <v>35</v>
      </c>
      <c r="B12" s="1">
        <v>77.0</v>
      </c>
      <c r="C12" s="1">
        <v>60.0</v>
      </c>
      <c r="D12" s="1">
        <v>4485.0</v>
      </c>
      <c r="E12" s="1">
        <v>4266.0</v>
      </c>
      <c r="F12" s="1">
        <v>19322.0</v>
      </c>
      <c r="G12" s="1">
        <v>22959.0</v>
      </c>
      <c r="H12">
        <f t="shared" ref="H12:I12" si="14">D12+F12</f>
        <v>23807</v>
      </c>
      <c r="I12">
        <f t="shared" si="14"/>
        <v>27225</v>
      </c>
      <c r="J12" s="13">
        <v>44094.0</v>
      </c>
      <c r="K12" s="19" t="s">
        <v>36</v>
      </c>
      <c r="L12">
        <f t="shared" si="3"/>
        <v>0.2833333333</v>
      </c>
      <c r="M12">
        <f t="shared" si="4"/>
        <v>219</v>
      </c>
      <c r="N12">
        <f t="shared" si="5"/>
        <v>-3637</v>
      </c>
    </row>
    <row r="13">
      <c r="A13" s="3" t="s">
        <v>71</v>
      </c>
      <c r="B13" s="1">
        <v>62.0</v>
      </c>
      <c r="C13" s="1">
        <v>46.0</v>
      </c>
      <c r="D13" s="1">
        <v>1296.0</v>
      </c>
      <c r="E13" s="1">
        <v>1193.0</v>
      </c>
      <c r="F13" s="1">
        <v>7182.0</v>
      </c>
      <c r="G13" s="1">
        <v>8142.0</v>
      </c>
      <c r="H13">
        <f t="shared" ref="H13:I13" si="15">D13+F13</f>
        <v>8478</v>
      </c>
      <c r="I13">
        <f t="shared" si="15"/>
        <v>9335</v>
      </c>
      <c r="J13" s="32">
        <v>44058.0</v>
      </c>
      <c r="K13" s="19" t="s">
        <v>72</v>
      </c>
      <c r="L13">
        <f t="shared" si="3"/>
        <v>0.347826087</v>
      </c>
      <c r="M13">
        <f t="shared" si="4"/>
        <v>103</v>
      </c>
      <c r="N13">
        <f t="shared" si="5"/>
        <v>-960</v>
      </c>
    </row>
    <row r="14">
      <c r="A14" s="3" t="s">
        <v>41</v>
      </c>
      <c r="B14" s="1">
        <v>240.0</v>
      </c>
      <c r="C14" s="1">
        <v>247.0</v>
      </c>
      <c r="D14" s="1">
        <v>6795.0</v>
      </c>
      <c r="E14" s="1">
        <v>8483.0</v>
      </c>
      <c r="F14" s="1">
        <v>12972.0</v>
      </c>
      <c r="G14" s="1">
        <v>18757.0</v>
      </c>
      <c r="H14">
        <f t="shared" ref="H14:I14" si="16">D14+F14</f>
        <v>19767</v>
      </c>
      <c r="I14">
        <f t="shared" si="16"/>
        <v>27240</v>
      </c>
      <c r="J14" s="13">
        <v>44093.0</v>
      </c>
      <c r="K14" s="19" t="s">
        <v>42</v>
      </c>
      <c r="L14">
        <f t="shared" si="3"/>
        <v>-0.02834008097</v>
      </c>
      <c r="M14">
        <f t="shared" si="4"/>
        <v>-1688</v>
      </c>
      <c r="N14">
        <f t="shared" si="5"/>
        <v>-5785</v>
      </c>
    </row>
    <row r="15">
      <c r="A15" s="3" t="s">
        <v>45</v>
      </c>
      <c r="B15" s="1">
        <v>64.0</v>
      </c>
      <c r="C15" s="1">
        <v>64.0</v>
      </c>
      <c r="D15" s="1">
        <v>6599.0</v>
      </c>
      <c r="E15" s="1">
        <v>6838.0</v>
      </c>
      <c r="F15" s="1">
        <v>26642.0</v>
      </c>
      <c r="G15" s="1">
        <v>32802.0</v>
      </c>
      <c r="H15">
        <f t="shared" ref="H15:I15" si="17">D15+F15</f>
        <v>33241</v>
      </c>
      <c r="I15">
        <f t="shared" si="17"/>
        <v>39640</v>
      </c>
      <c r="J15" s="13">
        <v>44093.0</v>
      </c>
      <c r="K15" s="19" t="s">
        <v>46</v>
      </c>
      <c r="L15">
        <f t="shared" si="3"/>
        <v>0</v>
      </c>
      <c r="M15">
        <f t="shared" si="4"/>
        <v>-239</v>
      </c>
      <c r="N15">
        <f t="shared" si="5"/>
        <v>-6160</v>
      </c>
    </row>
    <row r="16">
      <c r="A16" s="3" t="s">
        <v>43</v>
      </c>
      <c r="B16" s="1">
        <v>73.0</v>
      </c>
      <c r="C16" s="1">
        <v>54.0</v>
      </c>
      <c r="D16" s="1">
        <v>5825.0</v>
      </c>
      <c r="E16" s="1">
        <v>5377.0</v>
      </c>
      <c r="F16" s="1">
        <v>20426.0</v>
      </c>
      <c r="G16" s="1">
        <v>20117.0</v>
      </c>
      <c r="H16">
        <f t="shared" ref="H16:I16" si="18">D16+F16</f>
        <v>26251</v>
      </c>
      <c r="I16">
        <f t="shared" si="18"/>
        <v>25494</v>
      </c>
      <c r="J16" s="13">
        <v>44093.0</v>
      </c>
      <c r="K16" s="25" t="s">
        <v>177</v>
      </c>
      <c r="L16">
        <f t="shared" si="3"/>
        <v>0.3518518519</v>
      </c>
      <c r="M16">
        <f t="shared" si="4"/>
        <v>448</v>
      </c>
      <c r="N16">
        <f t="shared" si="5"/>
        <v>309</v>
      </c>
    </row>
    <row r="17">
      <c r="A17" s="3" t="s">
        <v>61</v>
      </c>
      <c r="B17" s="1">
        <v>97.0</v>
      </c>
      <c r="C17" s="1">
        <v>69.0</v>
      </c>
      <c r="D17" s="1">
        <f>97+73+544+1532</f>
        <v>2246</v>
      </c>
      <c r="E17" s="33">
        <f>69+163+707+1411</f>
        <v>2350</v>
      </c>
      <c r="F17" s="1">
        <f t="shared" ref="F17:G17" si="19">H17-D17</f>
        <v>11595</v>
      </c>
      <c r="G17" s="1">
        <f t="shared" si="19"/>
        <v>14852</v>
      </c>
      <c r="H17" s="1">
        <v>13841.0</v>
      </c>
      <c r="I17" s="1">
        <v>17202.0</v>
      </c>
      <c r="J17" s="13">
        <v>44086.0</v>
      </c>
      <c r="K17" s="19" t="s">
        <v>62</v>
      </c>
      <c r="L17">
        <f t="shared" si="3"/>
        <v>0.4057971014</v>
      </c>
      <c r="M17">
        <f t="shared" si="4"/>
        <v>-104</v>
      </c>
      <c r="N17">
        <f t="shared" si="5"/>
        <v>-3257</v>
      </c>
    </row>
    <row r="18">
      <c r="A18" s="3" t="s">
        <v>69</v>
      </c>
      <c r="B18" s="1">
        <v>223.0</v>
      </c>
      <c r="C18" s="1">
        <v>197.0</v>
      </c>
      <c r="D18" s="1">
        <v>19788.0</v>
      </c>
      <c r="E18" s="1">
        <v>21409.0</v>
      </c>
      <c r="F18" s="1">
        <v>61602.0</v>
      </c>
      <c r="G18" s="1">
        <v>72080.0</v>
      </c>
      <c r="H18">
        <f t="shared" ref="H18:I18" si="20">D18+F18</f>
        <v>81390</v>
      </c>
      <c r="I18">
        <f t="shared" si="20"/>
        <v>93489</v>
      </c>
      <c r="J18" s="13">
        <v>44093.0</v>
      </c>
      <c r="K18" s="19" t="s">
        <v>70</v>
      </c>
      <c r="L18">
        <f t="shared" si="3"/>
        <v>0.1319796954</v>
      </c>
      <c r="M18">
        <f t="shared" si="4"/>
        <v>-1621</v>
      </c>
      <c r="N18">
        <f t="shared" si="5"/>
        <v>-10478</v>
      </c>
    </row>
    <row r="19">
      <c r="A19" s="1" t="s">
        <v>79</v>
      </c>
      <c r="B19" s="1">
        <v>185.0</v>
      </c>
      <c r="C19" s="1">
        <v>136.0</v>
      </c>
      <c r="D19" s="1">
        <v>3915.0</v>
      </c>
      <c r="E19" s="1">
        <v>4065.0</v>
      </c>
      <c r="F19" s="1">
        <v>11923.0</v>
      </c>
      <c r="G19" s="1">
        <v>11565.0</v>
      </c>
      <c r="H19">
        <f t="shared" ref="H19:I19" si="21">D19+F19</f>
        <v>15838</v>
      </c>
      <c r="I19">
        <f t="shared" si="21"/>
        <v>15630</v>
      </c>
      <c r="J19" s="13">
        <v>44074.0</v>
      </c>
      <c r="K19" s="19" t="s">
        <v>80</v>
      </c>
      <c r="L19">
        <f t="shared" si="3"/>
        <v>0.3602941176</v>
      </c>
      <c r="M19">
        <f t="shared" si="4"/>
        <v>-150</v>
      </c>
      <c r="N19">
        <f t="shared" si="5"/>
        <v>358</v>
      </c>
    </row>
    <row r="20">
      <c r="A20" s="3" t="s">
        <v>101</v>
      </c>
      <c r="B20" s="1">
        <v>52.0</v>
      </c>
      <c r="C20" s="1">
        <v>34.0</v>
      </c>
      <c r="D20" s="1">
        <v>3275.0</v>
      </c>
      <c r="E20" s="1">
        <v>2952.0</v>
      </c>
      <c r="F20" s="1">
        <v>17460.0</v>
      </c>
      <c r="G20" s="1">
        <v>15499.0</v>
      </c>
      <c r="H20">
        <f t="shared" ref="H20:I20" si="22">D20+F20</f>
        <v>20735</v>
      </c>
      <c r="I20">
        <f t="shared" si="22"/>
        <v>18451</v>
      </c>
      <c r="J20" s="13">
        <v>44043.0</v>
      </c>
      <c r="K20" s="25" t="s">
        <v>102</v>
      </c>
      <c r="L20">
        <f t="shared" si="3"/>
        <v>0.5294117647</v>
      </c>
      <c r="M20">
        <f t="shared" si="4"/>
        <v>323</v>
      </c>
      <c r="N20">
        <f t="shared" si="5"/>
        <v>1961</v>
      </c>
    </row>
    <row r="21">
      <c r="A21" s="3" t="s">
        <v>87</v>
      </c>
      <c r="B21" s="1">
        <v>29.0</v>
      </c>
      <c r="C21" s="1">
        <v>23.0</v>
      </c>
      <c r="D21" s="1">
        <v>2997.0</v>
      </c>
      <c r="E21" s="1">
        <v>3127.0</v>
      </c>
      <c r="F21" s="1">
        <v>23158.0</v>
      </c>
      <c r="G21" s="1">
        <v>24411.0</v>
      </c>
      <c r="H21">
        <f t="shared" ref="H21:I21" si="23">D21+F21</f>
        <v>26155</v>
      </c>
      <c r="I21">
        <f t="shared" si="23"/>
        <v>27538</v>
      </c>
      <c r="J21" s="13">
        <v>44074.0</v>
      </c>
      <c r="K21" s="19" t="s">
        <v>88</v>
      </c>
      <c r="L21">
        <f t="shared" si="3"/>
        <v>0.2608695652</v>
      </c>
      <c r="M21">
        <f t="shared" si="4"/>
        <v>-130</v>
      </c>
      <c r="N21">
        <f t="shared" si="5"/>
        <v>-1253</v>
      </c>
    </row>
    <row r="22">
      <c r="A22" s="3" t="s">
        <v>93</v>
      </c>
      <c r="B22" s="1">
        <v>1.0</v>
      </c>
      <c r="C22" s="1">
        <v>1.0</v>
      </c>
      <c r="D22" s="1">
        <v>301.0</v>
      </c>
      <c r="E22" s="1">
        <v>282.0</v>
      </c>
      <c r="F22" s="1">
        <v>3108.0</v>
      </c>
      <c r="G22" s="1">
        <v>3233.0</v>
      </c>
      <c r="H22">
        <f t="shared" ref="H22:I22" si="24">D22+F22</f>
        <v>3409</v>
      </c>
      <c r="I22">
        <f t="shared" si="24"/>
        <v>3515</v>
      </c>
      <c r="J22" s="13">
        <v>44074.0</v>
      </c>
      <c r="K22" s="19" t="s">
        <v>94</v>
      </c>
      <c r="L22">
        <f t="shared" si="3"/>
        <v>0</v>
      </c>
      <c r="M22">
        <f t="shared" si="4"/>
        <v>19</v>
      </c>
      <c r="N22">
        <f t="shared" si="5"/>
        <v>-125</v>
      </c>
    </row>
    <row r="23">
      <c r="A23" s="3" t="s">
        <v>115</v>
      </c>
      <c r="B23" s="1">
        <v>24.0</v>
      </c>
      <c r="C23" s="1">
        <v>13.0</v>
      </c>
      <c r="D23" s="1">
        <f>24+52+159+509</f>
        <v>744</v>
      </c>
      <c r="E23" s="1">
        <f>13+85+204+280</f>
        <v>582</v>
      </c>
      <c r="F23" s="1">
        <f>400+2939+303+59</f>
        <v>3701</v>
      </c>
      <c r="G23" s="1">
        <f>+23+321+3261+550</f>
        <v>4155</v>
      </c>
      <c r="H23">
        <f t="shared" ref="H23:I23" si="25">D23+F23</f>
        <v>4445</v>
      </c>
      <c r="I23">
        <f t="shared" si="25"/>
        <v>4737</v>
      </c>
      <c r="J23" s="13">
        <v>44043.0</v>
      </c>
      <c r="K23" s="34" t="s">
        <v>178</v>
      </c>
      <c r="L23">
        <f t="shared" si="3"/>
        <v>0.8461538462</v>
      </c>
      <c r="M23">
        <f t="shared" si="4"/>
        <v>162</v>
      </c>
      <c r="N23">
        <f t="shared" si="5"/>
        <v>-454</v>
      </c>
    </row>
    <row r="24">
      <c r="A24" s="3" t="s">
        <v>81</v>
      </c>
      <c r="B24" s="1">
        <v>104.0</v>
      </c>
      <c r="C24" s="1">
        <v>62.0</v>
      </c>
      <c r="D24" s="1">
        <v>4378.0</v>
      </c>
      <c r="E24" s="1">
        <v>3326.0</v>
      </c>
      <c r="F24" s="1">
        <v>16209.0</v>
      </c>
      <c r="G24" s="1">
        <v>17673.0</v>
      </c>
      <c r="H24">
        <f t="shared" ref="H24:I24" si="26">D24+F24</f>
        <v>20587</v>
      </c>
      <c r="I24">
        <f t="shared" si="26"/>
        <v>20999</v>
      </c>
      <c r="J24" s="13">
        <v>44074.0</v>
      </c>
      <c r="K24" s="19" t="s">
        <v>82</v>
      </c>
      <c r="L24">
        <f t="shared" si="3"/>
        <v>0.6774193548</v>
      </c>
      <c r="M24">
        <f t="shared" si="4"/>
        <v>1052</v>
      </c>
      <c r="N24">
        <f t="shared" si="5"/>
        <v>-1464</v>
      </c>
    </row>
    <row r="25">
      <c r="A25" s="1" t="s">
        <v>91</v>
      </c>
      <c r="B25" s="1">
        <v>4.0</v>
      </c>
      <c r="C25" s="1">
        <v>4.0</v>
      </c>
      <c r="D25">
        <f>4+207+105+580</f>
        <v>896</v>
      </c>
      <c r="E25">
        <f>4+260+118+475-59-12-28</f>
        <v>758</v>
      </c>
      <c r="F25">
        <f t="shared" ref="F25:G25" si="27">H25-D25</f>
        <v>5617</v>
      </c>
      <c r="G25">
        <f t="shared" si="27"/>
        <v>5426</v>
      </c>
      <c r="H25" s="1">
        <v>6513.0</v>
      </c>
      <c r="I25">
        <f>6988-804</f>
        <v>6184</v>
      </c>
      <c r="J25" s="13">
        <v>44074.0</v>
      </c>
      <c r="K25" s="21" t="s">
        <v>92</v>
      </c>
      <c r="L25">
        <f t="shared" si="3"/>
        <v>0</v>
      </c>
      <c r="M25">
        <f t="shared" si="4"/>
        <v>138</v>
      </c>
      <c r="N25">
        <f t="shared" si="5"/>
        <v>191</v>
      </c>
    </row>
    <row r="26">
      <c r="A26" s="1" t="s">
        <v>77</v>
      </c>
      <c r="B26" s="1">
        <v>229.0</v>
      </c>
      <c r="C26" s="1">
        <v>176.0</v>
      </c>
      <c r="D26" s="1">
        <v>19769.0</v>
      </c>
      <c r="E26" s="1">
        <v>16904.0</v>
      </c>
      <c r="F26" s="1">
        <v>64896.0</v>
      </c>
      <c r="G26" s="1">
        <v>67615.0</v>
      </c>
      <c r="H26">
        <f t="shared" ref="H26:I26" si="28">D26+F26</f>
        <v>84665</v>
      </c>
      <c r="I26">
        <f t="shared" si="28"/>
        <v>84519</v>
      </c>
      <c r="J26" s="13">
        <v>44074.0</v>
      </c>
      <c r="K26" s="21" t="s">
        <v>78</v>
      </c>
      <c r="L26">
        <f t="shared" si="3"/>
        <v>0.3011363636</v>
      </c>
      <c r="M26">
        <f t="shared" si="4"/>
        <v>2865</v>
      </c>
      <c r="N26">
        <f t="shared" si="5"/>
        <v>-2719</v>
      </c>
    </row>
    <row r="27">
      <c r="A27" s="1" t="s">
        <v>113</v>
      </c>
      <c r="B27" s="1">
        <v>25.0</v>
      </c>
      <c r="C27" s="1">
        <v>22.0</v>
      </c>
      <c r="D27" s="1">
        <v>2113.0</v>
      </c>
      <c r="E27" s="1">
        <v>2224.0</v>
      </c>
      <c r="F27" s="1">
        <v>18809.0</v>
      </c>
      <c r="G27" s="1">
        <v>20444.0</v>
      </c>
      <c r="H27">
        <f t="shared" ref="H27:I27" si="29">D27+F27</f>
        <v>20922</v>
      </c>
      <c r="I27">
        <f t="shared" si="29"/>
        <v>22668</v>
      </c>
      <c r="J27" s="13">
        <v>44043.0</v>
      </c>
      <c r="K27" s="21" t="s">
        <v>114</v>
      </c>
      <c r="L27">
        <f t="shared" si="3"/>
        <v>0.1363636364</v>
      </c>
      <c r="M27">
        <f t="shared" si="4"/>
        <v>-111</v>
      </c>
      <c r="N27">
        <f t="shared" si="5"/>
        <v>-1635</v>
      </c>
    </row>
    <row r="28">
      <c r="A28" s="1" t="s">
        <v>179</v>
      </c>
      <c r="B28">
        <f t="shared" ref="B28:G28" si="30">SUM(B2:B27)</f>
        <v>3324</v>
      </c>
      <c r="C28">
        <f t="shared" si="30"/>
        <v>2577</v>
      </c>
      <c r="D28">
        <f t="shared" si="30"/>
        <v>172356</v>
      </c>
      <c r="E28">
        <f t="shared" si="30"/>
        <v>171339</v>
      </c>
      <c r="F28">
        <f t="shared" si="30"/>
        <v>539967</v>
      </c>
      <c r="G28">
        <f t="shared" si="30"/>
        <v>589709</v>
      </c>
      <c r="H28">
        <f t="shared" ref="H28:I28" si="31">SUM(H2:H26)</f>
        <v>691401</v>
      </c>
      <c r="I28">
        <f t="shared" si="31"/>
        <v>738380</v>
      </c>
      <c r="J28" s="13"/>
      <c r="L28">
        <f t="shared" ref="L28:N28" si="32">COUNTIF(L2:L26,"&gt;0")</f>
        <v>20</v>
      </c>
      <c r="M28">
        <f t="shared" si="32"/>
        <v>12</v>
      </c>
      <c r="N28">
        <f t="shared" si="32"/>
        <v>5</v>
      </c>
    </row>
    <row r="29">
      <c r="A29" s="1" t="s">
        <v>3</v>
      </c>
      <c r="B29">
        <f>(B28-C28)/C28</f>
        <v>0.2898719441</v>
      </c>
      <c r="D29">
        <f>(D28-E28)/E28</f>
        <v>0.005935601352</v>
      </c>
      <c r="F29">
        <f>(F28-G28)/G28</f>
        <v>-0.08435007775</v>
      </c>
      <c r="H29">
        <f>(H28-I28)/I28</f>
        <v>-0.06362442103</v>
      </c>
      <c r="I29" s="35"/>
      <c r="J29" s="32"/>
    </row>
    <row r="35">
      <c r="A35" s="3"/>
      <c r="J35" s="13"/>
      <c r="K35" s="19"/>
    </row>
    <row r="36">
      <c r="A36" s="3"/>
      <c r="J36" s="13"/>
      <c r="K36" s="19"/>
    </row>
    <row r="37">
      <c r="A37" s="3"/>
      <c r="J37" s="13"/>
      <c r="K37" s="19"/>
    </row>
    <row r="38">
      <c r="A38" s="3"/>
      <c r="J38" s="13"/>
      <c r="K38" s="19"/>
    </row>
    <row r="39">
      <c r="A39" s="3"/>
      <c r="K39" s="19"/>
    </row>
    <row r="40">
      <c r="A40" s="3"/>
      <c r="K40" s="19"/>
    </row>
    <row r="41">
      <c r="A41" s="3"/>
      <c r="K41" s="19"/>
    </row>
    <row r="42">
      <c r="A42" s="3"/>
      <c r="J42" s="13"/>
      <c r="K42" s="19"/>
    </row>
    <row r="43">
      <c r="A43" s="3"/>
      <c r="K43" s="19"/>
    </row>
    <row r="44">
      <c r="A44" s="3"/>
      <c r="K44" s="3"/>
    </row>
    <row r="45">
      <c r="A45" s="3"/>
      <c r="J45" s="13"/>
      <c r="K45" s="19"/>
    </row>
    <row r="46">
      <c r="A46" s="3"/>
      <c r="K46" s="3"/>
    </row>
    <row r="47">
      <c r="A47" s="3"/>
      <c r="K47" s="3"/>
    </row>
    <row r="48">
      <c r="A48" s="3"/>
      <c r="K48" s="3"/>
    </row>
    <row r="49">
      <c r="A49" s="3"/>
      <c r="K49" s="3"/>
    </row>
    <row r="50">
      <c r="A50" s="3"/>
      <c r="K50" s="3"/>
    </row>
    <row r="51">
      <c r="A51" s="3"/>
      <c r="K51" s="19"/>
    </row>
    <row r="52">
      <c r="A52" s="3"/>
      <c r="J52" s="13"/>
      <c r="K52" s="19"/>
    </row>
    <row r="53">
      <c r="A53" s="3"/>
      <c r="K53" s="19"/>
    </row>
    <row r="54">
      <c r="A54" s="3"/>
      <c r="J54" s="13"/>
      <c r="K54" s="19"/>
    </row>
    <row r="55">
      <c r="A55" s="3"/>
      <c r="K55" s="3"/>
    </row>
    <row r="56">
      <c r="A56" s="3"/>
      <c r="K56" s="19"/>
    </row>
    <row r="57">
      <c r="A57" s="3"/>
      <c r="K57" s="19"/>
    </row>
    <row r="58">
      <c r="A58" s="3"/>
      <c r="K58" s="19"/>
    </row>
    <row r="59">
      <c r="A59" s="3"/>
      <c r="K59" s="19"/>
    </row>
    <row r="60">
      <c r="A60" s="3"/>
      <c r="J60" s="13"/>
      <c r="K60" s="19"/>
    </row>
    <row r="61">
      <c r="A61" s="3"/>
      <c r="J61" s="13"/>
      <c r="K61" s="19"/>
    </row>
    <row r="62">
      <c r="A62" s="3"/>
      <c r="J62" s="13"/>
      <c r="K62" s="19"/>
    </row>
    <row r="63">
      <c r="A63" s="3"/>
      <c r="K63" s="19"/>
    </row>
    <row r="64">
      <c r="A64" s="3"/>
      <c r="J64" s="13"/>
      <c r="K64" s="19"/>
    </row>
    <row r="65">
      <c r="A65" s="3"/>
      <c r="J65" s="13"/>
      <c r="K65" s="19"/>
    </row>
    <row r="66">
      <c r="A66" s="3"/>
      <c r="K66" s="19"/>
    </row>
    <row r="67">
      <c r="A67" s="3"/>
      <c r="J67" s="13"/>
      <c r="K67" s="19"/>
    </row>
    <row r="68">
      <c r="A68" s="3"/>
      <c r="J68" s="13"/>
      <c r="K68" s="19"/>
    </row>
    <row r="69">
      <c r="A69" s="30"/>
      <c r="K69" s="19"/>
    </row>
    <row r="70">
      <c r="A70" s="3"/>
      <c r="B70" s="3"/>
      <c r="K70" s="19"/>
    </row>
    <row r="71">
      <c r="A71" s="3"/>
      <c r="B71" s="6"/>
      <c r="J71" s="13"/>
      <c r="K71" s="19"/>
    </row>
    <row r="72">
      <c r="A72" s="3"/>
      <c r="B72" s="3"/>
      <c r="K72" s="19"/>
    </row>
    <row r="73">
      <c r="A73" s="3"/>
      <c r="B73" s="3"/>
      <c r="K73" s="19"/>
    </row>
    <row r="74">
      <c r="A74" s="3"/>
      <c r="B74" s="3"/>
      <c r="K74" s="19"/>
    </row>
    <row r="75">
      <c r="A75" s="3"/>
      <c r="B75" s="3"/>
    </row>
    <row r="76">
      <c r="A76" s="30"/>
      <c r="B76" s="3"/>
    </row>
    <row r="77">
      <c r="A77" s="36"/>
      <c r="B77" s="3"/>
    </row>
    <row r="78">
      <c r="A78" s="3"/>
      <c r="B78" s="3"/>
    </row>
    <row r="79">
      <c r="A79" s="3"/>
      <c r="B79" s="3"/>
    </row>
    <row r="80">
      <c r="A80" s="30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0"/>
      <c r="B87" s="3"/>
    </row>
    <row r="88">
      <c r="A88" s="30"/>
      <c r="B88" s="3"/>
    </row>
    <row r="89">
      <c r="A89" s="30"/>
    </row>
    <row r="90">
      <c r="A90" s="30"/>
    </row>
    <row r="91">
      <c r="A91" s="30"/>
    </row>
    <row r="92">
      <c r="A92" s="3"/>
    </row>
    <row r="93">
      <c r="A93" s="3"/>
    </row>
  </sheetData>
  <hyperlinks>
    <hyperlink r:id="rId1" location="crime-dashboard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</hyperlinks>
  <drawing r:id="rId27"/>
</worksheet>
</file>